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ño 2026\Actualizaciones ley transparencia\"/>
    </mc:Choice>
  </mc:AlternateContent>
  <xr:revisionPtr revIDLastSave="0" documentId="13_ncr:1_{92790649-0BFB-4472-ACC2-36C9AF1B7C79}" xr6:coauthVersionLast="47" xr6:coauthVersionMax="47" xr10:uidLastSave="{00000000-0000-0000-0000-000000000000}"/>
  <bookViews>
    <workbookView xWindow="-120" yWindow="-120" windowWidth="29040" windowHeight="15720" xr2:uid="{EB957639-432B-4AAF-BE32-72D97DB792A2}"/>
  </bookViews>
  <sheets>
    <sheet name="Anexo No. 3 Presupt Gtos MO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hidden="1">#REF!</definedName>
    <definedName name="ANEXO" hidden="1">'[2]Inversión total en programas'!$A$50:$IV$50,'[2]Inversión total en programas'!$A$60:$IV$63</definedName>
    <definedName name="_xlnm.Print_Area">#REF!</definedName>
    <definedName name="AREAS">#REF!</definedName>
    <definedName name="ASISCALLCENTER">#REF!</definedName>
    <definedName name="ASISCONTABPPC">#REF!</definedName>
    <definedName name="ASISDESPACHOS">#REF!</definedName>
    <definedName name="ASISICA">#REF!</definedName>
    <definedName name="AUXBODEGA">#REF!</definedName>
    <definedName name="cabezas">'[3]Anexo 1 Minagricultura'!#REF!</definedName>
    <definedName name="CABEZAS_PROYEC">'[4]Anexo 1 Minagricultura'!#REF!</definedName>
    <definedName name="CONTRATOS">#REF!</definedName>
    <definedName name="CUOTAPPC2005">'[5]Anexo 1'!#REF!</definedName>
    <definedName name="CUOTAPPC2013">'[5]Anexo 1'!#REF!</definedName>
    <definedName name="CUOTAPPC203">'[5]Anexo 1'!#REF!</definedName>
    <definedName name="DIAG_PPC">#REF!</definedName>
    <definedName name="DIRECCION">[6]consecutivo!$M$9:$M$13</definedName>
    <definedName name="DISTRIBUIDOR">#REF!</definedName>
    <definedName name="Dólar">#REF!</definedName>
    <definedName name="eeeee">'[5]Ejecución ingresos 2023'!#REF!</definedName>
    <definedName name="EPPC">'[5]Anexo 1'!$C$50</definedName>
    <definedName name="Euro">#REF!</definedName>
    <definedName name="FDGFDG">#REF!</definedName>
    <definedName name="FECHA_DE_RECIBIDO">[7]BASE!$E$3:$E$177</definedName>
    <definedName name="FOMENTO">'[5]Anexo 1'!$C$49</definedName>
    <definedName name="FOMENTOS">'[8]Anexo 1 Minagricultura'!$C$51</definedName>
    <definedName name="fondo">#REF!</definedName>
    <definedName name="GTOSEPPC">#REF!</definedName>
    <definedName name="HONORAUDI_JURIDIC">#REF!</definedName>
    <definedName name="HONTOTAL">#REF!</definedName>
    <definedName name="Incremento">#REF!</definedName>
    <definedName name="Inflación">#REF!</definedName>
    <definedName name="JORTIZ">#REF!</definedName>
    <definedName name="LABORATORIOS">#REF!</definedName>
    <definedName name="NOMBDISTRI">#REF!</definedName>
    <definedName name="ojo">#REF!</definedName>
    <definedName name="Pasajes">#REF!</definedName>
    <definedName name="ppc">'[5]Anexo 1'!$D$11</definedName>
    <definedName name="RESERV_FUTU">#REF!</definedName>
    <definedName name="Resumeningresos" hidden="1">'[9]Inversión total en programas'!$A$50:$IV$50,'[9]Inversión total en programas'!$A$60:$IV$63</definedName>
    <definedName name="saldo">'[5]Ejecución ingresos 2023'!#REF!</definedName>
    <definedName name="saldos">'[5]Ejecución ingresos 2023'!#REF!</definedName>
    <definedName name="SUPERA2004">'[5]Anexo 1'!#REF!</definedName>
    <definedName name="SUPERA2005">'[5]Anexo 1'!#REF!</definedName>
    <definedName name="SUPERA2010">'[10]Anexo 1 Minagricultura'!$C$21</definedName>
    <definedName name="SUPERA2012">'[5]Anexo 1'!#REF!</definedName>
    <definedName name="SUPERAVIT">#REF!</definedName>
    <definedName name="SUPERAVIT2005_FNP">#REF!</definedName>
    <definedName name="SUPERAVITPPC_2005">#REF!</definedName>
    <definedName name="TIPOS">#REF!</definedName>
    <definedName name="_xlnm.Print_Titles">#REF!</definedName>
    <definedName name="VTAS2005">'[5]Anexo 1'!$D$28</definedName>
    <definedName name="xx">[11]Ingresos!$C$19</definedName>
    <definedName name="Z_4099E833_BB74_4680_85C9_A6CF399D1CE2_.wvu.Cols" hidden="1">#REF!,#REF!,#REF!,#REF!</definedName>
    <definedName name="Z_4099E833_BB74_4680_85C9_A6CF399D1CE2_.wvu.FilterData" hidden="1">#REF!</definedName>
    <definedName name="Z_4099E833_BB74_4680_85C9_A6CF399D1CE2_.wvu.PrintArea" hidden="1">#REF!</definedName>
    <definedName name="Z_4099E833_BB74_4680_85C9_A6CF399D1CE2_.wvu.PrintTitles" hidden="1">#REF!</definedName>
    <definedName name="Z_4099E833_BB74_4680_85C9_A6CF399D1CE2_.wvu.Rows" hidden="1">#REF!,#REF!</definedName>
    <definedName name="ZFRONTERA">'[12]Ingresos 2014'!#REF!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0" i="1" l="1"/>
  <c r="D98" i="1" s="1"/>
  <c r="E98" i="1" s="1"/>
  <c r="D99" i="1"/>
  <c r="E99" i="1" s="1"/>
  <c r="C98" i="1"/>
  <c r="C95" i="1"/>
  <c r="C92" i="1"/>
  <c r="C88" i="1"/>
  <c r="C85" i="1"/>
  <c r="C82" i="1"/>
  <c r="D77" i="1"/>
  <c r="D71" i="1"/>
  <c r="C68" i="1"/>
  <c r="D61" i="1"/>
  <c r="D58" i="1"/>
  <c r="C56" i="1"/>
  <c r="C55" i="1" s="1"/>
  <c r="D52" i="1"/>
  <c r="E52" i="1" s="1"/>
  <c r="D51" i="1"/>
  <c r="E51" i="1" s="1"/>
  <c r="C50" i="1"/>
  <c r="C48" i="1"/>
  <c r="C18" i="1" s="1"/>
  <c r="D47" i="1"/>
  <c r="D46" i="1"/>
  <c r="D43" i="1"/>
  <c r="D42" i="1"/>
  <c r="D41" i="1"/>
  <c r="D39" i="1"/>
  <c r="E38" i="1"/>
  <c r="D38" i="1"/>
  <c r="D36" i="1"/>
  <c r="D34" i="1"/>
  <c r="C31" i="1"/>
  <c r="D24" i="1"/>
  <c r="D21" i="1"/>
  <c r="C19" i="1"/>
  <c r="C81" i="1" l="1"/>
  <c r="E100" i="1"/>
  <c r="E42" i="1"/>
  <c r="E47" i="1"/>
  <c r="D50" i="1"/>
  <c r="E58" i="1"/>
  <c r="E36" i="1"/>
  <c r="C17" i="1"/>
  <c r="E24" i="1"/>
  <c r="E34" i="1"/>
  <c r="E39" i="1"/>
  <c r="E21" i="1"/>
  <c r="C54" i="1"/>
  <c r="E61" i="1"/>
  <c r="E46" i="1"/>
  <c r="E77" i="1"/>
  <c r="E71" i="1"/>
  <c r="E43" i="1"/>
  <c r="E41" i="1"/>
  <c r="C94" i="1" l="1"/>
  <c r="C102" i="1" s="1"/>
  <c r="E50" i="1"/>
  <c r="D44" i="1" l="1"/>
  <c r="E44" i="1" s="1"/>
  <c r="D40" i="1"/>
  <c r="E40" i="1" s="1"/>
  <c r="D33" i="1"/>
  <c r="E33" i="1" s="1"/>
  <c r="D45" i="1"/>
  <c r="E45" i="1" s="1"/>
  <c r="D35" i="1" l="1"/>
  <c r="E35" i="1" s="1"/>
  <c r="D32" i="1"/>
  <c r="E32" i="1" l="1"/>
  <c r="D70" i="1"/>
  <c r="E70" i="1" s="1"/>
  <c r="D80" i="1"/>
  <c r="E80" i="1" s="1"/>
  <c r="D79" i="1" l="1"/>
  <c r="E79" i="1" s="1"/>
  <c r="D89" i="1" l="1"/>
  <c r="D91" i="1"/>
  <c r="E91" i="1" s="1"/>
  <c r="E89" i="1" l="1"/>
  <c r="D83" i="1" l="1"/>
  <c r="E83" i="1" l="1"/>
  <c r="D49" i="1" l="1"/>
  <c r="E49" i="1" l="1"/>
  <c r="D48" i="1"/>
  <c r="E48" i="1" s="1"/>
  <c r="D57" i="1" l="1"/>
  <c r="D67" i="1"/>
  <c r="E67" i="1" s="1"/>
  <c r="D65" i="1" l="1"/>
  <c r="E65" i="1" s="1"/>
  <c r="D60" i="1"/>
  <c r="E60" i="1" s="1"/>
  <c r="D62" i="1"/>
  <c r="E62" i="1" s="1"/>
  <c r="E57" i="1"/>
  <c r="D59" i="1"/>
  <c r="E59" i="1" s="1"/>
  <c r="D63" i="1" l="1"/>
  <c r="D66" i="1"/>
  <c r="E66" i="1" s="1"/>
  <c r="D64" i="1"/>
  <c r="E64" i="1" s="1"/>
  <c r="E63" i="1" l="1"/>
  <c r="D56" i="1"/>
  <c r="E56" i="1" l="1"/>
  <c r="D22" i="1" l="1"/>
  <c r="E22" i="1" s="1"/>
  <c r="D23" i="1" l="1"/>
  <c r="E23" i="1" s="1"/>
  <c r="D20" i="1"/>
  <c r="D26" i="1" l="1"/>
  <c r="E26" i="1" s="1"/>
  <c r="D29" i="1"/>
  <c r="E29" i="1" s="1"/>
  <c r="D30" i="1"/>
  <c r="E30" i="1" s="1"/>
  <c r="D28" i="1"/>
  <c r="E28" i="1" s="1"/>
  <c r="E20" i="1"/>
  <c r="D25" i="1"/>
  <c r="E25" i="1" s="1"/>
  <c r="D27" i="1" l="1"/>
  <c r="E27" i="1" s="1"/>
  <c r="D19" i="1" l="1"/>
  <c r="E19" i="1" l="1"/>
  <c r="D84" i="1" l="1"/>
  <c r="D75" i="1" l="1"/>
  <c r="E75" i="1" s="1"/>
  <c r="D76" i="1"/>
  <c r="E76" i="1" s="1"/>
  <c r="E84" i="1"/>
  <c r="D82" i="1"/>
  <c r="E82" i="1" l="1"/>
  <c r="D78" i="1"/>
  <c r="E78" i="1" s="1"/>
  <c r="D73" i="1"/>
  <c r="E73" i="1" s="1"/>
  <c r="D93" i="1" l="1"/>
  <c r="D92" i="1" l="1"/>
  <c r="E92" i="1" s="1"/>
  <c r="E93" i="1"/>
  <c r="D97" i="1" l="1"/>
  <c r="E97" i="1" s="1"/>
  <c r="D72" i="1" l="1"/>
  <c r="E72" i="1" s="1"/>
  <c r="D69" i="1"/>
  <c r="E69" i="1" l="1"/>
  <c r="D86" i="1" l="1"/>
  <c r="E86" i="1" l="1"/>
  <c r="D37" i="1" l="1"/>
  <c r="E37" i="1" l="1"/>
  <c r="D31" i="1"/>
  <c r="E31" i="1" l="1"/>
  <c r="D18" i="1"/>
  <c r="D17" i="1" l="1"/>
  <c r="E18" i="1"/>
  <c r="E17" i="1" l="1"/>
  <c r="D87" i="1" l="1"/>
  <c r="E87" i="1" l="1"/>
  <c r="D85" i="1"/>
  <c r="E85" i="1" l="1"/>
  <c r="D90" i="1" l="1"/>
  <c r="E90" i="1" l="1"/>
  <c r="D88" i="1"/>
  <c r="E88" i="1" l="1"/>
  <c r="D81" i="1"/>
  <c r="E81" i="1" s="1"/>
  <c r="D74" i="1" l="1"/>
  <c r="E74" i="1" l="1"/>
  <c r="D68" i="1"/>
  <c r="D96" i="1"/>
  <c r="E68" i="1" l="1"/>
  <c r="D55" i="1"/>
  <c r="E96" i="1"/>
  <c r="D95" i="1"/>
  <c r="E55" i="1" l="1"/>
  <c r="D54" i="1"/>
  <c r="E95" i="1"/>
  <c r="E54" i="1" l="1"/>
  <c r="D94" i="1"/>
  <c r="E94" i="1" l="1"/>
  <c r="D102" i="1"/>
  <c r="D103" i="1" l="1"/>
  <c r="E10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Jeymy Pilar</author>
  </authors>
  <commentList>
    <comment ref="C14" authorId="0" shapeId="0" xr:uid="{8277CDD4-5ED1-4F9F-95BF-B76260EF5126}">
      <text>
        <r>
          <rPr>
            <b/>
            <sz val="9"/>
            <color indexed="81"/>
            <rFont val="Tahoma"/>
            <family val="2"/>
          </rPr>
          <t>acuerdo 4-25</t>
        </r>
      </text>
    </comment>
  </commentList>
</comments>
</file>

<file path=xl/sharedStrings.xml><?xml version="1.0" encoding="utf-8"?>
<sst xmlns="http://schemas.openxmlformats.org/spreadsheetml/2006/main" count="96" uniqueCount="74">
  <si>
    <t>MINISTERIO DE AGRICULTURA Y DESARROLLO RURAL
FORMATO PARA LA PRESENTACIÓN DEL PRESUPUESTO DE GASTOS DE FUNCIONAMIENTO (INCLUYE CONTRAPRESTACIÓN POR ADMINISTRACIÓN) E INVERSIÓN
 DE LOS FONDOS DE FOMENTO AGRICOLAS, FORESTALES, PECUARIOS Y PESQUEROS, Y CESIONES DE LOS FONDOS DE ESTABILIZACIÓN DE PRECIOS</t>
  </si>
  <si>
    <t>DIRECCIÓN DE CADENAS AGRÍCOLAS Y FORESTALES - DIRECCIÓN DE CADENAS PECUARIAS, PESQUERAS Y ACUÍCOLAS</t>
  </si>
  <si>
    <t>FONDO:</t>
  </si>
  <si>
    <t>FONDO NACIONAL DE LA PORCICULTURA</t>
  </si>
  <si>
    <t xml:space="preserve">AÑO PROYECTADO </t>
  </si>
  <si>
    <t xml:space="preserve">FECHA DE ELABORACIÓN  </t>
  </si>
  <si>
    <t>ANEXO No. 3</t>
  </si>
  <si>
    <t>Cifras Expresadas en Pesos Colombianos</t>
  </si>
  <si>
    <t xml:space="preserve"> </t>
  </si>
  <si>
    <t>PRESUPUESTO VIGENTE AJUSTADO 2025</t>
  </si>
  <si>
    <t xml:space="preserve">PRESUPUESTO 2026
 PRÓXIMA VIGENCIA </t>
  </si>
  <si>
    <t>AÑO VIGENTE/
AÑO SIGUIENTE(%)</t>
  </si>
  <si>
    <t>GASTOS DE FUNCIONAMIENTO</t>
  </si>
  <si>
    <t>GASTOS DE ADMINISTRACIÓN</t>
  </si>
  <si>
    <t>SERVICIOS PERSONALES (*)</t>
  </si>
  <si>
    <t>Sueldos</t>
  </si>
  <si>
    <t>Auxilio de transporte</t>
  </si>
  <si>
    <t>Vacaciones</t>
  </si>
  <si>
    <t>Prima legal</t>
  </si>
  <si>
    <t xml:space="preserve">Dotación y suministro </t>
  </si>
  <si>
    <t>Cesantías</t>
  </si>
  <si>
    <t>Intereses de cesantías</t>
  </si>
  <si>
    <t>Seguros y/o fondos privados</t>
  </si>
  <si>
    <t>Caja de compensación</t>
  </si>
  <si>
    <t>Aportes ICBF</t>
  </si>
  <si>
    <t>Aportes SENA</t>
  </si>
  <si>
    <t>ADQUSICIÓN DE BIENES Y SERVICIOS (GASTOS GENERALES)  (*)</t>
  </si>
  <si>
    <t>Muebles, equipos de oficina y software</t>
  </si>
  <si>
    <t>Impresos y publicaciones</t>
  </si>
  <si>
    <t>Materiales y suministros</t>
  </si>
  <si>
    <t>Correo</t>
  </si>
  <si>
    <t>Transportes, fletes y acarreos</t>
  </si>
  <si>
    <t>Honorarios</t>
  </si>
  <si>
    <t xml:space="preserve">Capacitación </t>
  </si>
  <si>
    <t xml:space="preserve">Mantenimiento </t>
  </si>
  <si>
    <t>Seguros, impuestos y gastos legales</t>
  </si>
  <si>
    <t>Comisiones y gastos bancarios</t>
  </si>
  <si>
    <t>Gastos de viaje</t>
  </si>
  <si>
    <t>Aseo, vigilancia y cafetería</t>
  </si>
  <si>
    <t>Servicios públicos</t>
  </si>
  <si>
    <t>Arriendos</t>
  </si>
  <si>
    <t>Cuota auditaje CGR</t>
  </si>
  <si>
    <t>Gastos comisión de fomento</t>
  </si>
  <si>
    <t>GASTOS ADMINISTRATIVOS DE RECAUDO</t>
  </si>
  <si>
    <t>Control al recaudo</t>
  </si>
  <si>
    <t>CONTRAPRESTACIÓN POR ADMINISTRACIÓN</t>
  </si>
  <si>
    <t>Contraprestación por Administración FNP</t>
  </si>
  <si>
    <t>Contraprestación por Administración EPPC</t>
  </si>
  <si>
    <t>GASTOS DE INVERSIÓN</t>
  </si>
  <si>
    <t>GASTOS DE INVERSIÓN EJECUTADOS DIRECTAMENTE POR LA ADMINISTRACIÓN</t>
  </si>
  <si>
    <t>SERVICIOS PERSONALES</t>
  </si>
  <si>
    <t>ADQUSICIÓN DE BIENES Y SERVICIOS (GASTOS GENERALES)</t>
  </si>
  <si>
    <t xml:space="preserve">Capacitación  </t>
  </si>
  <si>
    <t>Seguros,impuestos y gastos legales</t>
  </si>
  <si>
    <t xml:space="preserve">PROGRAMAS Y PROYECTOS </t>
  </si>
  <si>
    <t>IMPULSAR EL DESARROLLO DEL SECTOR PORCÍCOLA HACIA LA FORMALIZACIÓN Y EL USO DE LA INFORMACIÓN ECONÓMICA</t>
  </si>
  <si>
    <t>INCREMENTO DEL BENEFICIO FORMAL DE PORCINOS</t>
  </si>
  <si>
    <t>GENERACIÓN DE INFORMACIÓN Y ANÁLISIS DE LAS VARIABLES ECONÓMICAS, FINANCIERAS DEL MERCADO NACIONAL E INTERNACIONAL DE LA CARNE DE CERDO.</t>
  </si>
  <si>
    <t>INCREMENTO DEL CONSUMO Y LA COMERCIALIZACIÓN DE LA CARNE DE CERDO COLOMBIANA.</t>
  </si>
  <si>
    <t>INCREMENTO DEL CONSUMO DE LA CARNE DE CERDO COLOMBIANA.</t>
  </si>
  <si>
    <t>INCREMENTO DE LA CAPACIDAD DE COMERCIALIZACIÓN NACIONAL E INTERNACIONAL DE LA CARNE DE CERDO COLOMBIANA.</t>
  </si>
  <si>
    <t>FORTALECIMIENTO DE LA PRODUCTIVIDAD Y SANIDAD EN LA INDUSTRIA DE LA CARNE DE CERDO A TRAVÉS DE LA TRANSFERENCIA DE TECNOLOGÍA E INVESTIGACIÓN EN EL SECTOR.</t>
  </si>
  <si>
    <t>FORTALECIENDO LA FORMALIZACIÓN, PRODUCTIVIDAD Y SOSTENIBILIDAD EN LAS GRANJAS PORCÍCOLAS Y PLANTAS DE TRANSFORMACIÓN Y PUNTOS DE VENTA DE COLOMBIA.</t>
  </si>
  <si>
    <t>PROMOCIÓN DE LA CT+I EN LA CADENA PORCÍCOLA.</t>
  </si>
  <si>
    <t>MEJORAMIENTO DEL ESTATUS SANITARIO DE LOS PORCINOS EN COLOMBIA.</t>
  </si>
  <si>
    <t>COLOMBIA LIBRE DE LA PESTE PORCINA CLÁSICA.</t>
  </si>
  <si>
    <t>TOTAL GASTOS DE FUNCIONAMIENTO, CUOTA ADMON E INVERSIÓN</t>
  </si>
  <si>
    <t>RESERVA PARA FUTUROS GASTOS DE FUNCIONAMIENTO  E INVERSIÓN</t>
  </si>
  <si>
    <t>Reserva FNP</t>
  </si>
  <si>
    <t>Reserva EPPC</t>
  </si>
  <si>
    <t>TOTAL FONDOS DE EMERGENCIA FNP Y EPPC</t>
  </si>
  <si>
    <t>Fondo de emergencia FNP</t>
  </si>
  <si>
    <t>Fondo de emergencia EPPC</t>
  </si>
  <si>
    <t xml:space="preserve">TOTAL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</si>
</sst>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name val="Arial"/>
      <family val="2"/>
    </font>
    <font>
      <b/>
      <sz val="11"/>
      <color indexed="8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b/>
      <sz val="11"/>
      <color theme="0"/>
      <name val="Century Gothic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0" xfId="3" applyFont="1" applyAlignment="1">
      <alignment vertical="center" wrapText="1"/>
    </xf>
    <xf numFmtId="0" fontId="3" fillId="0" borderId="0" xfId="3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3" applyFont="1" applyAlignment="1">
      <alignment vertical="center" wrapText="1"/>
    </xf>
    <xf numFmtId="0" fontId="3" fillId="0" borderId="0" xfId="0" applyFont="1"/>
    <xf numFmtId="14" fontId="3" fillId="0" borderId="0" xfId="3" applyNumberFormat="1" applyFont="1" applyAlignment="1">
      <alignment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2" fillId="3" borderId="0" xfId="0" applyFont="1" applyFill="1"/>
    <xf numFmtId="0" fontId="6" fillId="2" borderId="11" xfId="0" applyFont="1" applyFill="1" applyBorder="1"/>
    <xf numFmtId="165" fontId="6" fillId="2" borderId="12" xfId="4" applyNumberFormat="1" applyFont="1" applyFill="1" applyBorder="1"/>
    <xf numFmtId="10" fontId="6" fillId="2" borderId="12" xfId="2" applyNumberFormat="1" applyFont="1" applyFill="1" applyBorder="1"/>
    <xf numFmtId="0" fontId="5" fillId="2" borderId="11" xfId="3" applyFont="1" applyFill="1" applyBorder="1" applyAlignment="1">
      <alignment vertical="center" wrapText="1"/>
    </xf>
    <xf numFmtId="0" fontId="8" fillId="0" borderId="11" xfId="3" applyFont="1" applyBorder="1" applyAlignment="1">
      <alignment vertical="center" wrapText="1"/>
    </xf>
    <xf numFmtId="165" fontId="7" fillId="0" borderId="12" xfId="4" applyNumberFormat="1" applyFont="1" applyBorder="1"/>
    <xf numFmtId="10" fontId="7" fillId="0" borderId="12" xfId="2" applyNumberFormat="1" applyFont="1" applyBorder="1"/>
    <xf numFmtId="165" fontId="7" fillId="0" borderId="12" xfId="4" applyNumberFormat="1" applyFont="1" applyFill="1" applyBorder="1"/>
    <xf numFmtId="10" fontId="7" fillId="0" borderId="12" xfId="2" applyNumberFormat="1" applyFont="1" applyFill="1" applyBorder="1"/>
    <xf numFmtId="43" fontId="2" fillId="0" borderId="0" xfId="0" applyNumberFormat="1" applyFont="1"/>
    <xf numFmtId="166" fontId="2" fillId="0" borderId="0" xfId="1" applyNumberFormat="1" applyFont="1"/>
    <xf numFmtId="0" fontId="3" fillId="2" borderId="11" xfId="0" applyFont="1" applyFill="1" applyBorder="1"/>
    <xf numFmtId="10" fontId="2" fillId="0" borderId="0" xfId="2" applyNumberFormat="1" applyFont="1"/>
    <xf numFmtId="165" fontId="7" fillId="3" borderId="12" xfId="4" applyNumberFormat="1" applyFont="1" applyFill="1" applyBorder="1"/>
    <xf numFmtId="0" fontId="6" fillId="2" borderId="11" xfId="0" applyFont="1" applyFill="1" applyBorder="1" applyAlignment="1">
      <alignment wrapText="1"/>
    </xf>
    <xf numFmtId="0" fontId="8" fillId="3" borderId="11" xfId="3" applyFont="1" applyFill="1" applyBorder="1" applyAlignment="1">
      <alignment vertical="center" wrapText="1"/>
    </xf>
    <xf numFmtId="10" fontId="3" fillId="0" borderId="0" xfId="2" applyNumberFormat="1" applyFont="1"/>
    <xf numFmtId="0" fontId="5" fillId="4" borderId="11" xfId="3" applyFont="1" applyFill="1" applyBorder="1" applyAlignment="1">
      <alignment vertical="center" wrapText="1"/>
    </xf>
    <xf numFmtId="165" fontId="6" fillId="4" borderId="12" xfId="4" applyNumberFormat="1" applyFont="1" applyFill="1" applyBorder="1"/>
    <xf numFmtId="10" fontId="6" fillId="4" borderId="12" xfId="2" applyNumberFormat="1" applyFont="1" applyFill="1" applyBorder="1"/>
    <xf numFmtId="10" fontId="7" fillId="3" borderId="12" xfId="2" applyNumberFormat="1" applyFont="1" applyFill="1" applyBorder="1"/>
    <xf numFmtId="165" fontId="3" fillId="2" borderId="12" xfId="0" applyNumberFormat="1" applyFont="1" applyFill="1" applyBorder="1"/>
    <xf numFmtId="10" fontId="3" fillId="2" borderId="12" xfId="2" applyNumberFormat="1" applyFont="1" applyFill="1" applyBorder="1"/>
    <xf numFmtId="0" fontId="6" fillId="3" borderId="11" xfId="0" applyFont="1" applyFill="1" applyBorder="1" applyAlignment="1">
      <alignment wrapText="1"/>
    </xf>
    <xf numFmtId="165" fontId="3" fillId="3" borderId="12" xfId="0" applyNumberFormat="1" applyFont="1" applyFill="1" applyBorder="1"/>
    <xf numFmtId="10" fontId="3" fillId="3" borderId="12" xfId="2" applyNumberFormat="1" applyFont="1" applyFill="1" applyBorder="1"/>
    <xf numFmtId="0" fontId="7" fillId="3" borderId="11" xfId="0" applyFont="1" applyFill="1" applyBorder="1" applyAlignment="1">
      <alignment wrapText="1"/>
    </xf>
    <xf numFmtId="165" fontId="2" fillId="3" borderId="12" xfId="0" applyNumberFormat="1" applyFont="1" applyFill="1" applyBorder="1"/>
    <xf numFmtId="10" fontId="2" fillId="3" borderId="12" xfId="2" applyNumberFormat="1" applyFont="1" applyFill="1" applyBorder="1"/>
    <xf numFmtId="0" fontId="7" fillId="3" borderId="13" xfId="0" applyFont="1" applyFill="1" applyBorder="1" applyAlignment="1">
      <alignment wrapText="1"/>
    </xf>
    <xf numFmtId="165" fontId="2" fillId="3" borderId="14" xfId="0" applyNumberFormat="1" applyFont="1" applyFill="1" applyBorder="1"/>
    <xf numFmtId="0" fontId="6" fillId="3" borderId="13" xfId="0" applyFont="1" applyFill="1" applyBorder="1" applyAlignment="1">
      <alignment wrapText="1"/>
    </xf>
    <xf numFmtId="165" fontId="3" fillId="3" borderId="14" xfId="0" applyNumberFormat="1" applyFont="1" applyFill="1" applyBorder="1"/>
    <xf numFmtId="10" fontId="3" fillId="3" borderId="14" xfId="2" applyNumberFormat="1" applyFont="1" applyFill="1" applyBorder="1"/>
    <xf numFmtId="0" fontId="6" fillId="2" borderId="15" xfId="0" applyFont="1" applyFill="1" applyBorder="1" applyAlignment="1">
      <alignment wrapText="1"/>
    </xf>
    <xf numFmtId="165" fontId="3" fillId="2" borderId="16" xfId="0" applyNumberFormat="1" applyFont="1" applyFill="1" applyBorder="1"/>
    <xf numFmtId="10" fontId="3" fillId="2" borderId="16" xfId="2" applyNumberFormat="1" applyFont="1" applyFill="1" applyBorder="1"/>
    <xf numFmtId="166" fontId="2" fillId="0" borderId="0" xfId="0" applyNumberFormat="1" applyFont="1"/>
    <xf numFmtId="166" fontId="9" fillId="0" borderId="0" xfId="0" applyNumberFormat="1" applyFont="1"/>
    <xf numFmtId="0" fontId="3" fillId="3" borderId="0" xfId="0" quotePrefix="1" applyFont="1" applyFill="1" applyAlignment="1">
      <alignment horizontal="left" vertical="top" wrapText="1"/>
    </xf>
    <xf numFmtId="165" fontId="2" fillId="0" borderId="0" xfId="0" applyNumberFormat="1" applyFont="1"/>
  </cellXfs>
  <cellStyles count="5">
    <cellStyle name="Millares" xfId="1" builtinId="3"/>
    <cellStyle name="Millares 2 2" xfId="4" xr:uid="{663B5A52-FBCB-4553-9B4C-74F5DC654CF9}"/>
    <cellStyle name="Normal" xfId="0" builtinId="0"/>
    <cellStyle name="Normal 2 2 2" xfId="3" xr:uid="{899FE0E3-1827-4212-B67E-1A6827E6DD65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171450</xdr:colOff>
      <xdr:row>1</xdr:row>
      <xdr:rowOff>61913</xdr:rowOff>
    </xdr:from>
    <xdr:ext cx="1243151" cy="395287"/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A26A6A-471A-47FF-8E0D-71E430CC1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504825" y="176213"/>
          <a:ext cx="1243151" cy="395287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5</xdr:col>
      <xdr:colOff>0</xdr:colOff>
      <xdr:row>0</xdr:row>
      <xdr:rowOff>67237</xdr:rowOff>
    </xdr:from>
    <xdr:to>
      <xdr:col>5</xdr:col>
      <xdr:colOff>855457</xdr:colOff>
      <xdr:row>7</xdr:row>
      <xdr:rowOff>59789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9E6304-87E5-4C0F-B603-D30DCBE27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9525" y="67237"/>
          <a:ext cx="855457" cy="1221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&#241;o%202025/Acuerdos%20presupuestales/Definitivos/Anexos%20acuerdo%209%202025.xlsx" TargetMode="External"/><Relationship Id="rId2" Type="http://schemas.openxmlformats.org/officeDocument/2006/relationships/externalLinkPath" Target="file:///Y:\A&#241;o%202025\Acuerdos%20presupuestales\Definitivos\Anexos%20acuerdo%209%202025.xlsx" TargetMode="External"/><Relationship Id="rId1" Type="http://schemas.openxmlformats.org/officeDocument/2006/relationships/externalLinkPath" Target="/A&#241;o%202025/Acuerdos%20presupuestales/Definitivos/Anexos%20acuerdo%209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A&#241;o%202010\PTO%20FONDO%202010\Presupuesto%202010%20versi&#243;n%203\PRESUPUESTO%2010%203a%20%20versi&#243;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JefeControlRegional\Presupuesto%202008\Presupuesto%2020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Users\JorgeOrtiz\Desktop\PPC2013\PRESUPUESTO%202014\PRESUPUESTO%20DEFINITIVO%202014%20NOV\Desagregado%20PPC%202014%20%20definitiv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CONTABILIDAD\ANEXO%20CIERRE%20DE%20INGRESOS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A&#241;o%202010\A&#241;o%202010\MANEJO%20PTO%202010\PRESUPUESTO%20INGRESOS%20ESTIMADO%20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&#241;o%202010\CIERRES%202010\ACUERDOS%202010\ANEXO%20ACUERDO%206-10.xls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&#241;o%202024/Presupuesto%202024/Versi&#243;n%205/Presupuesto%202024%20IPC%20y%20SMLV.xlsx" TargetMode="External"/><Relationship Id="rId2" Type="http://schemas.openxmlformats.org/officeDocument/2006/relationships/externalLinkPath" Target="file:///U:\A&#241;o%202024\Presupuesto%202024\Versi&#243;n%205\Presupuesto%202024%20IPC%20y%20SMLV.xlsx" TargetMode="External"/><Relationship Id="rId1" Type="http://schemas.openxmlformats.org/officeDocument/2006/relationships/externalLinkPath" Target="/A&#241;o%202024/Presupuesto%202024/Versi&#243;n%205/Presupuesto%202024%20IPC%20y%20SMLV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ATOS%20ACP%20FNP\MATRIZ%20DE%20CONTROL%20A&#209;O%202011(borrador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2011\Presentaciones\COMITES%20PPC\DESPACHOS%20BIOLOGICO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NTABILIDAD\ANEXO%20CIERRE%20DE%20INGRESOS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 "/>
      <sheetName val="Indicadores"/>
      <sheetName val="Ingresos"/>
      <sheetName val="cuota de fomento"/>
      <sheetName val="vigencias anteriores"/>
      <sheetName val="superavit"/>
      <sheetName val="rendimientos"/>
      <sheetName val="ventas EPPC"/>
      <sheetName val="Cálculo otros ingresos"/>
      <sheetName val="Gasto"/>
      <sheetName val="Anexo No. 1 Regionaliza Recaudo"/>
      <sheetName val="Anexo No. 2 Presup Ingr"/>
      <sheetName val="Anexo No. 3 Presupt Gtos MOD"/>
      <sheetName val="Anexo No. 4 Regionaliz ProyectM"/>
      <sheetName val="Anexo 5 Planta y Equipo"/>
      <sheetName val="Anexo No. 6 Honorarios"/>
      <sheetName val="Planta 2025"/>
      <sheetName val="Comparativo"/>
      <sheetName val="Detallado gastos generales"/>
      <sheetName val="generales"/>
      <sheetName val="Femergencia"/>
      <sheetName val="reserva"/>
      <sheetName val="Recaudo"/>
      <sheetName val="formalización"/>
      <sheetName val="mercadeo"/>
      <sheetName val="técnica"/>
      <sheetName val="económica"/>
      <sheetName val="eppc"/>
      <sheetName val="investigación"/>
      <sheetName val="sanidad"/>
      <sheetName val="comercialización"/>
      <sheetName val="FUN REG"/>
      <sheetName val="FORM REG"/>
      <sheetName val="MER REG"/>
      <sheetName val="TEC REG"/>
      <sheetName val="ECO REG"/>
      <sheetName val="PPC REG"/>
      <sheetName val="INVES REG"/>
      <sheetName val="SAN REG"/>
      <sheetName val="COM REG"/>
    </sheetNames>
    <sheetDataSet>
      <sheetData sheetId="0"/>
      <sheetData sheetId="1"/>
      <sheetData sheetId="2">
        <row r="32">
          <cell r="C32">
            <v>158240685982.22391</v>
          </cell>
        </row>
      </sheetData>
      <sheetData sheetId="3">
        <row r="28">
          <cell r="B28">
            <v>6895079135</v>
          </cell>
        </row>
        <row r="29">
          <cell r="B29">
            <v>4137047808</v>
          </cell>
        </row>
      </sheetData>
      <sheetData sheetId="4"/>
      <sheetData sheetId="5"/>
      <sheetData sheetId="6"/>
      <sheetData sheetId="7"/>
      <sheetData sheetId="8"/>
      <sheetData sheetId="9">
        <row r="30">
          <cell r="E30">
            <v>11543360391</v>
          </cell>
        </row>
        <row r="31">
          <cell r="E31">
            <v>17981970268.095001</v>
          </cell>
        </row>
        <row r="34">
          <cell r="E34">
            <v>646656503.32839966</v>
          </cell>
        </row>
        <row r="35">
          <cell r="E35">
            <v>13054160095.134987</v>
          </cell>
        </row>
      </sheetData>
      <sheetData sheetId="10"/>
      <sheetData sheetId="11"/>
      <sheetData sheetId="12"/>
      <sheetData sheetId="13"/>
      <sheetData sheetId="14">
        <row r="24">
          <cell r="J24">
            <v>260000</v>
          </cell>
        </row>
        <row r="27">
          <cell r="R27">
            <v>841593212</v>
          </cell>
          <cell r="S27">
            <v>76701707</v>
          </cell>
          <cell r="T27">
            <v>102034088</v>
          </cell>
          <cell r="U27">
            <v>6249665</v>
          </cell>
          <cell r="V27">
            <v>36178296</v>
          </cell>
          <cell r="W27">
            <v>18089148</v>
          </cell>
          <cell r="X27">
            <v>27133728</v>
          </cell>
          <cell r="Y27">
            <v>70920716</v>
          </cell>
          <cell r="Z27">
            <v>8510487</v>
          </cell>
          <cell r="AA27">
            <v>70920716</v>
          </cell>
          <cell r="AB27">
            <v>35460360</v>
          </cell>
          <cell r="AC27">
            <v>7092060</v>
          </cell>
          <cell r="AD27">
            <v>7540625</v>
          </cell>
        </row>
        <row r="114">
          <cell r="J114">
            <v>2340000</v>
          </cell>
          <cell r="R114">
            <v>7575685128</v>
          </cell>
          <cell r="S114">
            <v>626121207</v>
          </cell>
          <cell r="T114">
            <v>883935829</v>
          </cell>
          <cell r="U114">
            <v>59755528</v>
          </cell>
          <cell r="V114">
            <v>313417728</v>
          </cell>
          <cell r="W114">
            <v>156708936</v>
          </cell>
          <cell r="X114">
            <v>235063380</v>
          </cell>
          <cell r="Y114">
            <v>558678736</v>
          </cell>
          <cell r="Z114">
            <v>67041446</v>
          </cell>
          <cell r="AA114">
            <v>558678736</v>
          </cell>
          <cell r="AB114">
            <v>319200226</v>
          </cell>
          <cell r="AC114">
            <v>63839875</v>
          </cell>
          <cell r="AD114">
            <v>9695089</v>
          </cell>
        </row>
      </sheetData>
      <sheetData sheetId="15"/>
      <sheetData sheetId="16"/>
      <sheetData sheetId="17"/>
      <sheetData sheetId="18"/>
      <sheetData sheetId="19">
        <row r="9">
          <cell r="I9">
            <v>1244575884</v>
          </cell>
          <cell r="V9">
            <v>444977680</v>
          </cell>
        </row>
        <row r="10">
          <cell r="I10">
            <v>44136509</v>
          </cell>
          <cell r="V10">
            <v>1876070</v>
          </cell>
        </row>
        <row r="11">
          <cell r="I11">
            <v>39766162</v>
          </cell>
          <cell r="V11">
            <v>17000000</v>
          </cell>
        </row>
        <row r="12">
          <cell r="I12">
            <v>105514555</v>
          </cell>
          <cell r="V12">
            <v>80265545</v>
          </cell>
        </row>
        <row r="13">
          <cell r="I13">
            <v>8399539</v>
          </cell>
          <cell r="V13">
            <v>16760308</v>
          </cell>
        </row>
        <row r="14">
          <cell r="I14">
            <v>763814308</v>
          </cell>
          <cell r="V14">
            <v>8196512233</v>
          </cell>
        </row>
        <row r="15">
          <cell r="I15">
            <v>44486257</v>
          </cell>
          <cell r="V15">
            <v>27326002</v>
          </cell>
        </row>
        <row r="16">
          <cell r="I16">
            <v>7992614</v>
          </cell>
        </row>
        <row r="17">
          <cell r="I17">
            <v>27277016</v>
          </cell>
          <cell r="V17">
            <v>53475862</v>
          </cell>
        </row>
        <row r="18">
          <cell r="I18">
            <v>217076331</v>
          </cell>
          <cell r="V18">
            <v>120000000</v>
          </cell>
        </row>
        <row r="19">
          <cell r="I19">
            <v>34018900</v>
          </cell>
          <cell r="V19">
            <v>787443940</v>
          </cell>
        </row>
        <row r="20">
          <cell r="I20">
            <v>25080676</v>
          </cell>
        </row>
        <row r="21">
          <cell r="I21">
            <v>68735825</v>
          </cell>
          <cell r="V21">
            <v>61538738</v>
          </cell>
        </row>
        <row r="22">
          <cell r="I22">
            <v>53898547</v>
          </cell>
          <cell r="V22">
            <v>40500000</v>
          </cell>
        </row>
        <row r="23">
          <cell r="I23">
            <v>210343739</v>
          </cell>
        </row>
        <row r="24">
          <cell r="I24">
            <v>34455454</v>
          </cell>
        </row>
      </sheetData>
      <sheetData sheetId="20"/>
      <sheetData sheetId="21"/>
      <sheetData sheetId="22">
        <row r="14">
          <cell r="C14">
            <v>495703025.60183853</v>
          </cell>
        </row>
      </sheetData>
      <sheetData sheetId="23">
        <row r="14">
          <cell r="C14">
            <v>723767286.11230898</v>
          </cell>
        </row>
      </sheetData>
      <sheetData sheetId="24">
        <row r="15">
          <cell r="C15">
            <v>23428339912.762852</v>
          </cell>
        </row>
      </sheetData>
      <sheetData sheetId="25">
        <row r="15">
          <cell r="C15">
            <v>2850151859</v>
          </cell>
        </row>
      </sheetData>
      <sheetData sheetId="26">
        <row r="14">
          <cell r="C14">
            <v>1231364723.6667585</v>
          </cell>
        </row>
      </sheetData>
      <sheetData sheetId="27">
        <row r="16">
          <cell r="C16">
            <v>30110363802.464691</v>
          </cell>
        </row>
      </sheetData>
      <sheetData sheetId="28">
        <row r="55">
          <cell r="C55">
            <v>9985831919</v>
          </cell>
        </row>
      </sheetData>
      <sheetData sheetId="29">
        <row r="15">
          <cell r="C15">
            <v>5362035287</v>
          </cell>
        </row>
      </sheetData>
      <sheetData sheetId="30">
        <row r="16">
          <cell r="C16">
            <v>4281358618.7831035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Otros ingresos"/>
      <sheetName val="Presupuesto general"/>
      <sheetName val="2004VS2005"/>
      <sheetName val="Escenario PPC"/>
      <sheetName val="Ejecución ingresos 2009"/>
      <sheetName val="Ejecución gastos 2009"/>
      <sheetName val="Superavit 2009"/>
      <sheetName val="Anexo 2 "/>
      <sheetName val="Anexo 3 "/>
      <sheetName val="Anexo 4"/>
      <sheetName val="Funcionamiento"/>
      <sheetName val="Nómina y honorarios 2010"/>
      <sheetName val="Comparativo nómina 2009-2010"/>
      <sheetName val="Inversión total en programas"/>
      <sheetName val="MODELO CONTRATISTAS"/>
      <sheetName val="Servicios personal 2005"/>
      <sheetName val="Nómina 2004"/>
      <sheetName val="Hoja1"/>
    </sheetNames>
    <sheetDataSet>
      <sheetData sheetId="0">
        <row r="21">
          <cell r="C21">
            <v>1344784788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>
        <row r="86">
          <cell r="B86">
            <v>117000000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  <sheetName val="Superávit 2006"/>
      <sheetName val="Otros ingresos"/>
      <sheetName val="Presupuesto general"/>
      <sheetName val="2004VS2005"/>
      <sheetName val="Escenarios PPC"/>
      <sheetName val="Anexo 2 Minagricultura"/>
      <sheetName val="Anexo 3 Minagricultura"/>
      <sheetName val="Anexo 4 Regionalizacion"/>
      <sheetName val="Funcionamiento"/>
      <sheetName val="Presupuesto de recaudo"/>
      <sheetName val="Inversión total en programas"/>
      <sheetName val="MODELO CONTRATISTAS"/>
      <sheetName val="Servicios personal 2005"/>
      <sheetName val="Nómina 2004"/>
    </sheetNames>
    <sheetDataSet>
      <sheetData sheetId="0">
        <row r="19">
          <cell r="C19">
            <v>2489922289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vs 2014"/>
      <sheetName val="justificacion formulada"/>
      <sheetName val="Escenario PPC"/>
      <sheetName val="Arriendos"/>
      <sheetName val="costos vigilancia "/>
      <sheetName val="Ingresos 2014"/>
      <sheetName val="Recolección de desechos"/>
      <sheetName val="Aux comités"/>
      <sheetName val="Barridos 2014"/>
      <sheetName val="Aux distribuidores"/>
      <sheetName val="VALLAS"/>
      <sheetName val="anexo publicidad"/>
      <sheetName val="REUNIÓNES"/>
      <sheetName val="BRIGADAS"/>
      <sheetName val="Correo"/>
      <sheetName val="anexo viaticos gastos de viaje"/>
      <sheetName val="anexo materiales y dotaciones"/>
      <sheetName val="anexo impresos y publicaciones"/>
      <sheetName val="NOMINA HONORARIOS 2013"/>
      <sheetName val="Participación x dosis"/>
      <sheetName val="SIMULACROS"/>
      <sheetName val="Chapetas ZL"/>
      <sheetName val="Biológico"/>
      <sheetName val="Biológico ZF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Inversión total en programas"/>
      <sheetName val="MODELO CONTRATISTAS"/>
      <sheetName val="Servicios personal 2005"/>
      <sheetName val="Nómina 2004"/>
      <sheetName val="Anexo cierre 2010"/>
      <sheetName val="Anexo 4"/>
      <sheetName val="Anexo 2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Otros ingresos"/>
      <sheetName val="Anexo 2 "/>
      <sheetName val="Funcionamiento"/>
      <sheetName val="Nómina y honorarios II TRIM."/>
      <sheetName val="Inversión total en programas"/>
      <sheetName val="MODELO CONTRATISTAS"/>
      <sheetName val="Servicios personal 2005"/>
      <sheetName val="Nómina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"/>
      <sheetName val="Ingreso"/>
      <sheetName val="Anexo 1"/>
      <sheetName val="proyec cabezas"/>
      <sheetName val="Otros ingresos"/>
      <sheetName val="Ingresos por vigencias anterior"/>
      <sheetName val="Ejecución ingresos 2023"/>
      <sheetName val="Ejecución Gastos 2023"/>
      <sheetName val="Superavit 2023"/>
      <sheetName val="Indicadores"/>
      <sheetName val="Rendimientos"/>
      <sheetName val="Ventas EPPC"/>
      <sheetName val="Gasto"/>
      <sheetName val="Anexo 2 "/>
      <sheetName val="Anexo 3"/>
      <sheetName val="Anexo 4"/>
      <sheetName val="Funcionamiento"/>
      <sheetName val="IT"/>
      <sheetName val="Detallado gastos generales"/>
      <sheetName val="Reserva"/>
      <sheetName val="F emergencia"/>
      <sheetName val="RR Expo"/>
      <sheetName val="Nómina y honorarios 2024"/>
      <sheetName val="Comparativo nómina 2023-2024"/>
      <sheetName val="Comparativo gastos personal 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</sheetNames>
    <sheetDataSet>
      <sheetData sheetId="0"/>
      <sheetData sheetId="1"/>
      <sheetData sheetId="2">
        <row r="11">
          <cell r="D11">
            <v>31296406299</v>
          </cell>
        </row>
        <row r="28">
          <cell r="D28">
            <v>728705086</v>
          </cell>
        </row>
        <row r="49">
          <cell r="C49">
            <v>8667</v>
          </cell>
        </row>
        <row r="50">
          <cell r="C50">
            <v>5200</v>
          </cell>
        </row>
      </sheetData>
      <sheetData sheetId="3"/>
      <sheetData sheetId="4">
        <row r="13">
          <cell r="C1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9">
          <cell r="B19">
            <v>595216053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3">
          <cell r="V13">
            <v>260534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cutivo"/>
      <sheetName val="Vencimientos"/>
      <sheetName val="CONTROL CONTRATOS 2011"/>
      <sheetName val="Hoja1"/>
    </sheetNames>
    <sheetDataSet>
      <sheetData sheetId="0">
        <row r="9">
          <cell r="M9" t="str">
            <v>FUNCIONAMIENTO</v>
          </cell>
        </row>
        <row r="10">
          <cell r="M10" t="str">
            <v>MERCADEO</v>
          </cell>
        </row>
        <row r="11">
          <cell r="M11" t="str">
            <v>PPC</v>
          </cell>
        </row>
        <row r="12">
          <cell r="M12" t="str">
            <v>ECONOMICA</v>
          </cell>
        </row>
        <row r="13">
          <cell r="M13" t="str">
            <v>TECNICA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ES"/>
      <sheetName val="2010  LABORATORIOS"/>
      <sheetName val="2011 LABORATORIOS"/>
      <sheetName val="COMPARATIVO POR DOSIS"/>
      <sheetName val="COMPARATIVO POR LABORATORIO"/>
      <sheetName val="Hoja1"/>
      <sheetName val="BRIGADAS"/>
      <sheetName val="COMITÉ"/>
      <sheetName val="DISTRIBUIDOR"/>
      <sheetName val="DEPARTAMENTO"/>
      <sheetName val="CONSOLIDADO GENERAL"/>
      <sheetName val="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40191</v>
          </cell>
        </row>
        <row r="4">
          <cell r="E4">
            <v>40196</v>
          </cell>
        </row>
        <row r="5">
          <cell r="E5">
            <v>40179</v>
          </cell>
        </row>
        <row r="6">
          <cell r="E6">
            <v>40193</v>
          </cell>
        </row>
        <row r="7">
          <cell r="E7">
            <v>40193</v>
          </cell>
        </row>
        <row r="8">
          <cell r="E8">
            <v>40190</v>
          </cell>
        </row>
        <row r="9">
          <cell r="E9">
            <v>40190</v>
          </cell>
        </row>
        <row r="10">
          <cell r="E10">
            <v>40190</v>
          </cell>
        </row>
        <row r="11">
          <cell r="E11">
            <v>40190</v>
          </cell>
        </row>
        <row r="12">
          <cell r="E12">
            <v>40190</v>
          </cell>
        </row>
        <row r="13">
          <cell r="E13">
            <v>40191</v>
          </cell>
        </row>
        <row r="14">
          <cell r="E14">
            <v>40191</v>
          </cell>
        </row>
        <row r="15">
          <cell r="E15">
            <v>40196</v>
          </cell>
        </row>
        <row r="16">
          <cell r="E16">
            <v>40196</v>
          </cell>
        </row>
        <row r="17">
          <cell r="E17">
            <v>40196</v>
          </cell>
        </row>
        <row r="18">
          <cell r="E18">
            <v>40196</v>
          </cell>
        </row>
        <row r="19">
          <cell r="E19">
            <v>40197</v>
          </cell>
        </row>
        <row r="20">
          <cell r="E20">
            <v>40197</v>
          </cell>
        </row>
        <row r="21">
          <cell r="E21">
            <v>40197</v>
          </cell>
        </row>
        <row r="22">
          <cell r="E22">
            <v>40192</v>
          </cell>
        </row>
        <row r="23">
          <cell r="E23">
            <v>40192</v>
          </cell>
        </row>
        <row r="24">
          <cell r="E24">
            <v>40192</v>
          </cell>
        </row>
        <row r="25">
          <cell r="E25">
            <v>40192</v>
          </cell>
        </row>
        <row r="26">
          <cell r="E26">
            <v>40197</v>
          </cell>
        </row>
        <row r="27">
          <cell r="E27">
            <v>40197</v>
          </cell>
        </row>
        <row r="28">
          <cell r="E28">
            <v>40196</v>
          </cell>
        </row>
        <row r="29">
          <cell r="E29">
            <v>40196</v>
          </cell>
        </row>
        <row r="30">
          <cell r="E30">
            <v>40196</v>
          </cell>
        </row>
        <row r="31">
          <cell r="E31">
            <v>40199</v>
          </cell>
        </row>
        <row r="32">
          <cell r="E32">
            <v>40199</v>
          </cell>
        </row>
        <row r="33">
          <cell r="E33">
            <v>40199</v>
          </cell>
        </row>
        <row r="34">
          <cell r="E34">
            <v>40199</v>
          </cell>
        </row>
        <row r="35">
          <cell r="E35">
            <v>40203</v>
          </cell>
        </row>
        <row r="36">
          <cell r="E36">
            <v>40203</v>
          </cell>
        </row>
        <row r="37">
          <cell r="E37">
            <v>40203</v>
          </cell>
        </row>
        <row r="38">
          <cell r="E38">
            <v>40203</v>
          </cell>
        </row>
        <row r="39">
          <cell r="E39">
            <v>40200</v>
          </cell>
        </row>
        <row r="40">
          <cell r="E40">
            <v>40200</v>
          </cell>
        </row>
        <row r="41">
          <cell r="E41">
            <v>40199</v>
          </cell>
        </row>
        <row r="42">
          <cell r="E42">
            <v>40203</v>
          </cell>
        </row>
        <row r="43">
          <cell r="E43">
            <v>40203</v>
          </cell>
        </row>
        <row r="44">
          <cell r="E44">
            <v>40203</v>
          </cell>
        </row>
        <row r="45">
          <cell r="E45">
            <v>40203</v>
          </cell>
        </row>
        <row r="46">
          <cell r="E46">
            <v>40203</v>
          </cell>
        </row>
        <row r="47">
          <cell r="E47">
            <v>40203</v>
          </cell>
        </row>
        <row r="48">
          <cell r="E48">
            <v>40205</v>
          </cell>
        </row>
        <row r="49">
          <cell r="E49">
            <v>40205</v>
          </cell>
        </row>
        <row r="50">
          <cell r="E50">
            <v>40205</v>
          </cell>
        </row>
        <row r="51">
          <cell r="E51">
            <v>40205</v>
          </cell>
        </row>
        <row r="52">
          <cell r="E52">
            <v>40205</v>
          </cell>
        </row>
        <row r="53">
          <cell r="E53">
            <v>40205</v>
          </cell>
        </row>
        <row r="54">
          <cell r="E54">
            <v>40205</v>
          </cell>
        </row>
        <row r="55">
          <cell r="E55">
            <v>40205</v>
          </cell>
        </row>
        <row r="56">
          <cell r="E56">
            <v>40205</v>
          </cell>
        </row>
        <row r="57">
          <cell r="E57">
            <v>40205</v>
          </cell>
        </row>
        <row r="58">
          <cell r="E58">
            <v>40205</v>
          </cell>
        </row>
        <row r="59">
          <cell r="E59">
            <v>40205</v>
          </cell>
        </row>
        <row r="60">
          <cell r="E60">
            <v>40210</v>
          </cell>
        </row>
        <row r="61">
          <cell r="E61">
            <v>40210</v>
          </cell>
        </row>
        <row r="62">
          <cell r="E62">
            <v>40210</v>
          </cell>
        </row>
        <row r="63">
          <cell r="E63">
            <v>40210</v>
          </cell>
        </row>
        <row r="64">
          <cell r="E64">
            <v>40210</v>
          </cell>
        </row>
        <row r="65">
          <cell r="E65">
            <v>40210</v>
          </cell>
        </row>
        <row r="66">
          <cell r="E66">
            <v>40210</v>
          </cell>
        </row>
        <row r="67">
          <cell r="E67">
            <v>40210</v>
          </cell>
        </row>
        <row r="68">
          <cell r="E68">
            <v>40210</v>
          </cell>
        </row>
        <row r="69">
          <cell r="E69">
            <v>40210</v>
          </cell>
        </row>
        <row r="70">
          <cell r="E70">
            <v>40211</v>
          </cell>
        </row>
        <row r="71">
          <cell r="E71">
            <v>40211</v>
          </cell>
        </row>
        <row r="72">
          <cell r="E72">
            <v>40211</v>
          </cell>
        </row>
        <row r="73">
          <cell r="E73">
            <v>40211</v>
          </cell>
        </row>
        <row r="74">
          <cell r="E74">
            <v>40211</v>
          </cell>
        </row>
        <row r="75">
          <cell r="E75">
            <v>40211</v>
          </cell>
        </row>
        <row r="76">
          <cell r="E76">
            <v>40211</v>
          </cell>
        </row>
        <row r="77">
          <cell r="E77">
            <v>40211</v>
          </cell>
        </row>
        <row r="78">
          <cell r="E78">
            <v>40211</v>
          </cell>
        </row>
        <row r="79">
          <cell r="E79">
            <v>40211</v>
          </cell>
        </row>
        <row r="80">
          <cell r="E80">
            <v>40211</v>
          </cell>
        </row>
        <row r="81">
          <cell r="E81">
            <v>40211</v>
          </cell>
        </row>
        <row r="82">
          <cell r="E82">
            <v>40211</v>
          </cell>
        </row>
        <row r="83">
          <cell r="E83">
            <v>40210</v>
          </cell>
        </row>
        <row r="84">
          <cell r="E84">
            <v>40210</v>
          </cell>
        </row>
        <row r="85">
          <cell r="E85">
            <v>40205</v>
          </cell>
        </row>
        <row r="86">
          <cell r="E86">
            <v>40205</v>
          </cell>
        </row>
        <row r="87">
          <cell r="E87">
            <v>40210</v>
          </cell>
        </row>
        <row r="88">
          <cell r="E88">
            <v>40212</v>
          </cell>
        </row>
        <row r="89">
          <cell r="E89">
            <v>40212</v>
          </cell>
        </row>
        <row r="90">
          <cell r="E90">
            <v>40210</v>
          </cell>
        </row>
        <row r="91">
          <cell r="E91">
            <v>40210</v>
          </cell>
        </row>
        <row r="92">
          <cell r="E92">
            <v>40213</v>
          </cell>
        </row>
        <row r="93">
          <cell r="E93">
            <v>40213</v>
          </cell>
        </row>
        <row r="94">
          <cell r="E94">
            <v>40210</v>
          </cell>
        </row>
        <row r="95">
          <cell r="E95">
            <v>40210</v>
          </cell>
        </row>
        <row r="96">
          <cell r="E96">
            <v>40212</v>
          </cell>
        </row>
        <row r="97">
          <cell r="E97">
            <v>40212</v>
          </cell>
        </row>
        <row r="98">
          <cell r="E98">
            <v>40213</v>
          </cell>
        </row>
        <row r="99">
          <cell r="E99">
            <v>40213</v>
          </cell>
        </row>
        <row r="100">
          <cell r="E100">
            <v>40214</v>
          </cell>
        </row>
        <row r="101">
          <cell r="E101">
            <v>40214</v>
          </cell>
        </row>
        <row r="102">
          <cell r="E102">
            <v>40217</v>
          </cell>
        </row>
        <row r="103">
          <cell r="E103">
            <v>40217</v>
          </cell>
        </row>
        <row r="104">
          <cell r="E104">
            <v>40217</v>
          </cell>
        </row>
        <row r="105">
          <cell r="E105">
            <v>40217</v>
          </cell>
        </row>
        <row r="106">
          <cell r="E106">
            <v>40214</v>
          </cell>
        </row>
        <row r="107">
          <cell r="E107">
            <v>40214</v>
          </cell>
        </row>
        <row r="108">
          <cell r="E108">
            <v>40207</v>
          </cell>
        </row>
        <row r="109">
          <cell r="E109">
            <v>40207</v>
          </cell>
        </row>
        <row r="110">
          <cell r="E110">
            <v>40212</v>
          </cell>
        </row>
        <row r="111">
          <cell r="E111">
            <v>40212</v>
          </cell>
        </row>
        <row r="112">
          <cell r="E112">
            <v>40212</v>
          </cell>
        </row>
        <row r="113">
          <cell r="E113">
            <v>40212</v>
          </cell>
        </row>
        <row r="114">
          <cell r="E114">
            <v>40212</v>
          </cell>
        </row>
        <row r="115">
          <cell r="E115">
            <v>40212</v>
          </cell>
        </row>
        <row r="116">
          <cell r="E116">
            <v>40218</v>
          </cell>
        </row>
        <row r="117">
          <cell r="E117">
            <v>40218</v>
          </cell>
        </row>
        <row r="118">
          <cell r="E118">
            <v>40218</v>
          </cell>
        </row>
        <row r="119">
          <cell r="E119">
            <v>40218</v>
          </cell>
        </row>
        <row r="120">
          <cell r="E120">
            <v>40218</v>
          </cell>
        </row>
        <row r="121">
          <cell r="E121">
            <v>40211</v>
          </cell>
        </row>
        <row r="122">
          <cell r="E122">
            <v>40211</v>
          </cell>
        </row>
        <row r="123">
          <cell r="E123">
            <v>40211</v>
          </cell>
        </row>
        <row r="124">
          <cell r="E124">
            <v>40211</v>
          </cell>
        </row>
        <row r="125">
          <cell r="E125">
            <v>40211</v>
          </cell>
        </row>
        <row r="126">
          <cell r="E126">
            <v>40214</v>
          </cell>
        </row>
        <row r="127">
          <cell r="E127">
            <v>40214</v>
          </cell>
        </row>
        <row r="128">
          <cell r="E128">
            <v>40211</v>
          </cell>
        </row>
        <row r="129">
          <cell r="E129">
            <v>40218</v>
          </cell>
        </row>
        <row r="130">
          <cell r="E130">
            <v>40218</v>
          </cell>
        </row>
        <row r="131">
          <cell r="E131">
            <v>40218</v>
          </cell>
        </row>
        <row r="132">
          <cell r="E132">
            <v>40218</v>
          </cell>
        </row>
        <row r="133">
          <cell r="E133">
            <v>40213</v>
          </cell>
        </row>
        <row r="134">
          <cell r="E134">
            <v>40213</v>
          </cell>
        </row>
        <row r="135">
          <cell r="E135">
            <v>40213</v>
          </cell>
        </row>
        <row r="136">
          <cell r="E136">
            <v>40213</v>
          </cell>
        </row>
        <row r="137">
          <cell r="E137">
            <v>40218</v>
          </cell>
        </row>
        <row r="138">
          <cell r="E138">
            <v>40218</v>
          </cell>
        </row>
        <row r="139">
          <cell r="E139">
            <v>40218</v>
          </cell>
        </row>
        <row r="140">
          <cell r="E140">
            <v>40218</v>
          </cell>
        </row>
        <row r="141">
          <cell r="E141">
            <v>40218</v>
          </cell>
        </row>
        <row r="142">
          <cell r="E142">
            <v>40210</v>
          </cell>
        </row>
        <row r="143">
          <cell r="E143">
            <v>40210</v>
          </cell>
        </row>
        <row r="144">
          <cell r="E144">
            <v>40218</v>
          </cell>
        </row>
        <row r="145">
          <cell r="E145">
            <v>40218</v>
          </cell>
        </row>
        <row r="146">
          <cell r="E146">
            <v>40218</v>
          </cell>
        </row>
        <row r="147">
          <cell r="E147">
            <v>40220</v>
          </cell>
        </row>
        <row r="148">
          <cell r="E148">
            <v>40220</v>
          </cell>
        </row>
        <row r="149">
          <cell r="E149">
            <v>40220</v>
          </cell>
        </row>
        <row r="150">
          <cell r="E150">
            <v>40220</v>
          </cell>
        </row>
        <row r="151">
          <cell r="E151">
            <v>40224</v>
          </cell>
        </row>
        <row r="152">
          <cell r="E152">
            <v>40224</v>
          </cell>
        </row>
        <row r="153">
          <cell r="E153">
            <v>40224</v>
          </cell>
        </row>
        <row r="154">
          <cell r="E154">
            <v>40224</v>
          </cell>
        </row>
        <row r="155">
          <cell r="E155">
            <v>40224</v>
          </cell>
        </row>
        <row r="156">
          <cell r="E156">
            <v>40218</v>
          </cell>
        </row>
        <row r="157">
          <cell r="E157">
            <v>40218</v>
          </cell>
        </row>
        <row r="158">
          <cell r="E158">
            <v>40218</v>
          </cell>
        </row>
        <row r="159">
          <cell r="E159">
            <v>40225</v>
          </cell>
        </row>
        <row r="160">
          <cell r="E160">
            <v>40225</v>
          </cell>
        </row>
        <row r="161">
          <cell r="E161">
            <v>40225</v>
          </cell>
        </row>
        <row r="162">
          <cell r="E162">
            <v>40227</v>
          </cell>
        </row>
        <row r="163">
          <cell r="E163">
            <v>40227</v>
          </cell>
        </row>
        <row r="164">
          <cell r="E164">
            <v>40227</v>
          </cell>
        </row>
        <row r="165">
          <cell r="E165">
            <v>40227</v>
          </cell>
        </row>
        <row r="166">
          <cell r="E166">
            <v>40228</v>
          </cell>
        </row>
        <row r="167">
          <cell r="E167">
            <v>40228</v>
          </cell>
        </row>
        <row r="168">
          <cell r="E168">
            <v>40228</v>
          </cell>
        </row>
        <row r="169">
          <cell r="E169">
            <v>40231</v>
          </cell>
        </row>
        <row r="170">
          <cell r="E170">
            <v>40231</v>
          </cell>
        </row>
        <row r="171">
          <cell r="E171">
            <v>40233</v>
          </cell>
        </row>
        <row r="172">
          <cell r="E172">
            <v>40233</v>
          </cell>
        </row>
        <row r="173">
          <cell r="E173">
            <v>40232</v>
          </cell>
        </row>
        <row r="174">
          <cell r="E174">
            <v>40232</v>
          </cell>
        </row>
        <row r="175">
          <cell r="E175">
            <v>40233</v>
          </cell>
        </row>
        <row r="176">
          <cell r="E176">
            <v>40232</v>
          </cell>
        </row>
        <row r="177">
          <cell r="E177">
            <v>40233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Otros ingresos"/>
      <sheetName val="Presupuesto general"/>
      <sheetName val="2004VS2005"/>
      <sheetName val="Escenarios PPC"/>
      <sheetName val="Superávit 2006"/>
      <sheetName val="Anexo 2 Minagricultura"/>
      <sheetName val="Anexo 3 Minagricultura"/>
      <sheetName val="Anexo 4 Regionalizacion"/>
      <sheetName val="Funcionamiento"/>
      <sheetName val="NOMINA HONORARIOS 2009 1"/>
      <sheetName val="NOMINA HONORARIOS 2009 2"/>
      <sheetName val="comparativo  alternativas "/>
      <sheetName val="Inversión total en programas"/>
      <sheetName val="MODELO CONTRATISTAS"/>
      <sheetName val="Servicios personal 2005"/>
      <sheetName val="Nómina 2004"/>
    </sheetNames>
    <sheetDataSet>
      <sheetData sheetId="0">
        <row r="51">
          <cell r="C51">
            <v>2168.25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DA13-CFC2-4339-8E32-36FE306D4D69}">
  <sheetPr>
    <pageSetUpPr fitToPage="1"/>
  </sheetPr>
  <dimension ref="B1:G135"/>
  <sheetViews>
    <sheetView showGridLines="0" tabSelected="1" zoomScale="85" zoomScaleNormal="85" workbookViewId="0">
      <pane ySplit="15" topLeftCell="A16" activePane="bottomLeft" state="frozen"/>
      <selection activeCell="I152" sqref="I152"/>
      <selection pane="bottomLeft" activeCell="G25" sqref="G25"/>
    </sheetView>
  </sheetViews>
  <sheetFormatPr baseColWidth="10" defaultColWidth="11.42578125" defaultRowHeight="16.5" x14ac:dyDescent="0.3"/>
  <cols>
    <col min="1" max="1" width="5" style="1" customWidth="1"/>
    <col min="2" max="2" width="68.7109375" style="1" customWidth="1"/>
    <col min="3" max="3" width="27.42578125" style="1" customWidth="1"/>
    <col min="4" max="4" width="30.85546875" style="1" customWidth="1"/>
    <col min="5" max="5" width="16.28515625" style="1" customWidth="1"/>
    <col min="6" max="6" width="18.5703125" style="1" bestFit="1" customWidth="1"/>
    <col min="7" max="7" width="16.5703125" style="1" bestFit="1" customWidth="1"/>
    <col min="8" max="16384" width="11.42578125" style="1"/>
  </cols>
  <sheetData>
    <row r="1" spans="2:5" ht="9" customHeight="1" thickBot="1" x14ac:dyDescent="0.35"/>
    <row r="2" spans="2:5" ht="10.5" customHeight="1" x14ac:dyDescent="0.3">
      <c r="B2" s="2" t="s">
        <v>0</v>
      </c>
      <c r="C2" s="3"/>
      <c r="D2" s="3"/>
      <c r="E2" s="3"/>
    </row>
    <row r="3" spans="2:5" ht="11.25" customHeight="1" x14ac:dyDescent="0.3">
      <c r="B3" s="4"/>
      <c r="C3" s="5"/>
      <c r="D3" s="5"/>
      <c r="E3" s="5"/>
    </row>
    <row r="4" spans="2:5" x14ac:dyDescent="0.3">
      <c r="B4" s="4"/>
      <c r="C4" s="5"/>
      <c r="D4" s="5"/>
      <c r="E4" s="5"/>
    </row>
    <row r="5" spans="2:5" ht="17.25" thickBot="1" x14ac:dyDescent="0.35">
      <c r="B5" s="6"/>
      <c r="C5" s="7"/>
      <c r="D5" s="7"/>
      <c r="E5" s="7"/>
    </row>
    <row r="6" spans="2:5" ht="15.75" customHeight="1" thickBot="1" x14ac:dyDescent="0.35">
      <c r="B6" s="8" t="s">
        <v>1</v>
      </c>
      <c r="C6" s="9"/>
      <c r="D6" s="9"/>
      <c r="E6" s="9"/>
    </row>
    <row r="8" spans="2:5" s="12" customFormat="1" ht="14.25" x14ac:dyDescent="0.25">
      <c r="B8" s="10" t="s">
        <v>2</v>
      </c>
      <c r="C8" s="11" t="s">
        <v>3</v>
      </c>
      <c r="D8" s="11"/>
      <c r="E8" s="10"/>
    </row>
    <row r="9" spans="2:5" x14ac:dyDescent="0.3">
      <c r="B9" s="10" t="s">
        <v>4</v>
      </c>
      <c r="C9" s="13">
        <v>2026</v>
      </c>
      <c r="E9" s="10"/>
    </row>
    <row r="10" spans="2:5" x14ac:dyDescent="0.3">
      <c r="B10" s="10" t="s">
        <v>5</v>
      </c>
      <c r="C10" s="15">
        <v>46006</v>
      </c>
      <c r="E10" s="10"/>
    </row>
    <row r="12" spans="2:5" x14ac:dyDescent="0.3">
      <c r="B12" s="16" t="s">
        <v>6</v>
      </c>
      <c r="C12" s="16"/>
      <c r="D12" s="16"/>
      <c r="E12" s="16"/>
    </row>
    <row r="13" spans="2:5" ht="12" customHeight="1" thickBot="1" x14ac:dyDescent="0.35">
      <c r="B13" s="17" t="s">
        <v>7</v>
      </c>
      <c r="C13" s="17"/>
      <c r="D13" s="17"/>
      <c r="E13" s="17"/>
    </row>
    <row r="14" spans="2:5" ht="25.5" customHeight="1" x14ac:dyDescent="0.3">
      <c r="B14" s="18" t="s">
        <v>8</v>
      </c>
      <c r="C14" s="19" t="s">
        <v>9</v>
      </c>
      <c r="D14" s="19" t="s">
        <v>10</v>
      </c>
      <c r="E14" s="19" t="s">
        <v>11</v>
      </c>
    </row>
    <row r="15" spans="2:5" ht="17.25" customHeight="1" x14ac:dyDescent="0.3">
      <c r="B15" s="20"/>
      <c r="C15" s="21"/>
      <c r="D15" s="21"/>
      <c r="E15" s="21"/>
    </row>
    <row r="16" spans="2:5" s="24" customFormat="1" ht="15.75" customHeight="1" x14ac:dyDescent="0.3">
      <c r="B16" s="22"/>
      <c r="C16" s="23"/>
      <c r="D16" s="23"/>
      <c r="E16" s="23"/>
    </row>
    <row r="17" spans="2:5" x14ac:dyDescent="0.3">
      <c r="B17" s="25" t="s">
        <v>12</v>
      </c>
      <c r="C17" s="26">
        <f>+C18+C50</f>
        <v>13861657105.1315</v>
      </c>
      <c r="D17" s="26">
        <f>+D18+D50</f>
        <v>15765827093</v>
      </c>
      <c r="E17" s="27">
        <f t="shared" ref="E17:E81" si="0">(D17/C17)-1</f>
        <v>0.13736957806895878</v>
      </c>
    </row>
    <row r="18" spans="2:5" s="24" customFormat="1" ht="15" customHeight="1" x14ac:dyDescent="0.3">
      <c r="B18" s="28" t="s">
        <v>13</v>
      </c>
      <c r="C18" s="26">
        <f>+C19+C31+C48</f>
        <v>3947323028.1315002</v>
      </c>
      <c r="D18" s="26">
        <f>+D19+D31+D48</f>
        <v>4733700150</v>
      </c>
      <c r="E18" s="27">
        <f t="shared" si="0"/>
        <v>0.19921782845341096</v>
      </c>
    </row>
    <row r="19" spans="2:5" ht="15.75" customHeight="1" x14ac:dyDescent="0.3">
      <c r="B19" s="28" t="s">
        <v>14</v>
      </c>
      <c r="C19" s="26">
        <f>SUM(C20:C30)</f>
        <v>1149637425.128</v>
      </c>
      <c r="D19" s="26">
        <f>ROUND(SUM(D20:D30),0)</f>
        <v>1308424808</v>
      </c>
      <c r="E19" s="27">
        <f t="shared" si="0"/>
        <v>0.13811953177700409</v>
      </c>
    </row>
    <row r="20" spans="2:5" x14ac:dyDescent="0.3">
      <c r="B20" s="29" t="s">
        <v>15</v>
      </c>
      <c r="C20" s="30">
        <v>765456224</v>
      </c>
      <c r="D20" s="30">
        <f>+'[1]Anexo 5 Planta y Equipo'!R27-('[1]Anexo 5 Planta y Equipo'!J24*12)</f>
        <v>838473212</v>
      </c>
      <c r="E20" s="31">
        <f t="shared" si="0"/>
        <v>9.5390155191944714E-2</v>
      </c>
    </row>
    <row r="21" spans="2:5" x14ac:dyDescent="0.3">
      <c r="B21" s="29" t="s">
        <v>16</v>
      </c>
      <c r="C21" s="30">
        <v>2400000</v>
      </c>
      <c r="D21" s="30">
        <f>+'[1]Anexo 5 Planta y Equipo'!J24*12</f>
        <v>3120000</v>
      </c>
      <c r="E21" s="31">
        <f>(D21/C21)-1</f>
        <v>0.30000000000000004</v>
      </c>
    </row>
    <row r="22" spans="2:5" x14ac:dyDescent="0.3">
      <c r="B22" s="29" t="s">
        <v>17</v>
      </c>
      <c r="C22" s="30">
        <v>34553683</v>
      </c>
      <c r="D22" s="30">
        <f>+'[1]Anexo 5 Planta y Equipo'!AB27+'[1]Anexo 5 Planta y Equipo'!AC27</f>
        <v>42552420</v>
      </c>
      <c r="E22" s="31">
        <f t="shared" si="0"/>
        <v>0.23148724840706558</v>
      </c>
    </row>
    <row r="23" spans="2:5" x14ac:dyDescent="0.3">
      <c r="B23" s="29" t="s">
        <v>18</v>
      </c>
      <c r="C23" s="30">
        <v>57589484.563999996</v>
      </c>
      <c r="D23" s="30">
        <f>+'[1]Anexo 5 Planta y Equipo'!AA27</f>
        <v>70920716</v>
      </c>
      <c r="E23" s="31">
        <f t="shared" si="0"/>
        <v>0.23148725044039642</v>
      </c>
    </row>
    <row r="24" spans="2:5" x14ac:dyDescent="0.3">
      <c r="B24" s="29" t="s">
        <v>19</v>
      </c>
      <c r="C24" s="30">
        <v>1005819</v>
      </c>
      <c r="D24" s="30">
        <f>+'[1]Anexo 5 Planta y Equipo'!AD27</f>
        <v>7540625</v>
      </c>
      <c r="E24" s="31">
        <f t="shared" si="0"/>
        <v>6.4969999572487698</v>
      </c>
    </row>
    <row r="25" spans="2:5" x14ac:dyDescent="0.3">
      <c r="B25" s="29" t="s">
        <v>20</v>
      </c>
      <c r="C25" s="30">
        <v>57589484.563999996</v>
      </c>
      <c r="D25" s="30">
        <f>+'[1]Anexo 5 Planta y Equipo'!Y27</f>
        <v>70920716</v>
      </c>
      <c r="E25" s="31">
        <f t="shared" si="0"/>
        <v>0.23148725044039642</v>
      </c>
    </row>
    <row r="26" spans="2:5" x14ac:dyDescent="0.3">
      <c r="B26" s="29" t="s">
        <v>21</v>
      </c>
      <c r="C26" s="30">
        <v>6910739</v>
      </c>
      <c r="D26" s="30">
        <f>+'[1]Anexo 5 Planta y Equipo'!Z27</f>
        <v>8510487</v>
      </c>
      <c r="E26" s="31">
        <f t="shared" si="0"/>
        <v>0.23148725483627719</v>
      </c>
    </row>
    <row r="27" spans="2:5" x14ac:dyDescent="0.3">
      <c r="B27" s="29" t="s">
        <v>22</v>
      </c>
      <c r="C27" s="30">
        <v>158019311</v>
      </c>
      <c r="D27" s="30">
        <f>+'[1]Anexo 5 Planta y Equipo'!S27+'[1]Anexo 5 Planta y Equipo'!T27+'[1]Anexo 5 Planta y Equipo'!U27</f>
        <v>184985460</v>
      </c>
      <c r="E27" s="31">
        <f t="shared" si="0"/>
        <v>0.17065097189292255</v>
      </c>
    </row>
    <row r="28" spans="2:5" x14ac:dyDescent="0.3">
      <c r="B28" s="29" t="s">
        <v>23</v>
      </c>
      <c r="C28" s="30">
        <v>29383416</v>
      </c>
      <c r="D28" s="30">
        <f>+'[1]Anexo 5 Planta y Equipo'!V27</f>
        <v>36178296</v>
      </c>
      <c r="E28" s="31">
        <f t="shared" si="0"/>
        <v>0.23124881055354485</v>
      </c>
    </row>
    <row r="29" spans="2:5" x14ac:dyDescent="0.3">
      <c r="B29" s="29" t="s">
        <v>24</v>
      </c>
      <c r="C29" s="30">
        <v>22037544</v>
      </c>
      <c r="D29" s="30">
        <f>+'[1]Anexo 5 Planta y Equipo'!X27</f>
        <v>27133728</v>
      </c>
      <c r="E29" s="31">
        <f t="shared" si="0"/>
        <v>0.23125008848535944</v>
      </c>
    </row>
    <row r="30" spans="2:5" x14ac:dyDescent="0.3">
      <c r="B30" s="29" t="s">
        <v>25</v>
      </c>
      <c r="C30" s="30">
        <v>14691720</v>
      </c>
      <c r="D30" s="30">
        <f>+'[1]Anexo 5 Planta y Equipo'!W27</f>
        <v>18089148</v>
      </c>
      <c r="E30" s="31">
        <f t="shared" si="0"/>
        <v>0.23124780488601737</v>
      </c>
    </row>
    <row r="31" spans="2:5" ht="24" customHeight="1" x14ac:dyDescent="0.3">
      <c r="B31" s="28" t="s">
        <v>26</v>
      </c>
      <c r="C31" s="26">
        <f>SUM(C32:C47)</f>
        <v>2326036673</v>
      </c>
      <c r="D31" s="26">
        <f>ROUND(SUM(D32:D47),0)</f>
        <v>2929572316</v>
      </c>
      <c r="E31" s="27">
        <f t="shared" si="0"/>
        <v>0.25946953029832986</v>
      </c>
    </row>
    <row r="32" spans="2:5" x14ac:dyDescent="0.3">
      <c r="B32" s="29" t="s">
        <v>27</v>
      </c>
      <c r="C32" s="30">
        <v>887786323</v>
      </c>
      <c r="D32" s="30">
        <f>+[1]generales!I9</f>
        <v>1244575884</v>
      </c>
      <c r="E32" s="31">
        <f t="shared" si="0"/>
        <v>0.40188675107579908</v>
      </c>
    </row>
    <row r="33" spans="2:7" x14ac:dyDescent="0.3">
      <c r="B33" s="29" t="s">
        <v>28</v>
      </c>
      <c r="C33" s="30">
        <v>41107409</v>
      </c>
      <c r="D33" s="30">
        <f>+[1]generales!I10</f>
        <v>44136509</v>
      </c>
      <c r="E33" s="31">
        <f t="shared" si="0"/>
        <v>7.368744646494263E-2</v>
      </c>
    </row>
    <row r="34" spans="2:7" x14ac:dyDescent="0.3">
      <c r="B34" s="29" t="s">
        <v>29</v>
      </c>
      <c r="C34" s="30">
        <v>36782984</v>
      </c>
      <c r="D34" s="30">
        <f>+[1]generales!I11</f>
        <v>39766162</v>
      </c>
      <c r="E34" s="31">
        <f t="shared" si="0"/>
        <v>8.1102120480491813E-2</v>
      </c>
    </row>
    <row r="35" spans="2:7" x14ac:dyDescent="0.3">
      <c r="B35" s="29" t="s">
        <v>30</v>
      </c>
      <c r="C35" s="30">
        <v>92371297</v>
      </c>
      <c r="D35" s="30">
        <f>+[1]generales!I12</f>
        <v>105514555</v>
      </c>
      <c r="E35" s="31">
        <f t="shared" si="0"/>
        <v>0.14228725185053959</v>
      </c>
    </row>
    <row r="36" spans="2:7" x14ac:dyDescent="0.3">
      <c r="B36" s="29" t="s">
        <v>31</v>
      </c>
      <c r="C36" s="30">
        <v>7969224</v>
      </c>
      <c r="D36" s="30">
        <f>+[1]generales!I13</f>
        <v>8399539</v>
      </c>
      <c r="E36" s="31">
        <f t="shared" si="0"/>
        <v>5.3997101850820073E-2</v>
      </c>
    </row>
    <row r="37" spans="2:7" x14ac:dyDescent="0.3">
      <c r="B37" s="29" t="s">
        <v>32</v>
      </c>
      <c r="C37" s="32">
        <v>648968134</v>
      </c>
      <c r="D37" s="30">
        <f>+[1]generales!I14</f>
        <v>763814308</v>
      </c>
      <c r="E37" s="33">
        <f t="shared" si="0"/>
        <v>0.17696735476383196</v>
      </c>
      <c r="F37" s="34"/>
      <c r="G37" s="35"/>
    </row>
    <row r="38" spans="2:7" x14ac:dyDescent="0.3">
      <c r="B38" s="29" t="s">
        <v>33</v>
      </c>
      <c r="C38" s="30">
        <v>42719384</v>
      </c>
      <c r="D38" s="30">
        <f>+[1]generales!I15</f>
        <v>44486257</v>
      </c>
      <c r="E38" s="31">
        <f t="shared" si="0"/>
        <v>4.1359983093389285E-2</v>
      </c>
    </row>
    <row r="39" spans="2:7" x14ac:dyDescent="0.3">
      <c r="B39" s="29" t="s">
        <v>34</v>
      </c>
      <c r="C39" s="30">
        <v>4750346</v>
      </c>
      <c r="D39" s="30">
        <f>+[1]generales!I16</f>
        <v>7992614</v>
      </c>
      <c r="E39" s="31">
        <f t="shared" si="0"/>
        <v>0.68253301970003877</v>
      </c>
    </row>
    <row r="40" spans="2:7" x14ac:dyDescent="0.3">
      <c r="B40" s="29" t="s">
        <v>35</v>
      </c>
      <c r="C40" s="30">
        <v>24006565</v>
      </c>
      <c r="D40" s="30">
        <f>+[1]generales!I17</f>
        <v>27277016</v>
      </c>
      <c r="E40" s="31">
        <f t="shared" si="0"/>
        <v>0.13623152666780936</v>
      </c>
    </row>
    <row r="41" spans="2:7" x14ac:dyDescent="0.3">
      <c r="B41" s="29" t="s">
        <v>36</v>
      </c>
      <c r="C41" s="30">
        <v>205955331</v>
      </c>
      <c r="D41" s="30">
        <f>+[1]generales!I18</f>
        <v>217076331</v>
      </c>
      <c r="E41" s="31">
        <f t="shared" si="0"/>
        <v>5.3997145623775999E-2</v>
      </c>
    </row>
    <row r="42" spans="2:7" x14ac:dyDescent="0.3">
      <c r="B42" s="29" t="s">
        <v>37</v>
      </c>
      <c r="C42" s="30">
        <v>32276084</v>
      </c>
      <c r="D42" s="30">
        <f>+[1]generales!I19</f>
        <v>34018900</v>
      </c>
      <c r="E42" s="31">
        <f t="shared" si="0"/>
        <v>5.3997132985525775E-2</v>
      </c>
    </row>
    <row r="43" spans="2:7" x14ac:dyDescent="0.3">
      <c r="B43" s="29" t="s">
        <v>38</v>
      </c>
      <c r="C43" s="30">
        <v>22855534</v>
      </c>
      <c r="D43" s="30">
        <f>+[1]generales!I20</f>
        <v>25080676</v>
      </c>
      <c r="E43" s="31">
        <f t="shared" si="0"/>
        <v>9.7356815202830127E-2</v>
      </c>
    </row>
    <row r="44" spans="2:7" x14ac:dyDescent="0.3">
      <c r="B44" s="29" t="s">
        <v>39</v>
      </c>
      <c r="C44" s="30">
        <v>62299209</v>
      </c>
      <c r="D44" s="30">
        <f>+[1]generales!I21</f>
        <v>68735825</v>
      </c>
      <c r="E44" s="31">
        <f t="shared" si="0"/>
        <v>0.10331778048738949</v>
      </c>
    </row>
    <row r="45" spans="2:7" x14ac:dyDescent="0.3">
      <c r="B45" s="29" t="s">
        <v>40</v>
      </c>
      <c r="C45" s="30">
        <v>17556562</v>
      </c>
      <c r="D45" s="30">
        <f>+[1]generales!I22</f>
        <v>53898547</v>
      </c>
      <c r="E45" s="31">
        <f t="shared" si="0"/>
        <v>2.0699943986755494</v>
      </c>
    </row>
    <row r="46" spans="2:7" x14ac:dyDescent="0.3">
      <c r="B46" s="29" t="s">
        <v>41</v>
      </c>
      <c r="C46" s="30">
        <v>165942014</v>
      </c>
      <c r="D46" s="30">
        <f>+[1]generales!I23</f>
        <v>210343739</v>
      </c>
      <c r="E46" s="31">
        <f t="shared" si="0"/>
        <v>0.26757373813722674</v>
      </c>
    </row>
    <row r="47" spans="2:7" x14ac:dyDescent="0.3">
      <c r="B47" s="29" t="s">
        <v>42</v>
      </c>
      <c r="C47" s="30">
        <v>32690273</v>
      </c>
      <c r="D47" s="30">
        <f>+[1]generales!I24</f>
        <v>34455454</v>
      </c>
      <c r="E47" s="31">
        <f t="shared" si="0"/>
        <v>5.3997132419175475E-2</v>
      </c>
    </row>
    <row r="48" spans="2:7" x14ac:dyDescent="0.3">
      <c r="B48" s="36" t="s">
        <v>43</v>
      </c>
      <c r="C48" s="26">
        <f>SUM(C49:C49)</f>
        <v>471648930.00349998</v>
      </c>
      <c r="D48" s="26">
        <f>ROUND(D49,0)</f>
        <v>495703026</v>
      </c>
      <c r="E48" s="27">
        <f t="shared" si="0"/>
        <v>5.1000001200726786E-2</v>
      </c>
    </row>
    <row r="49" spans="2:6" x14ac:dyDescent="0.3">
      <c r="B49" s="29" t="s">
        <v>44</v>
      </c>
      <c r="C49" s="30">
        <v>471648930.00349998</v>
      </c>
      <c r="D49" s="30">
        <f>+[1]Recaudo!C14</f>
        <v>495703025.60183853</v>
      </c>
      <c r="E49" s="31">
        <f t="shared" si="0"/>
        <v>5.1000000356536512E-2</v>
      </c>
      <c r="F49" s="37"/>
    </row>
    <row r="50" spans="2:6" x14ac:dyDescent="0.3">
      <c r="B50" s="36" t="s">
        <v>45</v>
      </c>
      <c r="C50" s="26">
        <f>SUM(C51:C52)</f>
        <v>9914334077</v>
      </c>
      <c r="D50" s="26">
        <f>ROUND(SUM(D51:D52),0)</f>
        <v>11032126943</v>
      </c>
      <c r="E50" s="27">
        <f t="shared" si="0"/>
        <v>0.11274512814664361</v>
      </c>
      <c r="F50" s="37"/>
    </row>
    <row r="51" spans="2:6" x14ac:dyDescent="0.3">
      <c r="B51" s="29" t="s">
        <v>46</v>
      </c>
      <c r="C51" s="38">
        <v>6196458798</v>
      </c>
      <c r="D51" s="38">
        <f>+'[1]cuota de fomento'!B28</f>
        <v>6895079135</v>
      </c>
      <c r="E51" s="31">
        <f>(D51/C51)-1</f>
        <v>0.11274509518654274</v>
      </c>
    </row>
    <row r="52" spans="2:6" x14ac:dyDescent="0.3">
      <c r="B52" s="29" t="s">
        <v>47</v>
      </c>
      <c r="C52" s="38">
        <v>3717875279</v>
      </c>
      <c r="D52" s="38">
        <f>+'[1]cuota de fomento'!B29</f>
        <v>4137047808</v>
      </c>
      <c r="E52" s="31">
        <f t="shared" si="0"/>
        <v>0.11274518308014492</v>
      </c>
    </row>
    <row r="53" spans="2:6" x14ac:dyDescent="0.3">
      <c r="B53" s="29"/>
      <c r="C53" s="38"/>
      <c r="D53" s="38"/>
      <c r="E53" s="31"/>
    </row>
    <row r="54" spans="2:6" x14ac:dyDescent="0.3">
      <c r="B54" s="39" t="s">
        <v>48</v>
      </c>
      <c r="C54" s="26">
        <f>+C55+C81</f>
        <v>90026630769.999268</v>
      </c>
      <c r="D54" s="26">
        <f>ROUND(D55+D81,0)</f>
        <v>99248711631</v>
      </c>
      <c r="E54" s="27">
        <f t="shared" si="0"/>
        <v>0.10243725420049743</v>
      </c>
    </row>
    <row r="55" spans="2:6" ht="33" customHeight="1" x14ac:dyDescent="0.3">
      <c r="B55" s="39" t="s">
        <v>49</v>
      </c>
      <c r="C55" s="26">
        <f>+C56+C68</f>
        <v>18638657711</v>
      </c>
      <c r="D55" s="26">
        <f>ROUND(D56+D68,0)</f>
        <v>21275498222</v>
      </c>
      <c r="E55" s="27">
        <f t="shared" si="0"/>
        <v>0.14147158834532458</v>
      </c>
    </row>
    <row r="56" spans="2:6" x14ac:dyDescent="0.3">
      <c r="B56" s="28" t="s">
        <v>50</v>
      </c>
      <c r="C56" s="26">
        <f>SUM(C57:C67)</f>
        <v>9433966408</v>
      </c>
      <c r="D56" s="26">
        <f>ROUND(SUM(D57:D67),0)</f>
        <v>11427821844</v>
      </c>
      <c r="E56" s="27">
        <f t="shared" si="0"/>
        <v>0.21134858338155738</v>
      </c>
    </row>
    <row r="57" spans="2:6" x14ac:dyDescent="0.3">
      <c r="B57" s="29" t="s">
        <v>15</v>
      </c>
      <c r="C57" s="30">
        <v>6251189062</v>
      </c>
      <c r="D57" s="30">
        <f>+'[1]Anexo 5 Planta y Equipo'!R114-('[1]Anexo 5 Planta y Equipo'!J114*12)</f>
        <v>7547605128</v>
      </c>
      <c r="E57" s="31">
        <f t="shared" si="0"/>
        <v>0.20738711517792829</v>
      </c>
    </row>
    <row r="58" spans="2:6" x14ac:dyDescent="0.3">
      <c r="B58" s="29" t="s">
        <v>16</v>
      </c>
      <c r="C58" s="30">
        <v>19200000</v>
      </c>
      <c r="D58" s="30">
        <f>+'[1]Anexo 5 Planta y Equipo'!J114*12</f>
        <v>28080000</v>
      </c>
      <c r="E58" s="31">
        <f t="shared" si="0"/>
        <v>0.46249999999999991</v>
      </c>
    </row>
    <row r="59" spans="2:6" x14ac:dyDescent="0.3">
      <c r="B59" s="29" t="s">
        <v>17</v>
      </c>
      <c r="C59" s="30">
        <v>317042066</v>
      </c>
      <c r="D59" s="30">
        <f>+'[1]Anexo 5 Planta y Equipo'!AB114+'[1]Anexo 5 Planta y Equipo'!AC114</f>
        <v>383040101</v>
      </c>
      <c r="E59" s="31">
        <f t="shared" si="0"/>
        <v>0.20816807003774707</v>
      </c>
    </row>
    <row r="60" spans="2:6" x14ac:dyDescent="0.3">
      <c r="B60" s="29" t="s">
        <v>18</v>
      </c>
      <c r="C60" s="30">
        <v>454381572</v>
      </c>
      <c r="D60" s="30">
        <f>+'[1]Anexo 5 Planta y Equipo'!AA114</f>
        <v>558678736</v>
      </c>
      <c r="E60" s="31">
        <f t="shared" si="0"/>
        <v>0.22953651826355315</v>
      </c>
    </row>
    <row r="61" spans="2:6" x14ac:dyDescent="0.3">
      <c r="B61" s="29" t="s">
        <v>19</v>
      </c>
      <c r="C61" s="30">
        <v>8046552</v>
      </c>
      <c r="D61" s="30">
        <f>+'[1]Anexo 5 Planta y Equipo'!AD114</f>
        <v>9695089</v>
      </c>
      <c r="E61" s="31">
        <f t="shared" si="0"/>
        <v>0.20487495762160002</v>
      </c>
    </row>
    <row r="62" spans="2:6" x14ac:dyDescent="0.3">
      <c r="B62" s="29" t="s">
        <v>20</v>
      </c>
      <c r="C62" s="30">
        <v>454381572</v>
      </c>
      <c r="D62" s="30">
        <f>+'[1]Anexo 5 Planta y Equipo'!Y114</f>
        <v>558678736</v>
      </c>
      <c r="E62" s="31">
        <f t="shared" si="0"/>
        <v>0.22953651826355315</v>
      </c>
    </row>
    <row r="63" spans="2:6" x14ac:dyDescent="0.3">
      <c r="B63" s="29" t="s">
        <v>21</v>
      </c>
      <c r="C63" s="30">
        <v>54525782</v>
      </c>
      <c r="D63" s="30">
        <f>+'[1]Anexo 5 Planta y Equipo'!Z114</f>
        <v>67041446</v>
      </c>
      <c r="E63" s="31">
        <f t="shared" si="0"/>
        <v>0.22953662544445486</v>
      </c>
    </row>
    <row r="64" spans="2:6" x14ac:dyDescent="0.3">
      <c r="B64" s="29" t="s">
        <v>22</v>
      </c>
      <c r="C64" s="30">
        <v>1293904142</v>
      </c>
      <c r="D64" s="30">
        <f>+'[1]Anexo 5 Planta y Equipo'!S114+'[1]Anexo 5 Planta y Equipo'!T114+'[1]Anexo 5 Planta y Equipo'!U114</f>
        <v>1569812564</v>
      </c>
      <c r="E64" s="31">
        <f t="shared" si="0"/>
        <v>0.21323714257033433</v>
      </c>
    </row>
    <row r="65" spans="2:7" x14ac:dyDescent="0.3">
      <c r="B65" s="29" t="s">
        <v>23</v>
      </c>
      <c r="C65" s="30">
        <v>258353676</v>
      </c>
      <c r="D65" s="30">
        <f>+'[1]Anexo 5 Planta y Equipo'!V114</f>
        <v>313417728</v>
      </c>
      <c r="E65" s="31">
        <f t="shared" si="0"/>
        <v>0.21313438559318199</v>
      </c>
    </row>
    <row r="66" spans="2:7" x14ac:dyDescent="0.3">
      <c r="B66" s="29" t="s">
        <v>24</v>
      </c>
      <c r="C66" s="30">
        <v>193765116</v>
      </c>
      <c r="D66" s="30">
        <f>+'[1]Anexo 5 Planta y Equipo'!X114</f>
        <v>235063380</v>
      </c>
      <c r="E66" s="31">
        <f t="shared" si="0"/>
        <v>0.21313570188764008</v>
      </c>
    </row>
    <row r="67" spans="2:7" x14ac:dyDescent="0.3">
      <c r="B67" s="29" t="s">
        <v>25</v>
      </c>
      <c r="C67" s="30">
        <v>129176868</v>
      </c>
      <c r="D67" s="30">
        <f>+'[1]Anexo 5 Planta y Equipo'!W114</f>
        <v>156708936</v>
      </c>
      <c r="E67" s="31">
        <f t="shared" si="0"/>
        <v>0.21313466123052316</v>
      </c>
    </row>
    <row r="68" spans="2:7" x14ac:dyDescent="0.3">
      <c r="B68" s="28" t="s">
        <v>51</v>
      </c>
      <c r="C68" s="26">
        <f>SUM(C69:C80)</f>
        <v>9204691303</v>
      </c>
      <c r="D68" s="26">
        <f>ROUND(SUM(D69:D80),0)</f>
        <v>9847676378</v>
      </c>
      <c r="E68" s="27">
        <f t="shared" si="0"/>
        <v>6.9854061785911137E-2</v>
      </c>
    </row>
    <row r="69" spans="2:7" x14ac:dyDescent="0.3">
      <c r="B69" s="29" t="s">
        <v>27</v>
      </c>
      <c r="C69" s="30">
        <v>168844004</v>
      </c>
      <c r="D69" s="30">
        <f>+[1]generales!V9</f>
        <v>444977680</v>
      </c>
      <c r="E69" s="31">
        <f t="shared" si="0"/>
        <v>1.6354366720656541</v>
      </c>
    </row>
    <row r="70" spans="2:7" x14ac:dyDescent="0.3">
      <c r="B70" s="29" t="s">
        <v>28</v>
      </c>
      <c r="C70" s="30">
        <v>4468046</v>
      </c>
      <c r="D70" s="30">
        <f>+[1]generales!V10</f>
        <v>1876070</v>
      </c>
      <c r="E70" s="31">
        <f t="shared" si="0"/>
        <v>-0.58011399166436517</v>
      </c>
    </row>
    <row r="71" spans="2:7" s="24" customFormat="1" x14ac:dyDescent="0.3">
      <c r="B71" s="40" t="s">
        <v>29</v>
      </c>
      <c r="C71" s="38">
        <v>15000000</v>
      </c>
      <c r="D71" s="30">
        <f>+[1]generales!V11</f>
        <v>17000000</v>
      </c>
      <c r="E71" s="31">
        <f t="shared" si="0"/>
        <v>0.1333333333333333</v>
      </c>
    </row>
    <row r="72" spans="2:7" x14ac:dyDescent="0.3">
      <c r="B72" s="29" t="s">
        <v>30</v>
      </c>
      <c r="C72" s="32">
        <v>103143627</v>
      </c>
      <c r="D72" s="30">
        <f>+[1]generales!V12</f>
        <v>80265545</v>
      </c>
      <c r="E72" s="31">
        <f t="shared" si="0"/>
        <v>-0.22180800370729647</v>
      </c>
    </row>
    <row r="73" spans="2:7" x14ac:dyDescent="0.3">
      <c r="B73" s="29" t="s">
        <v>31</v>
      </c>
      <c r="C73" s="32">
        <v>16096600</v>
      </c>
      <c r="D73" s="30">
        <f>+[1]generales!V13</f>
        <v>16760308</v>
      </c>
      <c r="E73" s="31">
        <f t="shared" si="0"/>
        <v>4.1232806928171106E-2</v>
      </c>
    </row>
    <row r="74" spans="2:7" x14ac:dyDescent="0.3">
      <c r="B74" s="29" t="s">
        <v>32</v>
      </c>
      <c r="C74" s="32">
        <v>7786670323</v>
      </c>
      <c r="D74" s="30">
        <f>+[1]generales!V14</f>
        <v>8196512233</v>
      </c>
      <c r="E74" s="31">
        <f t="shared" si="0"/>
        <v>5.2633782220036007E-2</v>
      </c>
      <c r="F74" s="34"/>
      <c r="G74" s="35"/>
    </row>
    <row r="75" spans="2:7" x14ac:dyDescent="0.3">
      <c r="B75" s="29" t="s">
        <v>52</v>
      </c>
      <c r="C75" s="32">
        <v>26000000</v>
      </c>
      <c r="D75" s="30">
        <f>+[1]generales!V15</f>
        <v>27326002</v>
      </c>
      <c r="E75" s="31">
        <f t="shared" si="0"/>
        <v>5.1000076923076954E-2</v>
      </c>
    </row>
    <row r="76" spans="2:7" x14ac:dyDescent="0.3">
      <c r="B76" s="29" t="s">
        <v>53</v>
      </c>
      <c r="C76" s="32">
        <v>55120040</v>
      </c>
      <c r="D76" s="30">
        <f>+[1]generales!V17</f>
        <v>53475862</v>
      </c>
      <c r="E76" s="31">
        <f t="shared" si="0"/>
        <v>-2.9829042214047696E-2</v>
      </c>
    </row>
    <row r="77" spans="2:7" x14ac:dyDescent="0.3">
      <c r="B77" s="29" t="s">
        <v>36</v>
      </c>
      <c r="C77" s="32">
        <v>116584744</v>
      </c>
      <c r="D77" s="30">
        <f>+[1]generales!V18</f>
        <v>120000000</v>
      </c>
      <c r="E77" s="31">
        <f t="shared" si="0"/>
        <v>2.9294193072122665E-2</v>
      </c>
    </row>
    <row r="78" spans="2:7" x14ac:dyDescent="0.3">
      <c r="B78" s="29" t="s">
        <v>37</v>
      </c>
      <c r="C78" s="32">
        <v>785383300</v>
      </c>
      <c r="D78" s="30">
        <f>+[1]generales!V19</f>
        <v>787443940</v>
      </c>
      <c r="E78" s="31">
        <f t="shared" si="0"/>
        <v>2.6237379888265355E-3</v>
      </c>
    </row>
    <row r="79" spans="2:7" x14ac:dyDescent="0.3">
      <c r="B79" s="29" t="s">
        <v>39</v>
      </c>
      <c r="C79" s="30">
        <v>112319460</v>
      </c>
      <c r="D79" s="30">
        <f>+[1]generales!V21</f>
        <v>61538738</v>
      </c>
      <c r="E79" s="31">
        <f t="shared" si="0"/>
        <v>-0.45210974126834302</v>
      </c>
    </row>
    <row r="80" spans="2:7" x14ac:dyDescent="0.3">
      <c r="B80" s="40" t="s">
        <v>40</v>
      </c>
      <c r="C80" s="30">
        <v>15061159</v>
      </c>
      <c r="D80" s="30">
        <f>+[1]generales!V22</f>
        <v>40500000</v>
      </c>
      <c r="E80" s="31">
        <f t="shared" si="0"/>
        <v>1.6890360828140785</v>
      </c>
    </row>
    <row r="81" spans="2:6" s="14" customFormat="1" ht="14.25" x14ac:dyDescent="0.2">
      <c r="B81" s="28" t="s">
        <v>54</v>
      </c>
      <c r="C81" s="26">
        <f>+C82+C85+C88+C92</f>
        <v>71387973058.999268</v>
      </c>
      <c r="D81" s="26">
        <f>D82+D85+D88+D92</f>
        <v>77973213409</v>
      </c>
      <c r="E81" s="27">
        <f t="shared" si="0"/>
        <v>9.2245795304459755E-2</v>
      </c>
      <c r="F81" s="41"/>
    </row>
    <row r="82" spans="2:6" s="14" customFormat="1" ht="39.6" customHeight="1" x14ac:dyDescent="0.2">
      <c r="B82" s="42" t="s">
        <v>55</v>
      </c>
      <c r="C82" s="43">
        <f>SUM(C83:C84)</f>
        <v>1917256045.0006208</v>
      </c>
      <c r="D82" s="43">
        <f>ROUND(SUM(D83:D84),0)</f>
        <v>1955132010</v>
      </c>
      <c r="E82" s="44">
        <f t="shared" ref="E82:E102" si="1">(D82/C82)-1</f>
        <v>1.9755298254577669E-2</v>
      </c>
    </row>
    <row r="83" spans="2:6" s="24" customFormat="1" x14ac:dyDescent="0.3">
      <c r="B83" s="40" t="s">
        <v>56</v>
      </c>
      <c r="C83" s="38">
        <v>1173318330</v>
      </c>
      <c r="D83" s="32">
        <f>+[1]formalización!C14</f>
        <v>723767286.11230898</v>
      </c>
      <c r="E83" s="45">
        <f t="shared" si="1"/>
        <v>-0.38314499347137199</v>
      </c>
    </row>
    <row r="84" spans="2:6" ht="49.5" x14ac:dyDescent="0.3">
      <c r="B84" s="29" t="s">
        <v>57</v>
      </c>
      <c r="C84" s="32">
        <v>743937715.00062084</v>
      </c>
      <c r="D84" s="32">
        <f>+[1]económica!C14</f>
        <v>1231364723.6667585</v>
      </c>
      <c r="E84" s="33">
        <f t="shared" si="1"/>
        <v>0.65519867972513124</v>
      </c>
    </row>
    <row r="85" spans="2:6" ht="40.9" customHeight="1" x14ac:dyDescent="0.3">
      <c r="B85" s="42" t="s">
        <v>58</v>
      </c>
      <c r="C85" s="43">
        <f>+C86+C87</f>
        <v>24470048600</v>
      </c>
      <c r="D85" s="43">
        <f>ROUND(SUM(D86:D87),0)</f>
        <v>27709698532</v>
      </c>
      <c r="E85" s="44">
        <f t="shared" si="1"/>
        <v>0.13239246006238004</v>
      </c>
    </row>
    <row r="86" spans="2:6" ht="28.15" customHeight="1" x14ac:dyDescent="0.3">
      <c r="B86" s="29" t="s">
        <v>59</v>
      </c>
      <c r="C86" s="30">
        <v>21877934342</v>
      </c>
      <c r="D86" s="30">
        <f>+[1]mercadeo!C15</f>
        <v>23428339912.762852</v>
      </c>
      <c r="E86" s="31">
        <f t="shared" si="1"/>
        <v>7.0866177150302079E-2</v>
      </c>
    </row>
    <row r="87" spans="2:6" ht="40.9" customHeight="1" x14ac:dyDescent="0.3">
      <c r="B87" s="29" t="s">
        <v>60</v>
      </c>
      <c r="C87" s="30">
        <v>2592114258</v>
      </c>
      <c r="D87" s="30">
        <f>+[1]comercialización!C16</f>
        <v>4281358618.7831035</v>
      </c>
      <c r="E87" s="31">
        <f t="shared" si="1"/>
        <v>0.65168591838481515</v>
      </c>
    </row>
    <row r="88" spans="2:6" ht="63" customHeight="1" x14ac:dyDescent="0.3">
      <c r="B88" s="42" t="s">
        <v>61</v>
      </c>
      <c r="C88" s="43">
        <f>SUM(C89:C91)</f>
        <v>19074334152.996002</v>
      </c>
      <c r="D88" s="43">
        <f>ROUND(SUM(D89:D91),0)</f>
        <v>18198019065</v>
      </c>
      <c r="E88" s="44">
        <f t="shared" si="1"/>
        <v>-4.5942106338656141E-2</v>
      </c>
    </row>
    <row r="89" spans="2:6" ht="49.5" x14ac:dyDescent="0.3">
      <c r="B89" s="29" t="s">
        <v>62</v>
      </c>
      <c r="C89" s="30">
        <v>3432841675.9960003</v>
      </c>
      <c r="D89" s="30">
        <f>+[1]técnica!C15</f>
        <v>2850151859</v>
      </c>
      <c r="E89" s="31">
        <f t="shared" si="1"/>
        <v>-0.16973978761398589</v>
      </c>
    </row>
    <row r="90" spans="2:6" x14ac:dyDescent="0.3">
      <c r="B90" s="29" t="s">
        <v>63</v>
      </c>
      <c r="C90" s="30">
        <v>9196008524</v>
      </c>
      <c r="D90" s="30">
        <f>+[1]investigación!C55</f>
        <v>9985831919</v>
      </c>
      <c r="E90" s="31">
        <f>(D90/C90)-1</f>
        <v>8.5887631893630356E-2</v>
      </c>
    </row>
    <row r="91" spans="2:6" ht="33" x14ac:dyDescent="0.3">
      <c r="B91" s="29" t="s">
        <v>64</v>
      </c>
      <c r="C91" s="30">
        <v>6445483953</v>
      </c>
      <c r="D91" s="30">
        <f>+[1]sanidad!C15</f>
        <v>5362035287</v>
      </c>
      <c r="E91" s="31">
        <f t="shared" si="1"/>
        <v>-0.16809423061176298</v>
      </c>
    </row>
    <row r="92" spans="2:6" ht="27.75" customHeight="1" x14ac:dyDescent="0.3">
      <c r="B92" s="42" t="s">
        <v>65</v>
      </c>
      <c r="C92" s="43">
        <f>SUM(C93:C93)</f>
        <v>25926334261.002636</v>
      </c>
      <c r="D92" s="43">
        <f>ROUND(SUM(D93:D93),0)</f>
        <v>30110363802</v>
      </c>
      <c r="E92" s="44">
        <f t="shared" si="1"/>
        <v>0.16138145481256161</v>
      </c>
    </row>
    <row r="93" spans="2:6" ht="27.75" customHeight="1" x14ac:dyDescent="0.3">
      <c r="B93" s="29" t="s">
        <v>65</v>
      </c>
      <c r="C93" s="30">
        <v>25926334261.002636</v>
      </c>
      <c r="D93" s="30">
        <f>+[1]eppc!C16</f>
        <v>30110363802.464691</v>
      </c>
      <c r="E93" s="31">
        <f t="shared" si="1"/>
        <v>0.16138145483048505</v>
      </c>
    </row>
    <row r="94" spans="2:6" ht="33" customHeight="1" x14ac:dyDescent="0.3">
      <c r="B94" s="39" t="s">
        <v>66</v>
      </c>
      <c r="C94" s="46">
        <f>+C17+C54</f>
        <v>103888287875.13077</v>
      </c>
      <c r="D94" s="46">
        <f>ROUND(D17+D54,0)</f>
        <v>115014538724</v>
      </c>
      <c r="E94" s="47">
        <f t="shared" si="1"/>
        <v>0.10709822133407854</v>
      </c>
    </row>
    <row r="95" spans="2:6" s="24" customFormat="1" ht="30" customHeight="1" x14ac:dyDescent="0.3">
      <c r="B95" s="48" t="s">
        <v>67</v>
      </c>
      <c r="C95" s="49">
        <f>SUM(C96:C97)</f>
        <v>9973683080.8719997</v>
      </c>
      <c r="D95" s="49">
        <f>SUM(D96:D97)</f>
        <v>13700816598.463387</v>
      </c>
      <c r="E95" s="50">
        <f t="shared" si="1"/>
        <v>0.37369680662296756</v>
      </c>
    </row>
    <row r="96" spans="2:6" s="24" customFormat="1" x14ac:dyDescent="0.3">
      <c r="B96" s="51" t="s">
        <v>68</v>
      </c>
      <c r="C96" s="52">
        <v>3024957669.8719997</v>
      </c>
      <c r="D96" s="52">
        <f>+[1]Gasto!E34</f>
        <v>646656503.32839966</v>
      </c>
      <c r="E96" s="53">
        <f t="shared" si="1"/>
        <v>-0.78622626367007553</v>
      </c>
    </row>
    <row r="97" spans="2:5" s="24" customFormat="1" x14ac:dyDescent="0.3">
      <c r="B97" s="51" t="s">
        <v>69</v>
      </c>
      <c r="C97" s="52">
        <v>6948725411</v>
      </c>
      <c r="D97" s="52">
        <f>+[1]Gasto!E35</f>
        <v>13054160095.134987</v>
      </c>
      <c r="E97" s="53">
        <f t="shared" si="1"/>
        <v>0.87864094823346117</v>
      </c>
    </row>
    <row r="98" spans="2:5" s="24" customFormat="1" x14ac:dyDescent="0.3">
      <c r="B98" s="48" t="s">
        <v>70</v>
      </c>
      <c r="C98" s="49">
        <f>SUM(C99:C100)</f>
        <v>28917244708</v>
      </c>
      <c r="D98" s="49">
        <f>SUM(D99:D100)</f>
        <v>29525330659.095001</v>
      </c>
      <c r="E98" s="50">
        <f t="shared" si="1"/>
        <v>2.102848861415807E-2</v>
      </c>
    </row>
    <row r="99" spans="2:5" s="24" customFormat="1" x14ac:dyDescent="0.3">
      <c r="B99" s="54" t="s">
        <v>71</v>
      </c>
      <c r="C99" s="55">
        <v>11543360391</v>
      </c>
      <c r="D99" s="55">
        <f>+[1]Gasto!E30</f>
        <v>11543360391</v>
      </c>
      <c r="E99" s="53">
        <f t="shared" si="1"/>
        <v>0</v>
      </c>
    </row>
    <row r="100" spans="2:5" s="24" customFormat="1" x14ac:dyDescent="0.3">
      <c r="B100" s="54" t="s">
        <v>72</v>
      </c>
      <c r="C100" s="55">
        <v>17373884317</v>
      </c>
      <c r="D100" s="55">
        <f>+[1]Gasto!E31</f>
        <v>17981970268.095001</v>
      </c>
      <c r="E100" s="53">
        <f t="shared" si="1"/>
        <v>3.5000000000000142E-2</v>
      </c>
    </row>
    <row r="101" spans="2:5" s="24" customFormat="1" x14ac:dyDescent="0.3">
      <c r="B101" s="56"/>
      <c r="C101" s="57"/>
      <c r="D101" s="57"/>
      <c r="E101" s="58"/>
    </row>
    <row r="102" spans="2:5" ht="17.25" thickBot="1" x14ac:dyDescent="0.35">
      <c r="B102" s="59" t="s">
        <v>73</v>
      </c>
      <c r="C102" s="60">
        <f>+C94+C95+C98</f>
        <v>142779215664.00275</v>
      </c>
      <c r="D102" s="60">
        <f>+D94+D95+D98</f>
        <v>158240685981.55838</v>
      </c>
      <c r="E102" s="61">
        <f t="shared" si="1"/>
        <v>0.10828936302564207</v>
      </c>
    </row>
    <row r="103" spans="2:5" x14ac:dyDescent="0.3">
      <c r="C103" s="62"/>
      <c r="D103" s="63">
        <f>+D102-[1]Ingresos!C32</f>
        <v>-0.66552734375</v>
      </c>
    </row>
    <row r="105" spans="2:5" x14ac:dyDescent="0.3">
      <c r="B105" s="64"/>
      <c r="C105" s="64"/>
      <c r="D105" s="64"/>
      <c r="E105" s="64"/>
    </row>
    <row r="106" spans="2:5" x14ac:dyDescent="0.3">
      <c r="B106" s="14"/>
      <c r="C106" s="62"/>
      <c r="D106" s="62"/>
      <c r="E106" s="37"/>
    </row>
    <row r="107" spans="2:5" x14ac:dyDescent="0.3">
      <c r="D107" s="34"/>
    </row>
    <row r="108" spans="2:5" x14ac:dyDescent="0.3">
      <c r="D108" s="37"/>
    </row>
    <row r="112" spans="2:5" x14ac:dyDescent="0.3">
      <c r="D112" s="65"/>
    </row>
    <row r="135" ht="17.25" customHeight="1" x14ac:dyDescent="0.3"/>
  </sheetData>
  <mergeCells count="10">
    <mergeCell ref="B105:E105"/>
    <mergeCell ref="B2:E5"/>
    <mergeCell ref="B6:E6"/>
    <mergeCell ref="C8:D8"/>
    <mergeCell ref="B12:E12"/>
    <mergeCell ref="B13:E13"/>
    <mergeCell ref="B14:B15"/>
    <mergeCell ref="C14:C15"/>
    <mergeCell ref="D14:D15"/>
    <mergeCell ref="E14:E15"/>
  </mergeCells>
  <printOptions horizontalCentered="1" verticalCentered="1"/>
  <pageMargins left="0.25" right="0.25" top="0.75" bottom="0.75" header="0.3" footer="0.3"/>
  <pageSetup scale="3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3 Presupt Gtos MOD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Rubio Roldan</dc:creator>
  <cp:lastModifiedBy>Oscar Rubio Roldan</cp:lastModifiedBy>
  <dcterms:created xsi:type="dcterms:W3CDTF">2026-07-29T14:31:27Z</dcterms:created>
  <dcterms:modified xsi:type="dcterms:W3CDTF">2026-07-29T14:42:31Z</dcterms:modified>
</cp:coreProperties>
</file>