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orales\Desktop\TARIFAS LABORATORIO 2026\"/>
    </mc:Choice>
  </mc:AlternateContent>
  <xr:revisionPtr revIDLastSave="0" documentId="13_ncr:1_{37CF285B-60FA-4C2B-AF16-BE640A3BD846}" xr6:coauthVersionLast="47" xr6:coauthVersionMax="47" xr10:uidLastSave="{00000000-0000-0000-0000-000000000000}"/>
  <bookViews>
    <workbookView xWindow="-120" yWindow="-120" windowWidth="20730" windowHeight="11040" xr2:uid="{FE05557A-4FAB-4DC3-9688-361C7CD39BB7}"/>
  </bookViews>
  <sheets>
    <sheet name="SERVICIOS DX RT" sheetId="1" r:id="rId1"/>
    <sheet name="SECUENCIACION" sheetId="4" state="hidden" r:id="rId2"/>
    <sheet name="COMPARATIVO PRIVADO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2" i="1" l="1"/>
  <c r="G6" i="1"/>
  <c r="G7" i="1"/>
  <c r="G8" i="1"/>
  <c r="G9" i="1"/>
  <c r="G11" i="1"/>
  <c r="E5" i="1"/>
  <c r="F5" i="1" s="1"/>
  <c r="G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40" i="1"/>
  <c r="F40" i="1" s="1"/>
  <c r="G10" i="1" l="1"/>
  <c r="G40" i="1"/>
  <c r="E39" i="1" l="1"/>
  <c r="L6" i="4"/>
  <c r="J6" i="4"/>
  <c r="I6" i="4"/>
  <c r="J5" i="4"/>
  <c r="I5" i="4"/>
  <c r="J4" i="4"/>
  <c r="I4" i="4"/>
  <c r="J3" i="4"/>
  <c r="I3" i="4"/>
  <c r="Q6" i="4"/>
  <c r="R6" i="4" s="1"/>
  <c r="Q5" i="4"/>
  <c r="R5" i="4" s="1"/>
  <c r="Q4" i="4"/>
  <c r="R4" i="4" s="1"/>
  <c r="Q3" i="4"/>
  <c r="R3" i="4" s="1"/>
  <c r="N6" i="4"/>
  <c r="O6" i="4" s="1"/>
  <c r="N5" i="4"/>
  <c r="O5" i="4" s="1"/>
  <c r="N4" i="4"/>
  <c r="O4" i="4" s="1"/>
  <c r="N3" i="4"/>
  <c r="O3" i="4" s="1"/>
  <c r="L4" i="4"/>
  <c r="L5" i="4"/>
  <c r="L3" i="4"/>
  <c r="F39" i="1" l="1"/>
  <c r="G39" i="1" s="1"/>
  <c r="E48" i="1"/>
  <c r="F48" i="1" l="1"/>
  <c r="G48" i="1" s="1"/>
  <c r="G4" i="4"/>
  <c r="G5" i="4"/>
  <c r="G6" i="4"/>
  <c r="G3" i="4"/>
  <c r="E4" i="4"/>
  <c r="E5" i="4"/>
  <c r="E6" i="4"/>
  <c r="H6" i="4" s="1"/>
  <c r="T6" i="4" s="1"/>
  <c r="U6" i="4" s="1"/>
  <c r="V6" i="4" s="1"/>
  <c r="E3" i="4"/>
  <c r="H4" i="4" l="1"/>
  <c r="T4" i="4" s="1"/>
  <c r="U4" i="4" s="1"/>
  <c r="V4" i="4" s="1"/>
  <c r="H3" i="4"/>
  <c r="T3" i="4" s="1"/>
  <c r="H5" i="4"/>
  <c r="T5" i="4" s="1"/>
  <c r="U5" i="4" s="1"/>
  <c r="V5" i="4" s="1"/>
  <c r="D16" i="1"/>
  <c r="D17" i="1"/>
  <c r="G5" i="3"/>
  <c r="G36" i="3"/>
  <c r="G21" i="3"/>
  <c r="U3" i="4" l="1"/>
  <c r="V3" i="4" s="1"/>
  <c r="H5" i="3" l="1"/>
  <c r="E37" i="1"/>
  <c r="E24" i="1"/>
  <c r="F24" i="1" s="1"/>
  <c r="E25" i="1"/>
  <c r="F25" i="1" s="1"/>
  <c r="E32" i="1"/>
  <c r="F32" i="1" s="1"/>
  <c r="E35" i="1"/>
  <c r="E36" i="1"/>
  <c r="G38" i="3"/>
  <c r="E44" i="1"/>
  <c r="E27" i="1"/>
  <c r="F27" i="1" s="1"/>
  <c r="E28" i="1"/>
  <c r="F28" i="1" s="1"/>
  <c r="E22" i="1"/>
  <c r="F22" i="1" s="1"/>
  <c r="E15" i="1"/>
  <c r="F15" i="1" s="1"/>
  <c r="C16" i="1"/>
  <c r="C17" i="1"/>
  <c r="E17" i="1" s="1"/>
  <c r="F35" i="1" l="1"/>
  <c r="G35" i="1" s="1"/>
  <c r="G15" i="1"/>
  <c r="G32" i="1"/>
  <c r="G22" i="1"/>
  <c r="G25" i="1"/>
  <c r="G28" i="1"/>
  <c r="G24" i="1"/>
  <c r="G27" i="1"/>
  <c r="F37" i="1"/>
  <c r="G37" i="1" s="1"/>
  <c r="F44" i="1"/>
  <c r="G44" i="1" s="1"/>
  <c r="F46" i="1"/>
  <c r="F36" i="1"/>
  <c r="G36" i="1" s="1"/>
  <c r="I5" i="3"/>
  <c r="E31" i="1"/>
  <c r="F31" i="1" s="1"/>
  <c r="E20" i="1"/>
  <c r="F20" i="1" s="1"/>
  <c r="E21" i="1"/>
  <c r="F21" i="1" s="1"/>
  <c r="E29" i="1"/>
  <c r="F29" i="1" s="1"/>
  <c r="E26" i="1"/>
  <c r="F26" i="1" s="1"/>
  <c r="H21" i="3"/>
  <c r="E43" i="1"/>
  <c r="E42" i="1"/>
  <c r="E46" i="1"/>
  <c r="E16" i="1"/>
  <c r="F16" i="1" s="1"/>
  <c r="G16" i="1" s="1"/>
  <c r="E41" i="1"/>
  <c r="E34" i="1"/>
  <c r="E23" i="1"/>
  <c r="F23" i="1" s="1"/>
  <c r="E4" i="1"/>
  <c r="F4" i="1" s="1"/>
  <c r="E30" i="1"/>
  <c r="F30" i="1" s="1"/>
  <c r="F17" i="1"/>
  <c r="G17" i="1" s="1"/>
  <c r="J41" i="3"/>
  <c r="J39" i="3"/>
  <c r="J37" i="3"/>
  <c r="J35" i="3"/>
  <c r="J33" i="3"/>
  <c r="J32" i="3"/>
  <c r="J30" i="3"/>
  <c r="J28" i="3"/>
  <c r="J25" i="3"/>
  <c r="J16" i="3"/>
  <c r="G40" i="3"/>
  <c r="J40" i="3"/>
  <c r="J31" i="3"/>
  <c r="J29" i="3"/>
  <c r="J27" i="3"/>
  <c r="J26" i="3"/>
  <c r="J24" i="3"/>
  <c r="J23" i="3"/>
  <c r="J22" i="3"/>
  <c r="J20" i="3"/>
  <c r="J18" i="3"/>
  <c r="J17" i="3"/>
  <c r="J15" i="3"/>
  <c r="J14" i="3"/>
  <c r="J13" i="3"/>
  <c r="J12" i="3"/>
  <c r="J11" i="3"/>
  <c r="J9" i="3"/>
  <c r="J8" i="3"/>
  <c r="J6" i="3"/>
  <c r="J4" i="3"/>
  <c r="J3" i="3"/>
  <c r="H24" i="3"/>
  <c r="H28" i="3"/>
  <c r="G30" i="3"/>
  <c r="G31" i="3"/>
  <c r="G32" i="3"/>
  <c r="H33" i="3"/>
  <c r="G35" i="3"/>
  <c r="G37" i="3"/>
  <c r="G39" i="3"/>
  <c r="G6" i="3"/>
  <c r="G13" i="3"/>
  <c r="H18" i="3"/>
  <c r="H20" i="3"/>
  <c r="H23" i="3"/>
  <c r="F41" i="1" l="1"/>
  <c r="G41" i="1" s="1"/>
  <c r="I36" i="3" s="1"/>
  <c r="I9" i="3"/>
  <c r="G26" i="1"/>
  <c r="I22" i="3" s="1"/>
  <c r="F14" i="1"/>
  <c r="G14" i="1" s="1"/>
  <c r="G29" i="1"/>
  <c r="I25" i="3" s="1"/>
  <c r="G4" i="1"/>
  <c r="I3" i="3" s="1"/>
  <c r="F42" i="1"/>
  <c r="G42" i="1" s="1"/>
  <c r="G20" i="1"/>
  <c r="I16" i="3" s="1"/>
  <c r="H41" i="3"/>
  <c r="G46" i="1"/>
  <c r="G21" i="1"/>
  <c r="I17" i="3" s="1"/>
  <c r="G23" i="1"/>
  <c r="I19" i="3" s="1"/>
  <c r="G31" i="1"/>
  <c r="I27" i="3" s="1"/>
  <c r="G30" i="1"/>
  <c r="I26" i="3" s="1"/>
  <c r="F43" i="1"/>
  <c r="G43" i="1" s="1"/>
  <c r="I38" i="3" s="1"/>
  <c r="F34" i="1"/>
  <c r="G34" i="1" s="1"/>
  <c r="I21" i="3"/>
  <c r="H26" i="3"/>
  <c r="H22" i="3"/>
  <c r="H3" i="3"/>
  <c r="H9" i="3"/>
  <c r="H29" i="3"/>
  <c r="H17" i="3"/>
  <c r="H38" i="3"/>
  <c r="I29" i="3"/>
  <c r="H16" i="3"/>
  <c r="H27" i="3"/>
  <c r="H36" i="3"/>
  <c r="I41" i="3"/>
  <c r="H19" i="3"/>
  <c r="H25" i="3"/>
  <c r="H4" i="3"/>
  <c r="H40" i="3"/>
  <c r="H11" i="3"/>
  <c r="H8" i="3"/>
  <c r="H14" i="3"/>
  <c r="H12" i="3"/>
  <c r="G3" i="3"/>
  <c r="G12" i="3"/>
  <c r="G22" i="3"/>
  <c r="G41" i="3"/>
  <c r="G4" i="3"/>
  <c r="G20" i="3"/>
  <c r="G28" i="3"/>
  <c r="G19" i="3"/>
  <c r="G8" i="3"/>
  <c r="G27" i="3"/>
  <c r="G18" i="3"/>
  <c r="G34" i="3"/>
  <c r="G9" i="3"/>
  <c r="G26" i="3"/>
  <c r="G17" i="3"/>
  <c r="G33" i="3"/>
  <c r="G11" i="3"/>
  <c r="G25" i="3"/>
  <c r="G16" i="3"/>
  <c r="G14" i="3"/>
  <c r="G24" i="3"/>
  <c r="G29" i="3"/>
  <c r="G23" i="3"/>
  <c r="I6" i="3"/>
  <c r="I33" i="3"/>
  <c r="I24" i="3"/>
  <c r="I18" i="3"/>
  <c r="I28" i="3"/>
  <c r="I23" i="3"/>
  <c r="I20" i="3"/>
  <c r="H39" i="3"/>
  <c r="I40" i="3"/>
  <c r="I8" i="3" l="1"/>
  <c r="I11" i="3"/>
  <c r="I4" i="3"/>
  <c r="I12" i="3"/>
  <c r="I14" i="3"/>
  <c r="H37" i="3"/>
  <c r="H35" i="3"/>
  <c r="H32" i="3"/>
  <c r="H31" i="3"/>
  <c r="H30" i="3"/>
  <c r="H13" i="3"/>
  <c r="H6" i="3"/>
  <c r="I13" i="3"/>
  <c r="I37" i="3"/>
  <c r="I30" i="3"/>
  <c r="I35" i="3"/>
  <c r="I39" i="3"/>
  <c r="I32" i="3"/>
  <c r="I31" i="3"/>
  <c r="E19" i="1" l="1"/>
  <c r="G15" i="3"/>
  <c r="F19" i="1" l="1"/>
  <c r="G19" i="1" s="1"/>
  <c r="I15" i="3" s="1"/>
  <c r="H15" i="3"/>
  <c r="E38" i="1" l="1"/>
  <c r="H34" i="3" l="1"/>
  <c r="F38" i="1"/>
  <c r="G38" i="1" s="1"/>
  <c r="I34" i="3" s="1"/>
  <c r="J34" i="3"/>
</calcChain>
</file>

<file path=xl/sharedStrings.xml><?xml version="1.0" encoding="utf-8"?>
<sst xmlns="http://schemas.openxmlformats.org/spreadsheetml/2006/main" count="205" uniqueCount="103">
  <si>
    <t>PRUEBA O METODO</t>
  </si>
  <si>
    <t xml:space="preserve">SUBSIDIO FNP </t>
  </si>
  <si>
    <t>TARIFA PORCICULTOR NO AFILIADO</t>
  </si>
  <si>
    <t xml:space="preserve">DESCUENTO AFILIADOS </t>
  </si>
  <si>
    <t>TARIFA PORCICULTORES AFILIADOS</t>
  </si>
  <si>
    <t>BACTERIOLOGIA</t>
  </si>
  <si>
    <t>Cultivo Bacteriologico con antibiograma 3 bacterias ( siembra por estria en placa )</t>
  </si>
  <si>
    <t>Cultivo Bacteriologico ( bacteria especificada solicitada)</t>
  </si>
  <si>
    <t>Tipificacion de Salmonella</t>
  </si>
  <si>
    <t>Antibiograma</t>
  </si>
  <si>
    <t>PRUEBAS DE AGLUTINACION</t>
  </si>
  <si>
    <t>Leptospira MAT ( 5 o 6 Serovares)</t>
  </si>
  <si>
    <t>Parvovirus HI</t>
  </si>
  <si>
    <t>Influenza Porcina (H1N1) Inhibicion de la hemoaglutinacion</t>
  </si>
  <si>
    <t>Influenza Porcina (H3N2) Inhibicion de la hemoaglutinacion</t>
  </si>
  <si>
    <t>SEROLOGIA</t>
  </si>
  <si>
    <t>Elisa indirecta Sindrome Respiratorio y Reproductivo PRRS con IDEXX en fluidos orales</t>
  </si>
  <si>
    <t>Elisa indirecta Sindrome Respiratorio y Reproductivo PRRS con ID-VET en suero sanguineo</t>
  </si>
  <si>
    <t>Elisa indirecta Sindrome Respiratorio y Reproductivo PRRS con IDEXX en suero sanguineo</t>
  </si>
  <si>
    <t>Elisa indirecta Mycoplasma hyopneumoniae con IDEXX</t>
  </si>
  <si>
    <t>Elisa competitivo Mycoplasma hyopneumoniae con ID-VET</t>
  </si>
  <si>
    <t>Elisa indirecta Influenza tipo A con IDEXX</t>
  </si>
  <si>
    <t>Elisa Actinobacillus Pleuropneumoniae (APP) para 12 serotipos con ID-VET</t>
  </si>
  <si>
    <t xml:space="preserve">Elisa Erisipela Porcina </t>
  </si>
  <si>
    <t>Elisa indirecta Circovirus Porcino tipo 2 ( Biochek)</t>
  </si>
  <si>
    <t>Elisa de captura Circovirus Porcino tipo 2 ( IgG/IgM) Ingenasa</t>
  </si>
  <si>
    <t>Elisa Salmonella con IDEXX</t>
  </si>
  <si>
    <t xml:space="preserve">Elisa para enfermedad de Aujeszky </t>
  </si>
  <si>
    <t>Elisa de Enteropatia Proliferativa Porcina ( Ileitis)</t>
  </si>
  <si>
    <t>Inmunofluorescencia Indirecta para PRRS (IFI)</t>
  </si>
  <si>
    <t xml:space="preserve">BIOLOGIA MOLECULAR </t>
  </si>
  <si>
    <t>RT PCR Tiempo real para la deteccion de PRRS</t>
  </si>
  <si>
    <t>PCR Tiempo real para la deteccion de Circovirus Porcino tipo 2</t>
  </si>
  <si>
    <t>PCR Tiempo real para la deteccion de Mycoplasma hyopneumoniae</t>
  </si>
  <si>
    <t>PCR Tiempo real para la deteccion de Circovirus Porcino tipo 3</t>
  </si>
  <si>
    <t>RT-PCR Tiempo real para la deteccion del Virus de Influenza</t>
  </si>
  <si>
    <t>PCR Tiempo real para la deteccion de lawsonia intracellularis (ileitis)</t>
  </si>
  <si>
    <t>PCR Tiempo real para la deteccion de PED (Diarrea Epidemica Porcina)</t>
  </si>
  <si>
    <t>PCR Tiempo real para la deteccion de Parvovirus Porcino</t>
  </si>
  <si>
    <t>Analisis Microbiologico de Agua</t>
  </si>
  <si>
    <t>PATOLOGIA</t>
  </si>
  <si>
    <t>Diagnostico Integral</t>
  </si>
  <si>
    <t xml:space="preserve">Histopatologia de tejidos </t>
  </si>
  <si>
    <t>N.A</t>
  </si>
  <si>
    <t>SUBCONTRATADO</t>
  </si>
  <si>
    <t>UDEA</t>
  </si>
  <si>
    <t>ICA</t>
  </si>
  <si>
    <t>CES</t>
  </si>
  <si>
    <t>IDC</t>
  </si>
  <si>
    <t>PRONAVICOLA</t>
  </si>
  <si>
    <t>LABICOL</t>
  </si>
  <si>
    <t xml:space="preserve">PRUEBAS </t>
  </si>
  <si>
    <t>LABORATORIO PORKCOLOMBIA</t>
  </si>
  <si>
    <t>TARIFA PLENA PORK</t>
  </si>
  <si>
    <t>TARIFA CON SUBSIDIO</t>
  </si>
  <si>
    <t>TARIFA SOCIOS</t>
  </si>
  <si>
    <t>TARIFA CONVENIO</t>
  </si>
  <si>
    <t>NO</t>
  </si>
  <si>
    <t>Aislamiento de Salmonella Sp</t>
  </si>
  <si>
    <t>Leptospira MAT ( 3 Serovares)</t>
  </si>
  <si>
    <t>OTROS LABORATORIOS</t>
  </si>
  <si>
    <t>Elisa Actinobacillus Pleuropneumoniae (APP) para 12 serotipos con IDEXX</t>
  </si>
  <si>
    <t xml:space="preserve">PCR 4 PLEX </t>
  </si>
  <si>
    <t>PCR Tiempo real para la deteccion de salmonella</t>
  </si>
  <si>
    <t>TARIFAS PLENA ICA</t>
  </si>
  <si>
    <t>Elisa Actinobacillus Pleuropneumoniae (APP) IDEXX</t>
  </si>
  <si>
    <t>Determinacion de Salmonella spp por sistema MDS</t>
  </si>
  <si>
    <t>NA</t>
  </si>
  <si>
    <t>N</t>
  </si>
  <si>
    <t>SECUENCIACION</t>
  </si>
  <si>
    <t>SECUENCIACION NGS</t>
  </si>
  <si>
    <t>INSUMO</t>
  </si>
  <si>
    <t>CANTIDAD</t>
  </si>
  <si>
    <t>VALOR UNITARIO</t>
  </si>
  <si>
    <t>MUESTRAS EN PROCESO</t>
  </si>
  <si>
    <t>VALOR POR MUESTRA</t>
  </si>
  <si>
    <t>VALOR KIT COVIDE SEQ</t>
  </si>
  <si>
    <t>FLOW CELL</t>
  </si>
  <si>
    <t>TOTAL VALOR SOLO REACTIVOS</t>
  </si>
  <si>
    <t># PUNTAS 200 MICROLITRO</t>
  </si>
  <si>
    <t># PUNTAS 20 MICROLITRO</t>
  </si>
  <si>
    <t>PCR TIEMPO REAL POR MUESTRA</t>
  </si>
  <si>
    <t>CUANTIFICACION</t>
  </si>
  <si>
    <t>VALOR BIOINFORMATICO</t>
  </si>
  <si>
    <t>VALOR HORA</t>
  </si>
  <si>
    <t>VALOR TIEMPO LECTURA</t>
  </si>
  <si>
    <t>VALOR SECUENCIA</t>
  </si>
  <si>
    <t>VALOR ANALISTA</t>
  </si>
  <si>
    <t xml:space="preserve">VALOR ANALISTA TIEMPO </t>
  </si>
  <si>
    <t>CONSUMIBLES</t>
  </si>
  <si>
    <t>MARGEN DE GANANCIA</t>
  </si>
  <si>
    <t>VALOR NETO</t>
  </si>
  <si>
    <t>PCR Tiempo real para la deteccion de E.coli f18,f41 y stx2</t>
  </si>
  <si>
    <t>PCR Tiempo real para la deteccion de Circovirus Porcino tipo 2 Y tipo 3</t>
  </si>
  <si>
    <t xml:space="preserve">IPC </t>
  </si>
  <si>
    <t>Cultivo Bacteriologico con antibiograma  bacterias ( siembra por estria en placa )</t>
  </si>
  <si>
    <t>TARIFAS LABORATORIO PORKCOLOMBIA 2026</t>
  </si>
  <si>
    <t>TARIFA PLENA 2026</t>
  </si>
  <si>
    <t xml:space="preserve">COMBO 1: CULTIVO MICROBIOLÓGICO E IDENTIFICACIÓN DE BACTERIAS DEL TRACTO DIGESTIVO </t>
  </si>
  <si>
    <t xml:space="preserve">COMBO 2: CULTIVO MICROBIOLÓGICO E IDENTIFICACIÓN DE BACTERIAS DEL TRACTO RESPIRATORIO </t>
  </si>
  <si>
    <t>COMBO 3: CULTIVO MICROBIOLÓGICO E IDENTIFICACIÓN DE BACTERIAS SIN ANTIBIOGRAMA</t>
  </si>
  <si>
    <t>Elisa indirecta Sindrome Respiratorio y Reproductivo PRRS con IDEXX/ID-VET en suero sanguineo</t>
  </si>
  <si>
    <t>Secuenciacion SANGER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</si>
</sst>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%"/>
    <numFmt numFmtId="166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3" fillId="4" borderId="11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164" fontId="4" fillId="4" borderId="15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2" borderId="15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0" xfId="1" applyNumberFormat="1" applyFont="1" applyAlignment="1">
      <alignment horizontal="left" vertical="top"/>
    </xf>
    <xf numFmtId="164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5" borderId="1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4" fillId="6" borderId="15" xfId="1" applyNumberFormat="1" applyFont="1" applyFill="1" applyBorder="1" applyAlignment="1">
      <alignment horizontal="left" vertical="center"/>
    </xf>
    <xf numFmtId="164" fontId="4" fillId="4" borderId="16" xfId="1" applyNumberFormat="1" applyFont="1" applyFill="1" applyBorder="1" applyAlignment="1">
      <alignment horizontal="left" vertical="center"/>
    </xf>
    <xf numFmtId="164" fontId="4" fillId="6" borderId="15" xfId="1" applyNumberFormat="1" applyFont="1" applyFill="1" applyBorder="1" applyAlignment="1">
      <alignment horizontal="left" vertical="top"/>
    </xf>
    <xf numFmtId="164" fontId="4" fillId="4" borderId="15" xfId="1" applyNumberFormat="1" applyFont="1" applyFill="1" applyBorder="1" applyAlignment="1">
      <alignment horizontal="left" vertical="top"/>
    </xf>
    <xf numFmtId="0" fontId="4" fillId="0" borderId="15" xfId="0" applyFont="1" applyBorder="1" applyAlignment="1">
      <alignment vertical="top" wrapText="1"/>
    </xf>
    <xf numFmtId="164" fontId="4" fillId="2" borderId="15" xfId="1" applyNumberFormat="1" applyFont="1" applyFill="1" applyBorder="1" applyAlignment="1">
      <alignment horizontal="left" vertical="top"/>
    </xf>
    <xf numFmtId="44" fontId="0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0" fillId="4" borderId="0" xfId="0" applyFill="1" applyAlignment="1">
      <alignment vertical="top" wrapText="1"/>
    </xf>
    <xf numFmtId="164" fontId="0" fillId="4" borderId="0" xfId="1" applyNumberFormat="1" applyFont="1" applyFill="1"/>
    <xf numFmtId="164" fontId="0" fillId="0" borderId="0" xfId="1" applyNumberFormat="1" applyFont="1" applyFill="1"/>
    <xf numFmtId="44" fontId="0" fillId="0" borderId="0" xfId="0" applyNumberFormat="1"/>
    <xf numFmtId="164" fontId="0" fillId="0" borderId="0" xfId="0" applyNumberFormat="1"/>
    <xf numFmtId="0" fontId="6" fillId="0" borderId="15" xfId="0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right" vertical="center" wrapText="1"/>
    </xf>
    <xf numFmtId="164" fontId="5" fillId="0" borderId="17" xfId="1" applyNumberFormat="1" applyFont="1" applyBorder="1" applyAlignment="1">
      <alignment horizontal="right" vertical="center" wrapText="1"/>
    </xf>
    <xf numFmtId="164" fontId="5" fillId="0" borderId="18" xfId="1" applyNumberFormat="1" applyFont="1" applyBorder="1" applyAlignment="1">
      <alignment horizontal="right" vertical="center" wrapText="1"/>
    </xf>
    <xf numFmtId="164" fontId="5" fillId="0" borderId="15" xfId="1" applyNumberFormat="1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horizontal="center" vertical="center" wrapText="1"/>
    </xf>
    <xf numFmtId="164" fontId="4" fillId="7" borderId="15" xfId="1" applyNumberFormat="1" applyFont="1" applyFill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4" fillId="7" borderId="17" xfId="1" applyNumberFormat="1" applyFont="1" applyFill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7" borderId="19" xfId="1" applyNumberFormat="1" applyFont="1" applyFill="1" applyBorder="1" applyAlignment="1">
      <alignment vertical="center"/>
    </xf>
    <xf numFmtId="164" fontId="5" fillId="0" borderId="19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164" fontId="8" fillId="7" borderId="17" xfId="2" applyNumberFormat="1" applyFont="1" applyFill="1" applyBorder="1" applyAlignment="1">
      <alignment horizontal="left" vertical="center"/>
    </xf>
    <xf numFmtId="164" fontId="6" fillId="7" borderId="17" xfId="1" applyNumberFormat="1" applyFont="1" applyFill="1" applyBorder="1" applyAlignment="1">
      <alignment vertical="center"/>
    </xf>
    <xf numFmtId="166" fontId="6" fillId="0" borderId="17" xfId="1" applyNumberFormat="1" applyFont="1" applyBorder="1" applyAlignment="1">
      <alignment vertical="center"/>
    </xf>
    <xf numFmtId="164" fontId="7" fillId="4" borderId="9" xfId="1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64" fontId="6" fillId="7" borderId="15" xfId="2" applyNumberFormat="1" applyFont="1" applyFill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64" fontId="6" fillId="7" borderId="18" xfId="2" applyNumberFormat="1" applyFont="1" applyFill="1" applyBorder="1" applyAlignment="1">
      <alignment horizontal="left" vertical="center"/>
    </xf>
    <xf numFmtId="164" fontId="0" fillId="4" borderId="9" xfId="1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7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4" fontId="4" fillId="7" borderId="18" xfId="1" applyNumberFormat="1" applyFont="1" applyFill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64" fontId="4" fillId="7" borderId="12" xfId="1" applyNumberFormat="1" applyFont="1" applyFill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0" fillId="4" borderId="10" xfId="1" applyNumberFormat="1" applyFont="1" applyFill="1" applyBorder="1" applyAlignment="1">
      <alignment vertical="center"/>
    </xf>
    <xf numFmtId="6" fontId="5" fillId="0" borderId="0" xfId="0" applyNumberFormat="1" applyFont="1" applyAlignment="1">
      <alignment vertical="center"/>
    </xf>
    <xf numFmtId="164" fontId="0" fillId="7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7" borderId="0" xfId="0" applyFill="1" applyAlignment="1">
      <alignment vertical="center"/>
    </xf>
  </cellXfs>
  <cellStyles count="3">
    <cellStyle name="Moneda" xfId="1" builtinId="4"/>
    <cellStyle name="Moneda 7" xfId="2" xr:uid="{C021CC40-0286-4C34-B528-48346436758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2DA0-8CE2-4496-B449-62C7B50248EA}">
  <dimension ref="A1:I52"/>
  <sheetViews>
    <sheetView tabSelected="1" zoomScale="90" zoomScaleNormal="90" workbookViewId="0">
      <selection activeCell="D40" sqref="D40"/>
    </sheetView>
  </sheetViews>
  <sheetFormatPr baseColWidth="10" defaultColWidth="10.85546875" defaultRowHeight="15" x14ac:dyDescent="0.25"/>
  <cols>
    <col min="1" max="1" width="52.5703125" style="65" customWidth="1"/>
    <col min="2" max="2" width="18.140625" style="65" customWidth="1"/>
    <col min="3" max="3" width="18.5703125" style="104" customWidth="1"/>
    <col min="4" max="4" width="15.28515625" style="65" customWidth="1"/>
    <col min="5" max="5" width="25.28515625" style="104" customWidth="1"/>
    <col min="6" max="6" width="16.85546875" style="65" customWidth="1"/>
    <col min="7" max="7" width="18.5703125" style="104" customWidth="1"/>
    <col min="8" max="8" width="11.5703125" style="65" hidden="1" customWidth="1"/>
    <col min="9" max="16384" width="10.85546875" style="65"/>
  </cols>
  <sheetData>
    <row r="1" spans="1:9" ht="15.75" thickBot="1" x14ac:dyDescent="0.3">
      <c r="A1" s="62" t="s">
        <v>96</v>
      </c>
      <c r="B1" s="63"/>
      <c r="C1" s="63"/>
      <c r="D1" s="63"/>
      <c r="E1" s="63"/>
      <c r="F1" s="63"/>
      <c r="G1" s="63"/>
      <c r="H1" s="64"/>
      <c r="I1" s="65" t="s">
        <v>94</v>
      </c>
    </row>
    <row r="2" spans="1:9" ht="45.75" thickBot="1" x14ac:dyDescent="0.3">
      <c r="A2" s="51" t="s">
        <v>0</v>
      </c>
      <c r="B2" s="51" t="s">
        <v>44</v>
      </c>
      <c r="C2" s="52" t="s">
        <v>97</v>
      </c>
      <c r="D2" s="53" t="s">
        <v>1</v>
      </c>
      <c r="E2" s="54" t="s">
        <v>2</v>
      </c>
      <c r="F2" s="55" t="s">
        <v>3</v>
      </c>
      <c r="G2" s="54" t="s">
        <v>4</v>
      </c>
      <c r="H2" s="66" t="s">
        <v>64</v>
      </c>
      <c r="I2" s="67">
        <v>5.0999999999999997E-2</v>
      </c>
    </row>
    <row r="3" spans="1:9" ht="15.75" thickBot="1" x14ac:dyDescent="0.3">
      <c r="A3" s="68" t="s">
        <v>5</v>
      </c>
      <c r="B3" s="69"/>
      <c r="C3" s="69"/>
      <c r="D3" s="69"/>
      <c r="E3" s="69"/>
      <c r="F3" s="69"/>
      <c r="G3" s="69"/>
      <c r="H3" s="70"/>
    </row>
    <row r="4" spans="1:9" ht="27" x14ac:dyDescent="0.25">
      <c r="A4" s="71" t="s">
        <v>95</v>
      </c>
      <c r="B4" s="71" t="s">
        <v>43</v>
      </c>
      <c r="C4" s="72">
        <v>81347.399999999994</v>
      </c>
      <c r="D4" s="36">
        <v>36312</v>
      </c>
      <c r="E4" s="73">
        <f>+C4-D4</f>
        <v>45035.399999999994</v>
      </c>
      <c r="F4" s="74">
        <f t="shared" ref="F4:F12" si="0">(0.05)*+E4</f>
        <v>2251.77</v>
      </c>
      <c r="G4" s="73">
        <f t="shared" ref="G4:G12" si="1">+E4-F4</f>
        <v>42783.63</v>
      </c>
      <c r="H4" s="75"/>
    </row>
    <row r="5" spans="1:9" ht="27" x14ac:dyDescent="0.25">
      <c r="A5" s="34" t="s">
        <v>98</v>
      </c>
      <c r="B5" s="76" t="s">
        <v>43</v>
      </c>
      <c r="C5" s="77">
        <v>118936</v>
      </c>
      <c r="D5" s="35">
        <v>59467</v>
      </c>
      <c r="E5" s="73">
        <f t="shared" ref="E5:E12" si="2">+C5-D5</f>
        <v>59469</v>
      </c>
      <c r="F5" s="74">
        <f t="shared" si="0"/>
        <v>2973.4500000000003</v>
      </c>
      <c r="G5" s="73">
        <f t="shared" si="1"/>
        <v>56495.55</v>
      </c>
      <c r="H5" s="75"/>
    </row>
    <row r="6" spans="1:9" ht="40.5" x14ac:dyDescent="0.25">
      <c r="A6" s="34" t="s">
        <v>99</v>
      </c>
      <c r="B6" s="76" t="s">
        <v>43</v>
      </c>
      <c r="C6" s="77">
        <v>107000</v>
      </c>
      <c r="D6" s="35">
        <v>53500</v>
      </c>
      <c r="E6" s="73">
        <f t="shared" si="2"/>
        <v>53500</v>
      </c>
      <c r="F6" s="74">
        <f t="shared" si="0"/>
        <v>2675</v>
      </c>
      <c r="G6" s="73">
        <f t="shared" si="1"/>
        <v>50825</v>
      </c>
      <c r="H6" s="75"/>
    </row>
    <row r="7" spans="1:9" ht="27" x14ac:dyDescent="0.25">
      <c r="A7" s="34" t="s">
        <v>100</v>
      </c>
      <c r="B7" s="76" t="s">
        <v>43</v>
      </c>
      <c r="C7" s="77">
        <v>225934</v>
      </c>
      <c r="D7" s="35">
        <v>112967</v>
      </c>
      <c r="E7" s="73">
        <f t="shared" si="2"/>
        <v>112967</v>
      </c>
      <c r="F7" s="74">
        <f t="shared" si="0"/>
        <v>5648.35</v>
      </c>
      <c r="G7" s="73">
        <f t="shared" si="1"/>
        <v>107318.65</v>
      </c>
      <c r="H7" s="75"/>
    </row>
    <row r="8" spans="1:9" ht="27" x14ac:dyDescent="0.25">
      <c r="A8" s="76" t="s">
        <v>7</v>
      </c>
      <c r="B8" s="76" t="s">
        <v>43</v>
      </c>
      <c r="C8" s="77">
        <v>58157.084999999999</v>
      </c>
      <c r="D8" s="35">
        <v>27420</v>
      </c>
      <c r="E8" s="73">
        <f t="shared" si="2"/>
        <v>30737.084999999999</v>
      </c>
      <c r="F8" s="74">
        <f t="shared" si="0"/>
        <v>1536.8542500000001</v>
      </c>
      <c r="G8" s="73">
        <f t="shared" si="1"/>
        <v>29200.230749999999</v>
      </c>
      <c r="H8" s="75"/>
    </row>
    <row r="9" spans="1:9" ht="16.5" x14ac:dyDescent="0.25">
      <c r="A9" s="76" t="s">
        <v>66</v>
      </c>
      <c r="B9" s="76" t="s">
        <v>43</v>
      </c>
      <c r="C9" s="77">
        <v>68771.134000000005</v>
      </c>
      <c r="D9" s="35">
        <v>32660</v>
      </c>
      <c r="E9" s="73">
        <f t="shared" si="2"/>
        <v>36111.134000000005</v>
      </c>
      <c r="F9" s="74">
        <f t="shared" si="0"/>
        <v>1805.5567000000003</v>
      </c>
      <c r="G9" s="73">
        <f t="shared" si="1"/>
        <v>34305.577300000004</v>
      </c>
      <c r="H9" s="75"/>
    </row>
    <row r="10" spans="1:9" ht="16.5" x14ac:dyDescent="0.25">
      <c r="A10" s="78" t="s">
        <v>8</v>
      </c>
      <c r="B10" s="78" t="s">
        <v>43</v>
      </c>
      <c r="C10" s="77">
        <v>121864.501</v>
      </c>
      <c r="D10" s="35">
        <v>62307</v>
      </c>
      <c r="E10" s="73">
        <f t="shared" si="2"/>
        <v>59557.501000000004</v>
      </c>
      <c r="F10" s="74">
        <f t="shared" si="0"/>
        <v>2977.8750500000006</v>
      </c>
      <c r="G10" s="73">
        <f t="shared" si="1"/>
        <v>56579.625950000001</v>
      </c>
      <c r="H10" s="75"/>
    </row>
    <row r="11" spans="1:9" ht="16.5" x14ac:dyDescent="0.25">
      <c r="A11" s="78" t="s">
        <v>39</v>
      </c>
      <c r="B11" s="78" t="s">
        <v>45</v>
      </c>
      <c r="C11" s="77">
        <v>97112.4</v>
      </c>
      <c r="D11" s="35">
        <v>53481</v>
      </c>
      <c r="E11" s="73">
        <f t="shared" si="2"/>
        <v>43631.399999999994</v>
      </c>
      <c r="F11" s="74">
        <f t="shared" si="0"/>
        <v>2181.5699999999997</v>
      </c>
      <c r="G11" s="73">
        <f t="shared" si="1"/>
        <v>41449.829999999994</v>
      </c>
      <c r="H11" s="75"/>
    </row>
    <row r="12" spans="1:9" ht="17.25" thickBot="1" x14ac:dyDescent="0.3">
      <c r="A12" s="79" t="s">
        <v>9</v>
      </c>
      <c r="B12" s="79" t="s">
        <v>43</v>
      </c>
      <c r="C12" s="80">
        <v>43721.599999999999</v>
      </c>
      <c r="D12" s="37">
        <v>16601</v>
      </c>
      <c r="E12" s="73">
        <f t="shared" si="2"/>
        <v>27120.6</v>
      </c>
      <c r="F12" s="74">
        <f t="shared" si="0"/>
        <v>1356.03</v>
      </c>
      <c r="G12" s="73">
        <f t="shared" si="1"/>
        <v>25764.57</v>
      </c>
      <c r="H12" s="75"/>
    </row>
    <row r="13" spans="1:9" ht="15.75" thickBot="1" x14ac:dyDescent="0.3">
      <c r="A13" s="68" t="s">
        <v>10</v>
      </c>
      <c r="B13" s="69"/>
      <c r="C13" s="69"/>
      <c r="D13" s="69"/>
      <c r="E13" s="69"/>
      <c r="F13" s="69"/>
      <c r="G13" s="69"/>
      <c r="H13" s="70"/>
    </row>
    <row r="14" spans="1:9" ht="16.5" x14ac:dyDescent="0.25">
      <c r="A14" s="50" t="s">
        <v>11</v>
      </c>
      <c r="B14" s="50" t="s">
        <v>45</v>
      </c>
      <c r="C14" s="42">
        <v>53706</v>
      </c>
      <c r="D14" s="39">
        <v>24303</v>
      </c>
      <c r="E14" s="42">
        <f>+C14-D14</f>
        <v>29403</v>
      </c>
      <c r="F14" s="43">
        <f>+E14*5%</f>
        <v>1470.15</v>
      </c>
      <c r="G14" s="42">
        <f>+E14-F14</f>
        <v>27932.85</v>
      </c>
      <c r="H14" s="81"/>
    </row>
    <row r="15" spans="1:9" ht="17.25" thickBot="1" x14ac:dyDescent="0.3">
      <c r="A15" s="82" t="s">
        <v>12</v>
      </c>
      <c r="B15" s="82" t="s">
        <v>45</v>
      </c>
      <c r="C15" s="40">
        <v>10195</v>
      </c>
      <c r="D15" s="38">
        <v>5599</v>
      </c>
      <c r="E15" s="40">
        <f t="shared" ref="E15:E17" si="3">+C15-D15</f>
        <v>4596</v>
      </c>
      <c r="F15" s="41">
        <f>+E15*5%</f>
        <v>229.8</v>
      </c>
      <c r="G15" s="40">
        <f>+E15-F15</f>
        <v>4366.2</v>
      </c>
      <c r="H15" s="81"/>
    </row>
    <row r="16" spans="1:9" ht="30.75" hidden="1" thickBot="1" x14ac:dyDescent="0.3">
      <c r="A16" s="83" t="s">
        <v>13</v>
      </c>
      <c r="B16" s="84" t="s">
        <v>46</v>
      </c>
      <c r="C16" s="85" t="e">
        <f>+#REF!+#REF!</f>
        <v>#REF!</v>
      </c>
      <c r="D16" s="86">
        <f t="shared" ref="D16:D17" si="4">+H16</f>
        <v>10050</v>
      </c>
      <c r="E16" s="85" t="e">
        <f t="shared" si="3"/>
        <v>#REF!</v>
      </c>
      <c r="F16" s="87" t="e">
        <f>+E16*#REF!</f>
        <v>#REF!</v>
      </c>
      <c r="G16" s="85" t="e">
        <f t="shared" ref="G16:G17" si="5">+E16-F16</f>
        <v>#REF!</v>
      </c>
      <c r="H16" s="81">
        <v>10050</v>
      </c>
    </row>
    <row r="17" spans="1:8" ht="30.75" hidden="1" thickBot="1" x14ac:dyDescent="0.3">
      <c r="A17" s="83" t="s">
        <v>14</v>
      </c>
      <c r="B17" s="84" t="s">
        <v>46</v>
      </c>
      <c r="C17" s="85" t="e">
        <f>+#REF!+#REF!</f>
        <v>#REF!</v>
      </c>
      <c r="D17" s="86">
        <f t="shared" si="4"/>
        <v>10050</v>
      </c>
      <c r="E17" s="85" t="e">
        <f t="shared" si="3"/>
        <v>#REF!</v>
      </c>
      <c r="F17" s="87" t="e">
        <f>+E17*#REF!</f>
        <v>#REF!</v>
      </c>
      <c r="G17" s="85" t="e">
        <f t="shared" si="5"/>
        <v>#REF!</v>
      </c>
      <c r="H17" s="81">
        <v>10050</v>
      </c>
    </row>
    <row r="18" spans="1:8" ht="15.75" thickBot="1" x14ac:dyDescent="0.3">
      <c r="A18" s="68" t="s">
        <v>15</v>
      </c>
      <c r="B18" s="69"/>
      <c r="C18" s="69"/>
      <c r="D18" s="69"/>
      <c r="E18" s="69"/>
      <c r="F18" s="69"/>
      <c r="G18" s="69"/>
      <c r="H18" s="70"/>
    </row>
    <row r="19" spans="1:8" ht="48.75" customHeight="1" x14ac:dyDescent="0.25">
      <c r="A19" s="49" t="s">
        <v>101</v>
      </c>
      <c r="B19" s="49" t="s">
        <v>43</v>
      </c>
      <c r="C19" s="42">
        <v>46361</v>
      </c>
      <c r="D19" s="39">
        <v>22938</v>
      </c>
      <c r="E19" s="42">
        <f>+C19-D19</f>
        <v>23423</v>
      </c>
      <c r="F19" s="43">
        <f>+E19*5%</f>
        <v>1171.1500000000001</v>
      </c>
      <c r="G19" s="42">
        <f t="shared" ref="G19:G32" si="6">+E19-F19</f>
        <v>22251.85</v>
      </c>
      <c r="H19" s="81"/>
    </row>
    <row r="20" spans="1:8" ht="49.5" hidden="1" x14ac:dyDescent="0.25">
      <c r="A20" s="88" t="s">
        <v>17</v>
      </c>
      <c r="B20" s="88" t="s">
        <v>43</v>
      </c>
      <c r="C20" s="40">
        <v>30324</v>
      </c>
      <c r="D20" s="38">
        <v>15355</v>
      </c>
      <c r="E20" s="40">
        <f t="shared" ref="E20:E32" si="7">+C20-D20</f>
        <v>14969</v>
      </c>
      <c r="F20" s="41">
        <f t="shared" ref="F20:F32" si="8">+E20*5%</f>
        <v>748.45</v>
      </c>
      <c r="G20" s="40">
        <f t="shared" si="6"/>
        <v>14220.55</v>
      </c>
      <c r="H20" s="81"/>
    </row>
    <row r="21" spans="1:8" ht="33" x14ac:dyDescent="0.25">
      <c r="A21" s="88" t="s">
        <v>16</v>
      </c>
      <c r="B21" s="88" t="s">
        <v>43</v>
      </c>
      <c r="C21" s="40">
        <v>53276</v>
      </c>
      <c r="D21" s="38">
        <v>25339</v>
      </c>
      <c r="E21" s="40">
        <f t="shared" si="7"/>
        <v>27937</v>
      </c>
      <c r="F21" s="41">
        <f t="shared" si="8"/>
        <v>1396.8500000000001</v>
      </c>
      <c r="G21" s="40">
        <f t="shared" si="6"/>
        <v>26540.15</v>
      </c>
      <c r="H21" s="81"/>
    </row>
    <row r="22" spans="1:8" ht="33" x14ac:dyDescent="0.25">
      <c r="A22" s="88" t="s">
        <v>19</v>
      </c>
      <c r="B22" s="88" t="s">
        <v>43</v>
      </c>
      <c r="C22" s="40">
        <v>23783</v>
      </c>
      <c r="D22" s="38">
        <v>11601</v>
      </c>
      <c r="E22" s="40">
        <f t="shared" si="7"/>
        <v>12182</v>
      </c>
      <c r="F22" s="41">
        <f t="shared" si="8"/>
        <v>609.1</v>
      </c>
      <c r="G22" s="40">
        <f t="shared" si="6"/>
        <v>11572.9</v>
      </c>
      <c r="H22" s="81"/>
    </row>
    <row r="23" spans="1:8" ht="33" x14ac:dyDescent="0.25">
      <c r="A23" s="88" t="s">
        <v>20</v>
      </c>
      <c r="B23" s="88" t="s">
        <v>43</v>
      </c>
      <c r="C23" s="40">
        <v>22828</v>
      </c>
      <c r="D23" s="38">
        <v>11870</v>
      </c>
      <c r="E23" s="40">
        <f t="shared" si="7"/>
        <v>10958</v>
      </c>
      <c r="F23" s="41">
        <f t="shared" si="8"/>
        <v>547.9</v>
      </c>
      <c r="G23" s="40">
        <f t="shared" si="6"/>
        <v>10410.1</v>
      </c>
      <c r="H23" s="81"/>
    </row>
    <row r="24" spans="1:8" ht="16.5" x14ac:dyDescent="0.25">
      <c r="A24" s="82" t="s">
        <v>21</v>
      </c>
      <c r="B24" s="88" t="s">
        <v>43</v>
      </c>
      <c r="C24" s="40">
        <v>28973</v>
      </c>
      <c r="D24" s="38">
        <v>13635</v>
      </c>
      <c r="E24" s="40">
        <f t="shared" si="7"/>
        <v>15338</v>
      </c>
      <c r="F24" s="41">
        <f t="shared" si="8"/>
        <v>766.90000000000009</v>
      </c>
      <c r="G24" s="40">
        <f t="shared" si="6"/>
        <v>14571.1</v>
      </c>
      <c r="H24" s="81"/>
    </row>
    <row r="25" spans="1:8" ht="33" x14ac:dyDescent="0.25">
      <c r="A25" s="88" t="s">
        <v>61</v>
      </c>
      <c r="B25" s="88" t="s">
        <v>43</v>
      </c>
      <c r="C25" s="40">
        <v>50307</v>
      </c>
      <c r="D25" s="38">
        <v>23127</v>
      </c>
      <c r="E25" s="40">
        <f t="shared" si="7"/>
        <v>27180</v>
      </c>
      <c r="F25" s="41">
        <f t="shared" si="8"/>
        <v>1359</v>
      </c>
      <c r="G25" s="40">
        <f t="shared" si="6"/>
        <v>25821</v>
      </c>
      <c r="H25" s="81"/>
    </row>
    <row r="26" spans="1:8" ht="33" x14ac:dyDescent="0.25">
      <c r="A26" s="88" t="s">
        <v>22</v>
      </c>
      <c r="B26" s="88" t="s">
        <v>43</v>
      </c>
      <c r="C26" s="40">
        <v>42104</v>
      </c>
      <c r="D26" s="38">
        <v>23127</v>
      </c>
      <c r="E26" s="40">
        <f t="shared" si="7"/>
        <v>18977</v>
      </c>
      <c r="F26" s="41">
        <f t="shared" si="8"/>
        <v>948.85</v>
      </c>
      <c r="G26" s="40">
        <f t="shared" si="6"/>
        <v>18028.150000000001</v>
      </c>
      <c r="H26" s="81"/>
    </row>
    <row r="27" spans="1:8" ht="16.5" x14ac:dyDescent="0.25">
      <c r="A27" s="82" t="s">
        <v>23</v>
      </c>
      <c r="B27" s="88" t="s">
        <v>43</v>
      </c>
      <c r="C27" s="40">
        <v>23993</v>
      </c>
      <c r="D27" s="38">
        <v>11587</v>
      </c>
      <c r="E27" s="40">
        <f t="shared" si="7"/>
        <v>12406</v>
      </c>
      <c r="F27" s="41">
        <f t="shared" si="8"/>
        <v>620.30000000000007</v>
      </c>
      <c r="G27" s="40">
        <f t="shared" si="6"/>
        <v>11785.7</v>
      </c>
      <c r="H27" s="81"/>
    </row>
    <row r="28" spans="1:8" ht="33" x14ac:dyDescent="0.25">
      <c r="A28" s="88" t="s">
        <v>25</v>
      </c>
      <c r="B28" s="88" t="s">
        <v>43</v>
      </c>
      <c r="C28" s="40">
        <v>43784</v>
      </c>
      <c r="D28" s="38">
        <v>23061</v>
      </c>
      <c r="E28" s="40">
        <f t="shared" si="7"/>
        <v>20723</v>
      </c>
      <c r="F28" s="41">
        <f t="shared" si="8"/>
        <v>1036.1500000000001</v>
      </c>
      <c r="G28" s="40">
        <f t="shared" si="6"/>
        <v>19686.849999999999</v>
      </c>
      <c r="H28" s="81"/>
    </row>
    <row r="29" spans="1:8" ht="33" x14ac:dyDescent="0.25">
      <c r="A29" s="88" t="s">
        <v>24</v>
      </c>
      <c r="B29" s="88" t="s">
        <v>43</v>
      </c>
      <c r="C29" s="40">
        <v>24288</v>
      </c>
      <c r="D29" s="38">
        <v>13574</v>
      </c>
      <c r="E29" s="40">
        <f t="shared" si="7"/>
        <v>10714</v>
      </c>
      <c r="F29" s="41">
        <f t="shared" si="8"/>
        <v>535.70000000000005</v>
      </c>
      <c r="G29" s="40">
        <f t="shared" si="6"/>
        <v>10178.299999999999</v>
      </c>
      <c r="H29" s="81"/>
    </row>
    <row r="30" spans="1:8" ht="16.5" x14ac:dyDescent="0.25">
      <c r="A30" s="82" t="s">
        <v>26</v>
      </c>
      <c r="B30" s="88" t="s">
        <v>43</v>
      </c>
      <c r="C30" s="40">
        <v>23772</v>
      </c>
      <c r="D30" s="38">
        <v>12290</v>
      </c>
      <c r="E30" s="40">
        <f t="shared" si="7"/>
        <v>11482</v>
      </c>
      <c r="F30" s="41">
        <f t="shared" si="8"/>
        <v>574.1</v>
      </c>
      <c r="G30" s="40">
        <f t="shared" si="6"/>
        <v>10907.9</v>
      </c>
      <c r="H30" s="81"/>
    </row>
    <row r="31" spans="1:8" ht="16.5" x14ac:dyDescent="0.25">
      <c r="A31" s="82" t="s">
        <v>27</v>
      </c>
      <c r="B31" s="82" t="s">
        <v>43</v>
      </c>
      <c r="C31" s="40">
        <v>21228</v>
      </c>
      <c r="D31" s="38">
        <v>10399</v>
      </c>
      <c r="E31" s="40">
        <f t="shared" si="7"/>
        <v>10829</v>
      </c>
      <c r="F31" s="41">
        <f t="shared" si="8"/>
        <v>541.45000000000005</v>
      </c>
      <c r="G31" s="40">
        <f t="shared" si="6"/>
        <v>10287.549999999999</v>
      </c>
      <c r="H31" s="81"/>
    </row>
    <row r="32" spans="1:8" ht="17.25" thickBot="1" x14ac:dyDescent="0.3">
      <c r="A32" s="89" t="s">
        <v>28</v>
      </c>
      <c r="B32" s="89" t="s">
        <v>43</v>
      </c>
      <c r="C32" s="44">
        <v>67665</v>
      </c>
      <c r="D32" s="45">
        <v>35069</v>
      </c>
      <c r="E32" s="44">
        <f t="shared" si="7"/>
        <v>32596</v>
      </c>
      <c r="F32" s="46">
        <f t="shared" si="8"/>
        <v>1629.8000000000002</v>
      </c>
      <c r="G32" s="44">
        <f t="shared" si="6"/>
        <v>30966.2</v>
      </c>
      <c r="H32" s="81"/>
    </row>
    <row r="33" spans="1:8" ht="15.75" thickBot="1" x14ac:dyDescent="0.3">
      <c r="A33" s="68" t="s">
        <v>30</v>
      </c>
      <c r="B33" s="69"/>
      <c r="C33" s="69"/>
      <c r="D33" s="69"/>
      <c r="E33" s="69"/>
      <c r="F33" s="69"/>
      <c r="G33" s="69"/>
      <c r="H33" s="70"/>
    </row>
    <row r="34" spans="1:8" ht="16.5" x14ac:dyDescent="0.25">
      <c r="A34" s="50" t="s">
        <v>31</v>
      </c>
      <c r="B34" s="50" t="s">
        <v>43</v>
      </c>
      <c r="C34" s="42">
        <v>185882</v>
      </c>
      <c r="D34" s="39">
        <v>88347</v>
      </c>
      <c r="E34" s="42">
        <f>+C34-D34</f>
        <v>97535</v>
      </c>
      <c r="F34" s="43">
        <f>+E34*5%</f>
        <v>4876.75</v>
      </c>
      <c r="G34" s="42">
        <f t="shared" ref="G34:G44" si="9">+E34-F34</f>
        <v>92658.25</v>
      </c>
      <c r="H34" s="81"/>
    </row>
    <row r="35" spans="1:8" ht="33" x14ac:dyDescent="0.25">
      <c r="A35" s="88" t="s">
        <v>32</v>
      </c>
      <c r="B35" s="88" t="s">
        <v>43</v>
      </c>
      <c r="C35" s="40">
        <v>165405</v>
      </c>
      <c r="D35" s="38">
        <v>78615</v>
      </c>
      <c r="E35" s="40">
        <f>+C35-D35</f>
        <v>86790</v>
      </c>
      <c r="F35" s="41">
        <f t="shared" ref="F35:F44" si="10">+E35*5%</f>
        <v>4339.5</v>
      </c>
      <c r="G35" s="40">
        <f t="shared" si="9"/>
        <v>82450.5</v>
      </c>
      <c r="H35" s="81"/>
    </row>
    <row r="36" spans="1:8" ht="33" x14ac:dyDescent="0.25">
      <c r="A36" s="88" t="s">
        <v>93</v>
      </c>
      <c r="B36" s="88" t="s">
        <v>43</v>
      </c>
      <c r="C36" s="40">
        <v>185882</v>
      </c>
      <c r="D36" s="38">
        <v>85290</v>
      </c>
      <c r="E36" s="40">
        <f t="shared" ref="E36:E44" si="11">+C36-D36</f>
        <v>100592</v>
      </c>
      <c r="F36" s="41">
        <f t="shared" si="10"/>
        <v>5029.6000000000004</v>
      </c>
      <c r="G36" s="40">
        <f t="shared" si="9"/>
        <v>95562.4</v>
      </c>
      <c r="H36" s="81"/>
    </row>
    <row r="37" spans="1:8" ht="33" x14ac:dyDescent="0.25">
      <c r="A37" s="88" t="s">
        <v>33</v>
      </c>
      <c r="B37" s="88" t="s">
        <v>43</v>
      </c>
      <c r="C37" s="40">
        <v>129561</v>
      </c>
      <c r="D37" s="38">
        <v>66014</v>
      </c>
      <c r="E37" s="40">
        <f t="shared" si="11"/>
        <v>63547</v>
      </c>
      <c r="F37" s="41">
        <f t="shared" si="10"/>
        <v>3177.3500000000004</v>
      </c>
      <c r="G37" s="40">
        <f t="shared" si="9"/>
        <v>60369.65</v>
      </c>
      <c r="H37" s="81"/>
    </row>
    <row r="38" spans="1:8" ht="33" x14ac:dyDescent="0.25">
      <c r="A38" s="88" t="s">
        <v>35</v>
      </c>
      <c r="B38" s="88" t="s">
        <v>43</v>
      </c>
      <c r="C38" s="40">
        <v>185882</v>
      </c>
      <c r="D38" s="38">
        <v>75672</v>
      </c>
      <c r="E38" s="40">
        <f>+C38-D38</f>
        <v>110210</v>
      </c>
      <c r="F38" s="41">
        <f t="shared" si="10"/>
        <v>5510.5</v>
      </c>
      <c r="G38" s="40">
        <f t="shared" si="9"/>
        <v>104699.5</v>
      </c>
      <c r="H38" s="81"/>
    </row>
    <row r="39" spans="1:8" ht="33" x14ac:dyDescent="0.25">
      <c r="A39" s="88" t="s">
        <v>92</v>
      </c>
      <c r="B39" s="88" t="s">
        <v>43</v>
      </c>
      <c r="C39" s="40">
        <v>185882</v>
      </c>
      <c r="D39" s="38">
        <v>88347</v>
      </c>
      <c r="E39" s="40">
        <f>+C39-D39</f>
        <v>97535</v>
      </c>
      <c r="F39" s="41">
        <f t="shared" si="10"/>
        <v>4876.75</v>
      </c>
      <c r="G39" s="40">
        <f t="shared" si="9"/>
        <v>92658.25</v>
      </c>
      <c r="H39" s="81"/>
    </row>
    <row r="40" spans="1:8" ht="33" x14ac:dyDescent="0.25">
      <c r="A40" s="88" t="s">
        <v>36</v>
      </c>
      <c r="B40" s="88" t="s">
        <v>45</v>
      </c>
      <c r="C40" s="40">
        <v>188865</v>
      </c>
      <c r="D40" s="38">
        <v>88757</v>
      </c>
      <c r="E40" s="40">
        <f>+C40-D40</f>
        <v>100108</v>
      </c>
      <c r="F40" s="41">
        <f>+E40*5%</f>
        <v>5005.4000000000005</v>
      </c>
      <c r="G40" s="40">
        <f t="shared" si="9"/>
        <v>95102.6</v>
      </c>
      <c r="H40" s="81"/>
    </row>
    <row r="41" spans="1:8" ht="33" x14ac:dyDescent="0.25">
      <c r="A41" s="88" t="s">
        <v>63</v>
      </c>
      <c r="B41" s="88" t="s">
        <v>45</v>
      </c>
      <c r="C41" s="40">
        <v>129851</v>
      </c>
      <c r="D41" s="38">
        <v>76723</v>
      </c>
      <c r="E41" s="40">
        <f t="shared" si="11"/>
        <v>53128</v>
      </c>
      <c r="F41" s="41">
        <f t="shared" si="10"/>
        <v>2656.4</v>
      </c>
      <c r="G41" s="40">
        <f t="shared" si="9"/>
        <v>50471.6</v>
      </c>
      <c r="H41" s="81"/>
    </row>
    <row r="42" spans="1:8" ht="33" x14ac:dyDescent="0.25">
      <c r="A42" s="88" t="s">
        <v>37</v>
      </c>
      <c r="B42" s="88" t="s">
        <v>45</v>
      </c>
      <c r="C42" s="40">
        <v>188865</v>
      </c>
      <c r="D42" s="38">
        <v>89883</v>
      </c>
      <c r="E42" s="40">
        <f t="shared" si="11"/>
        <v>98982</v>
      </c>
      <c r="F42" s="41">
        <f t="shared" si="10"/>
        <v>4949.1000000000004</v>
      </c>
      <c r="G42" s="40">
        <f t="shared" si="9"/>
        <v>94032.9</v>
      </c>
      <c r="H42" s="81"/>
    </row>
    <row r="43" spans="1:8" ht="16.5" x14ac:dyDescent="0.25">
      <c r="A43" s="88" t="s">
        <v>62</v>
      </c>
      <c r="B43" s="88" t="s">
        <v>45</v>
      </c>
      <c r="C43" s="40">
        <v>163851</v>
      </c>
      <c r="D43" s="38">
        <v>80368</v>
      </c>
      <c r="E43" s="40">
        <f t="shared" si="11"/>
        <v>83483</v>
      </c>
      <c r="F43" s="41">
        <f t="shared" si="10"/>
        <v>4174.1500000000005</v>
      </c>
      <c r="G43" s="40">
        <f t="shared" si="9"/>
        <v>79308.850000000006</v>
      </c>
      <c r="H43" s="81"/>
    </row>
    <row r="44" spans="1:8" ht="33.75" thickBot="1" x14ac:dyDescent="0.3">
      <c r="A44" s="90" t="s">
        <v>38</v>
      </c>
      <c r="B44" s="90" t="s">
        <v>45</v>
      </c>
      <c r="C44" s="91">
        <v>183294</v>
      </c>
      <c r="D44" s="47">
        <v>111054</v>
      </c>
      <c r="E44" s="91">
        <f t="shared" si="11"/>
        <v>72240</v>
      </c>
      <c r="F44" s="92">
        <f t="shared" si="10"/>
        <v>3612</v>
      </c>
      <c r="G44" s="91">
        <f t="shared" si="9"/>
        <v>68628</v>
      </c>
      <c r="H44" s="81"/>
    </row>
    <row r="45" spans="1:8" ht="15.75" thickBot="1" x14ac:dyDescent="0.3">
      <c r="A45" s="93" t="s">
        <v>40</v>
      </c>
      <c r="B45" s="94"/>
      <c r="C45" s="94"/>
      <c r="D45" s="94"/>
      <c r="E45" s="94"/>
      <c r="F45" s="94"/>
      <c r="G45" s="94"/>
      <c r="H45" s="95"/>
    </row>
    <row r="46" spans="1:8" ht="17.25" thickBot="1" x14ac:dyDescent="0.3">
      <c r="A46" s="96" t="s">
        <v>42</v>
      </c>
      <c r="B46" s="96" t="s">
        <v>43</v>
      </c>
      <c r="C46" s="97">
        <v>147123</v>
      </c>
      <c r="D46" s="48">
        <v>64732</v>
      </c>
      <c r="E46" s="97">
        <f>+C46-D46</f>
        <v>82391</v>
      </c>
      <c r="F46" s="98">
        <f>+E44*5%</f>
        <v>3612</v>
      </c>
      <c r="G46" s="97">
        <f>+E46-F46</f>
        <v>78779</v>
      </c>
      <c r="H46" s="99"/>
    </row>
    <row r="47" spans="1:8" ht="15.75" thickBot="1" x14ac:dyDescent="0.3">
      <c r="A47" s="68" t="s">
        <v>69</v>
      </c>
      <c r="B47" s="69"/>
      <c r="C47" s="69"/>
      <c r="D47" s="69"/>
      <c r="E47" s="69"/>
      <c r="F47" s="69"/>
      <c r="G47" s="70"/>
    </row>
    <row r="48" spans="1:8" ht="16.5" x14ac:dyDescent="0.25">
      <c r="A48" s="49" t="s">
        <v>102</v>
      </c>
      <c r="B48" s="50" t="s">
        <v>43</v>
      </c>
      <c r="C48" s="42">
        <v>250000</v>
      </c>
      <c r="D48" s="100">
        <v>100000</v>
      </c>
      <c r="E48" s="42">
        <f>+C48-D48</f>
        <v>150000</v>
      </c>
      <c r="F48" s="43">
        <f>+E48*5%</f>
        <v>7500</v>
      </c>
      <c r="G48" s="42">
        <f>+E48-F48</f>
        <v>142500</v>
      </c>
    </row>
    <row r="49" spans="3:7" x14ac:dyDescent="0.25">
      <c r="C49" s="101"/>
      <c r="D49" s="102"/>
      <c r="E49" s="101"/>
      <c r="F49" s="103"/>
      <c r="G49" s="101"/>
    </row>
    <row r="50" spans="3:7" x14ac:dyDescent="0.25">
      <c r="C50" s="101"/>
      <c r="D50" s="102"/>
      <c r="E50" s="101"/>
      <c r="F50" s="103"/>
      <c r="G50" s="101"/>
    </row>
    <row r="51" spans="3:7" x14ac:dyDescent="0.25">
      <c r="C51" s="101"/>
      <c r="D51" s="102"/>
      <c r="E51" s="101"/>
      <c r="F51" s="103"/>
      <c r="G51" s="101"/>
    </row>
    <row r="52" spans="3:7" x14ac:dyDescent="0.25">
      <c r="C52" s="101"/>
      <c r="D52" s="102"/>
      <c r="E52" s="101"/>
      <c r="F52" s="103"/>
      <c r="G52" s="101"/>
    </row>
  </sheetData>
  <mergeCells count="7">
    <mergeCell ref="A47:G47"/>
    <mergeCell ref="A45:H45"/>
    <mergeCell ref="A1:H1"/>
    <mergeCell ref="A3:H3"/>
    <mergeCell ref="A13:H13"/>
    <mergeCell ref="A18:H18"/>
    <mergeCell ref="A33:H33"/>
  </mergeCells>
  <pageMargins left="0.7" right="0.7" top="0.75" bottom="0.75" header="0.3" footer="0.3"/>
  <pageSetup orientation="portrait" verticalDpi="0" r:id="rId1"/>
  <ignoredErrors>
    <ignoredError sqref="F4:F5 F14:F15 F6:F12 F19 F21:F32 F48 F46 F34:F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D25B-4757-4245-9933-83883307D9C7}">
  <dimension ref="A1:V6"/>
  <sheetViews>
    <sheetView workbookViewId="0">
      <selection activeCell="U3" sqref="U3:U6"/>
    </sheetView>
  </sheetViews>
  <sheetFormatPr baseColWidth="10" defaultRowHeight="15" x14ac:dyDescent="0.25"/>
  <cols>
    <col min="2" max="2" width="9.7109375" customWidth="1"/>
    <col min="3" max="3" width="13.140625" customWidth="1"/>
    <col min="4" max="4" width="15.140625" customWidth="1"/>
    <col min="5" max="5" width="19" bestFit="1" customWidth="1"/>
    <col min="6" max="6" width="20" bestFit="1" customWidth="1"/>
    <col min="7" max="7" width="19" bestFit="1" customWidth="1"/>
    <col min="8" max="8" width="19" customWidth="1"/>
    <col min="9" max="10" width="13.5703125" customWidth="1"/>
    <col min="11" max="11" width="18.140625" customWidth="1"/>
    <col min="12" max="12" width="15.140625" bestFit="1" customWidth="1"/>
    <col min="13" max="13" width="16" bestFit="1" customWidth="1"/>
    <col min="14" max="14" width="15.7109375" customWidth="1"/>
    <col min="15" max="19" width="21.5703125" customWidth="1"/>
    <col min="20" max="20" width="16.28515625" bestFit="1" customWidth="1"/>
    <col min="21" max="21" width="20.5703125" bestFit="1" customWidth="1"/>
    <col min="22" max="22" width="11.5703125" bestFit="1" customWidth="1"/>
  </cols>
  <sheetData>
    <row r="1" spans="1:22" x14ac:dyDescent="0.25">
      <c r="A1" t="s">
        <v>70</v>
      </c>
    </row>
    <row r="2" spans="1:22" s="1" customFormat="1" ht="45" x14ac:dyDescent="0.25">
      <c r="A2" s="1" t="s">
        <v>71</v>
      </c>
      <c r="B2" s="1" t="s">
        <v>72</v>
      </c>
      <c r="C2" s="2" t="s">
        <v>73</v>
      </c>
      <c r="D2" s="2" t="s">
        <v>74</v>
      </c>
      <c r="E2" s="1" t="s">
        <v>75</v>
      </c>
      <c r="F2" s="2" t="s">
        <v>76</v>
      </c>
      <c r="G2" s="1" t="s">
        <v>75</v>
      </c>
      <c r="H2" s="29" t="s">
        <v>78</v>
      </c>
      <c r="I2" s="29" t="s">
        <v>79</v>
      </c>
      <c r="J2" s="29" t="s">
        <v>80</v>
      </c>
      <c r="K2" s="29" t="s">
        <v>81</v>
      </c>
      <c r="L2" s="1" t="s">
        <v>82</v>
      </c>
      <c r="M2" s="2" t="s">
        <v>83</v>
      </c>
      <c r="N2" s="1" t="s">
        <v>84</v>
      </c>
      <c r="O2" s="1" t="s">
        <v>85</v>
      </c>
      <c r="P2" s="1" t="s">
        <v>87</v>
      </c>
      <c r="Q2" s="1" t="s">
        <v>84</v>
      </c>
      <c r="R2" s="1" t="s">
        <v>88</v>
      </c>
      <c r="S2" s="1" t="s">
        <v>89</v>
      </c>
      <c r="T2" s="1" t="s">
        <v>86</v>
      </c>
      <c r="U2" s="1" t="s">
        <v>90</v>
      </c>
      <c r="V2" s="1" t="s">
        <v>91</v>
      </c>
    </row>
    <row r="3" spans="1:22" x14ac:dyDescent="0.25">
      <c r="A3" s="27" t="s">
        <v>77</v>
      </c>
      <c r="B3" s="28">
        <v>1</v>
      </c>
      <c r="C3" s="27">
        <v>2765200</v>
      </c>
      <c r="D3" s="28">
        <v>25</v>
      </c>
      <c r="E3" s="31">
        <f>+C3/D3</f>
        <v>110608</v>
      </c>
      <c r="F3" s="31">
        <v>25411200</v>
      </c>
      <c r="G3" s="31">
        <f>+F3/D3</f>
        <v>1016448</v>
      </c>
      <c r="H3" s="30">
        <f>+E3+G3</f>
        <v>1127056</v>
      </c>
      <c r="I3" s="30">
        <f>10*662</f>
        <v>6620</v>
      </c>
      <c r="J3" s="30">
        <f>10*550</f>
        <v>5500</v>
      </c>
      <c r="K3" s="30">
        <v>153900</v>
      </c>
      <c r="L3" s="27">
        <f>+(1882700/500)*D3</f>
        <v>94135</v>
      </c>
      <c r="M3" s="27">
        <v>5000000</v>
      </c>
      <c r="N3" s="27">
        <f>+M3/30/8</f>
        <v>20833.333333333332</v>
      </c>
      <c r="O3" s="26">
        <f>+N3*20/D3</f>
        <v>16666.666666666664</v>
      </c>
      <c r="P3" s="26">
        <v>4500000</v>
      </c>
      <c r="Q3" s="26">
        <f>+P3/30/8</f>
        <v>18750</v>
      </c>
      <c r="R3" s="26">
        <f>+Q3*8*5/D3</f>
        <v>30000</v>
      </c>
      <c r="S3" s="26">
        <v>15000</v>
      </c>
      <c r="T3" s="32">
        <f>+H3+I3+J3+K3+L3+O3+R3+S3</f>
        <v>1448877.6666666667</v>
      </c>
      <c r="U3" s="27">
        <f>+T3*20%</f>
        <v>289775.53333333338</v>
      </c>
      <c r="V3" s="33">
        <f>+T3+U3</f>
        <v>1738653.2000000002</v>
      </c>
    </row>
    <row r="4" spans="1:22" x14ac:dyDescent="0.25">
      <c r="A4" s="27" t="s">
        <v>77</v>
      </c>
      <c r="B4" s="28">
        <v>1</v>
      </c>
      <c r="C4" s="27">
        <v>2765200</v>
      </c>
      <c r="D4" s="28">
        <v>50</v>
      </c>
      <c r="E4" s="31">
        <f t="shared" ref="E4:E6" si="0">+C4/D4</f>
        <v>55304</v>
      </c>
      <c r="F4" s="31">
        <v>25411200</v>
      </c>
      <c r="G4" s="31">
        <f t="shared" ref="G4:G6" si="1">+F4/D4</f>
        <v>508224</v>
      </c>
      <c r="H4" s="30">
        <f t="shared" ref="H4:H5" si="2">+E4+G4</f>
        <v>563528</v>
      </c>
      <c r="I4" s="30">
        <f t="shared" ref="I4:I6" si="3">10*662</f>
        <v>6620</v>
      </c>
      <c r="J4" s="30">
        <f t="shared" ref="J4:J6" si="4">10*550</f>
        <v>5500</v>
      </c>
      <c r="K4" s="30">
        <v>153900</v>
      </c>
      <c r="L4" s="27">
        <f t="shared" ref="L4:L5" si="5">+(1882700/500)*D4</f>
        <v>188270</v>
      </c>
      <c r="M4" s="27">
        <v>5000000</v>
      </c>
      <c r="N4" s="27">
        <f t="shared" ref="N4:N6" si="6">+M4/30/8</f>
        <v>20833.333333333332</v>
      </c>
      <c r="O4" s="26">
        <f t="shared" ref="O4:O5" si="7">+N4*20/D4</f>
        <v>8333.3333333333321</v>
      </c>
      <c r="P4" s="26">
        <v>4500000</v>
      </c>
      <c r="Q4" s="26">
        <f t="shared" ref="Q4:Q6" si="8">+P4/30/8</f>
        <v>18750</v>
      </c>
      <c r="R4" s="26">
        <f t="shared" ref="R4:R5" si="9">+Q4*8*5/D4</f>
        <v>15000</v>
      </c>
      <c r="S4" s="26">
        <v>15000</v>
      </c>
      <c r="T4" s="32">
        <f t="shared" ref="T4:T6" si="10">+H4+I4+J4+K4+L4+O4+R4+S4</f>
        <v>956151.33333333337</v>
      </c>
      <c r="U4" s="27">
        <f t="shared" ref="U4:U6" si="11">+T4*20%</f>
        <v>191230.26666666669</v>
      </c>
      <c r="V4" s="33">
        <f t="shared" ref="V4:V6" si="12">+T4+U4</f>
        <v>1147381.6000000001</v>
      </c>
    </row>
    <row r="5" spans="1:22" x14ac:dyDescent="0.25">
      <c r="A5" s="27" t="s">
        <v>77</v>
      </c>
      <c r="B5" s="28">
        <v>1</v>
      </c>
      <c r="C5" s="27">
        <v>2765200</v>
      </c>
      <c r="D5">
        <v>75</v>
      </c>
      <c r="E5" s="31">
        <f t="shared" si="0"/>
        <v>36869.333333333336</v>
      </c>
      <c r="F5" s="31">
        <v>25411200</v>
      </c>
      <c r="G5" s="31">
        <f t="shared" si="1"/>
        <v>338816</v>
      </c>
      <c r="H5" s="30">
        <f t="shared" si="2"/>
        <v>375685.33333333331</v>
      </c>
      <c r="I5" s="30">
        <f t="shared" si="3"/>
        <v>6620</v>
      </c>
      <c r="J5" s="30">
        <f t="shared" si="4"/>
        <v>5500</v>
      </c>
      <c r="K5" s="30">
        <v>153900</v>
      </c>
      <c r="L5" s="27">
        <f t="shared" si="5"/>
        <v>282405</v>
      </c>
      <c r="M5" s="27">
        <v>5000000</v>
      </c>
      <c r="N5" s="27">
        <f t="shared" si="6"/>
        <v>20833.333333333332</v>
      </c>
      <c r="O5" s="26">
        <f t="shared" si="7"/>
        <v>5555.5555555555547</v>
      </c>
      <c r="P5" s="26">
        <v>4500000</v>
      </c>
      <c r="Q5" s="26">
        <f t="shared" si="8"/>
        <v>18750</v>
      </c>
      <c r="R5" s="26">
        <f t="shared" si="9"/>
        <v>10000</v>
      </c>
      <c r="S5" s="26">
        <v>15000</v>
      </c>
      <c r="T5" s="32">
        <f t="shared" si="10"/>
        <v>854665.88888888876</v>
      </c>
      <c r="U5" s="27">
        <f t="shared" si="11"/>
        <v>170933.17777777778</v>
      </c>
      <c r="V5" s="33">
        <f t="shared" si="12"/>
        <v>1025599.0666666665</v>
      </c>
    </row>
    <row r="6" spans="1:22" x14ac:dyDescent="0.25">
      <c r="A6" s="27" t="s">
        <v>77</v>
      </c>
      <c r="B6" s="28">
        <v>1</v>
      </c>
      <c r="C6" s="27">
        <v>2765200</v>
      </c>
      <c r="D6">
        <v>100</v>
      </c>
      <c r="E6" s="31">
        <f t="shared" si="0"/>
        <v>27652</v>
      </c>
      <c r="F6" s="31">
        <v>25411200</v>
      </c>
      <c r="G6" s="31">
        <f t="shared" si="1"/>
        <v>254112</v>
      </c>
      <c r="H6" s="30">
        <f>+E6+G6</f>
        <v>281764</v>
      </c>
      <c r="I6" s="30">
        <f t="shared" si="3"/>
        <v>6620</v>
      </c>
      <c r="J6" s="30">
        <f t="shared" si="4"/>
        <v>5500</v>
      </c>
      <c r="K6" s="30">
        <v>153900</v>
      </c>
      <c r="L6" s="27">
        <f>+(1882700/500)*D6</f>
        <v>376540</v>
      </c>
      <c r="M6" s="27">
        <v>5000000</v>
      </c>
      <c r="N6" s="27">
        <f t="shared" si="6"/>
        <v>20833.333333333332</v>
      </c>
      <c r="O6" s="26">
        <f>+N6*20/D6</f>
        <v>4166.6666666666661</v>
      </c>
      <c r="P6" s="26">
        <v>4500000</v>
      </c>
      <c r="Q6" s="26">
        <f t="shared" si="8"/>
        <v>18750</v>
      </c>
      <c r="R6" s="26">
        <f>+Q6*8*5/D6</f>
        <v>7500</v>
      </c>
      <c r="S6" s="26">
        <v>15000</v>
      </c>
      <c r="T6" s="32">
        <f t="shared" si="10"/>
        <v>850990.66666666663</v>
      </c>
      <c r="U6" s="27">
        <f t="shared" si="11"/>
        <v>170198.13333333333</v>
      </c>
      <c r="V6" s="33">
        <f t="shared" si="12"/>
        <v>1021188.7999999999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18F4-A542-43FA-B487-35AF112B208B}">
  <dimension ref="A1:P48"/>
  <sheetViews>
    <sheetView zoomScale="80" zoomScaleNormal="80" workbookViewId="0">
      <pane xSplit="1" topLeftCell="B1" activePane="topRight" state="frozen"/>
      <selection pane="topRight" activeCell="G33" sqref="G33"/>
    </sheetView>
  </sheetViews>
  <sheetFormatPr baseColWidth="10" defaultColWidth="11.42578125" defaultRowHeight="16.5" x14ac:dyDescent="0.25"/>
  <cols>
    <col min="1" max="1" width="40.85546875" style="19" customWidth="1"/>
    <col min="2" max="2" width="14" style="6" customWidth="1"/>
    <col min="3" max="3" width="13.42578125" style="6" customWidth="1"/>
    <col min="4" max="4" width="13.5703125" style="6" customWidth="1"/>
    <col min="5" max="5" width="12.7109375" style="6" customWidth="1"/>
    <col min="6" max="6" width="16.42578125" style="6" customWidth="1"/>
    <col min="7" max="7" width="23.42578125" style="17" customWidth="1"/>
    <col min="8" max="9" width="21.7109375" style="17" customWidth="1"/>
    <col min="10" max="10" width="22.85546875" style="17" hidden="1" customWidth="1"/>
    <col min="11" max="11" width="22.42578125" style="17" hidden="1" customWidth="1"/>
    <col min="12" max="16384" width="11.42578125" style="6"/>
  </cols>
  <sheetData>
    <row r="1" spans="1:16" ht="15.75" thickBot="1" x14ac:dyDescent="0.3">
      <c r="A1" s="56" t="s">
        <v>60</v>
      </c>
      <c r="B1" s="57"/>
      <c r="C1" s="57"/>
      <c r="D1" s="57"/>
      <c r="E1" s="57"/>
      <c r="F1" s="58"/>
      <c r="G1" s="59" t="s">
        <v>52</v>
      </c>
      <c r="H1" s="60"/>
      <c r="I1" s="61"/>
      <c r="J1" s="4" t="s">
        <v>46</v>
      </c>
      <c r="K1" s="5"/>
    </row>
    <row r="2" spans="1:16" ht="36.950000000000003" customHeight="1" thickBot="1" x14ac:dyDescent="0.3">
      <c r="A2" s="18" t="s">
        <v>51</v>
      </c>
      <c r="B2" s="7" t="s">
        <v>48</v>
      </c>
      <c r="C2" s="7" t="s">
        <v>45</v>
      </c>
      <c r="D2" s="7" t="s">
        <v>47</v>
      </c>
      <c r="E2" s="7" t="s">
        <v>50</v>
      </c>
      <c r="F2" s="8" t="s">
        <v>49</v>
      </c>
      <c r="G2" s="9" t="s">
        <v>53</v>
      </c>
      <c r="H2" s="9" t="s">
        <v>54</v>
      </c>
      <c r="I2" s="9" t="s">
        <v>55</v>
      </c>
      <c r="J2" s="10" t="s">
        <v>56</v>
      </c>
      <c r="K2" s="10"/>
    </row>
    <row r="3" spans="1:16" s="12" customFormat="1" ht="49.5" x14ac:dyDescent="0.25">
      <c r="A3" s="24" t="s">
        <v>6</v>
      </c>
      <c r="B3" s="13"/>
      <c r="C3" s="13">
        <v>73200</v>
      </c>
      <c r="D3" s="13" t="s">
        <v>43</v>
      </c>
      <c r="E3" s="13"/>
      <c r="F3" s="13"/>
      <c r="G3" s="20">
        <f>+'SERVICIOS DX RT'!C4</f>
        <v>81347.399999999994</v>
      </c>
      <c r="H3" s="20">
        <f>+'SERVICIOS DX RT'!E4</f>
        <v>45035.399999999994</v>
      </c>
      <c r="I3" s="20">
        <f>+'SERVICIOS DX RT'!G4</f>
        <v>42783.63</v>
      </c>
      <c r="J3" s="11">
        <f>+'SERVICIOS DX RT'!H4</f>
        <v>0</v>
      </c>
      <c r="K3" s="21"/>
    </row>
    <row r="4" spans="1:16" s="12" customFormat="1" ht="42.75" customHeight="1" x14ac:dyDescent="0.25">
      <c r="A4" s="24" t="s">
        <v>7</v>
      </c>
      <c r="B4" s="13"/>
      <c r="C4" s="13" t="s">
        <v>43</v>
      </c>
      <c r="D4" s="13">
        <v>42054</v>
      </c>
      <c r="E4" s="13"/>
      <c r="F4" s="13"/>
      <c r="G4" s="20">
        <f>+'SERVICIOS DX RT'!C8</f>
        <v>58157.084999999999</v>
      </c>
      <c r="H4" s="20">
        <f>+'SERVICIOS DX RT'!E8</f>
        <v>30737.084999999999</v>
      </c>
      <c r="I4" s="20">
        <f>+'SERVICIOS DX RT'!G8</f>
        <v>29200.230749999999</v>
      </c>
      <c r="J4" s="11">
        <f>+'SERVICIOS DX RT'!H8</f>
        <v>0</v>
      </c>
      <c r="K4" s="21"/>
      <c r="N4" s="14"/>
      <c r="O4" s="14"/>
      <c r="P4" s="14"/>
    </row>
    <row r="5" spans="1:16" s="12" customFormat="1" ht="42.75" customHeight="1" x14ac:dyDescent="0.25">
      <c r="A5" s="24" t="s">
        <v>66</v>
      </c>
      <c r="B5" s="13"/>
      <c r="C5" s="13" t="s">
        <v>43</v>
      </c>
      <c r="D5" s="13" t="s">
        <v>43</v>
      </c>
      <c r="E5" s="13"/>
      <c r="F5" s="13"/>
      <c r="G5" s="20">
        <f>+'SERVICIOS DX RT'!C9</f>
        <v>68771.134000000005</v>
      </c>
      <c r="H5" s="20">
        <f>+'SERVICIOS DX RT'!E9</f>
        <v>36111.134000000005</v>
      </c>
      <c r="I5" s="20">
        <f>+'SERVICIOS DX RT'!G9</f>
        <v>34305.577300000004</v>
      </c>
      <c r="J5" s="11"/>
      <c r="K5" s="21"/>
      <c r="N5" s="14"/>
      <c r="O5" s="14"/>
      <c r="P5" s="14"/>
    </row>
    <row r="6" spans="1:16" s="12" customFormat="1" x14ac:dyDescent="0.25">
      <c r="A6" s="24" t="s">
        <v>8</v>
      </c>
      <c r="B6" s="13"/>
      <c r="C6" s="13">
        <v>120200</v>
      </c>
      <c r="D6" s="13" t="s">
        <v>43</v>
      </c>
      <c r="E6" s="13"/>
      <c r="F6" s="13"/>
      <c r="G6" s="20">
        <f>+'SERVICIOS DX RT'!C10</f>
        <v>121864.501</v>
      </c>
      <c r="H6" s="20">
        <f>+'SERVICIOS DX RT'!E10</f>
        <v>59557.501000000004</v>
      </c>
      <c r="I6" s="20">
        <f>+'SERVICIOS DX RT'!G10</f>
        <v>56579.625950000001</v>
      </c>
      <c r="J6" s="11">
        <f>+'SERVICIOS DX RT'!H10</f>
        <v>0</v>
      </c>
      <c r="K6" s="21"/>
    </row>
    <row r="7" spans="1:16" s="12" customFormat="1" x14ac:dyDescent="0.25">
      <c r="A7" s="24" t="s">
        <v>58</v>
      </c>
      <c r="B7" s="13"/>
      <c r="C7" s="13">
        <v>62300</v>
      </c>
      <c r="D7" s="13" t="s">
        <v>43</v>
      </c>
      <c r="E7" s="13"/>
      <c r="F7" s="13"/>
      <c r="G7" s="20"/>
      <c r="H7" s="20"/>
      <c r="I7" s="20"/>
      <c r="J7" s="11"/>
      <c r="K7" s="21"/>
    </row>
    <row r="8" spans="1:16" s="12" customFormat="1" ht="33.75" customHeight="1" x14ac:dyDescent="0.25">
      <c r="A8" s="24" t="s">
        <v>39</v>
      </c>
      <c r="B8" s="13"/>
      <c r="C8" s="13">
        <v>87400</v>
      </c>
      <c r="D8" s="13">
        <v>82707</v>
      </c>
      <c r="E8" s="13"/>
      <c r="F8" s="13"/>
      <c r="G8" s="20">
        <f>+'SERVICIOS DX RT'!C11</f>
        <v>97112.4</v>
      </c>
      <c r="H8" s="20">
        <f>+'SERVICIOS DX RT'!E11</f>
        <v>43631.399999999994</v>
      </c>
      <c r="I8" s="20">
        <f>+'SERVICIOS DX RT'!G11</f>
        <v>41449.829999999994</v>
      </c>
      <c r="J8" s="11">
        <f>+'SERVICIOS DX RT'!H11</f>
        <v>0</v>
      </c>
      <c r="K8" s="21"/>
    </row>
    <row r="9" spans="1:16" s="12" customFormat="1" ht="36.75" customHeight="1" x14ac:dyDescent="0.25">
      <c r="A9" s="24" t="s">
        <v>9</v>
      </c>
      <c r="B9" s="13"/>
      <c r="C9" s="13">
        <v>39350</v>
      </c>
      <c r="D9" s="13">
        <v>23831</v>
      </c>
      <c r="E9" s="13"/>
      <c r="F9" s="13"/>
      <c r="G9" s="20">
        <f>+'SERVICIOS DX RT'!C12</f>
        <v>43721.599999999999</v>
      </c>
      <c r="H9" s="20">
        <f>+'SERVICIOS DX RT'!E12</f>
        <v>27120.6</v>
      </c>
      <c r="I9" s="20">
        <f>+'SERVICIOS DX RT'!G12</f>
        <v>25764.57</v>
      </c>
      <c r="J9" s="11">
        <f>+'SERVICIOS DX RT'!H12</f>
        <v>0</v>
      </c>
      <c r="K9" s="21"/>
    </row>
    <row r="10" spans="1:16" s="12" customFormat="1" ht="36.75" customHeight="1" x14ac:dyDescent="0.25">
      <c r="A10" s="24" t="s">
        <v>59</v>
      </c>
      <c r="B10" s="13"/>
      <c r="C10" s="13" t="s">
        <v>43</v>
      </c>
      <c r="D10" s="13" t="s">
        <v>43</v>
      </c>
      <c r="E10" s="13"/>
      <c r="F10" s="13"/>
      <c r="G10" s="20" t="s">
        <v>43</v>
      </c>
      <c r="H10" s="20" t="s">
        <v>43</v>
      </c>
      <c r="I10" s="20" t="s">
        <v>43</v>
      </c>
      <c r="J10" s="11"/>
      <c r="K10" s="21"/>
    </row>
    <row r="11" spans="1:16" s="12" customFormat="1" x14ac:dyDescent="0.25">
      <c r="A11" s="24" t="s">
        <v>11</v>
      </c>
      <c r="B11" s="13"/>
      <c r="C11" s="13">
        <v>48300</v>
      </c>
      <c r="D11" s="13">
        <v>48297</v>
      </c>
      <c r="E11" s="13"/>
      <c r="F11" s="13"/>
      <c r="G11" s="20">
        <f>+'SERVICIOS DX RT'!C14</f>
        <v>53706</v>
      </c>
      <c r="H11" s="20">
        <f>+'SERVICIOS DX RT'!E14</f>
        <v>29403</v>
      </c>
      <c r="I11" s="20">
        <f>+'SERVICIOS DX RT'!G14</f>
        <v>27932.85</v>
      </c>
      <c r="J11" s="11">
        <f>+'SERVICIOS DX RT'!H14</f>
        <v>0</v>
      </c>
      <c r="K11" s="21"/>
    </row>
    <row r="12" spans="1:16" s="12" customFormat="1" x14ac:dyDescent="0.25">
      <c r="A12" s="24" t="s">
        <v>12</v>
      </c>
      <c r="B12" s="13"/>
      <c r="C12" s="13">
        <v>9200</v>
      </c>
      <c r="D12" s="13">
        <v>8942</v>
      </c>
      <c r="E12" s="13"/>
      <c r="F12" s="13"/>
      <c r="G12" s="20">
        <f>+'SERVICIOS DX RT'!C15</f>
        <v>10195</v>
      </c>
      <c r="H12" s="20">
        <f>+'SERVICIOS DX RT'!E15</f>
        <v>4596</v>
      </c>
      <c r="I12" s="20">
        <f>+'SERVICIOS DX RT'!G15</f>
        <v>4366.2</v>
      </c>
      <c r="J12" s="11">
        <f>+'SERVICIOS DX RT'!H15</f>
        <v>0</v>
      </c>
      <c r="K12" s="21"/>
    </row>
    <row r="13" spans="1:16" s="12" customFormat="1" ht="33" hidden="1" x14ac:dyDescent="0.25">
      <c r="A13" s="24" t="s">
        <v>13</v>
      </c>
      <c r="B13" s="13"/>
      <c r="C13" s="13" t="s">
        <v>43</v>
      </c>
      <c r="D13" s="13" t="s">
        <v>43</v>
      </c>
      <c r="E13" s="13"/>
      <c r="F13" s="13"/>
      <c r="G13" s="20" t="e">
        <f>+'SERVICIOS DX RT'!C16</f>
        <v>#REF!</v>
      </c>
      <c r="H13" s="20" t="e">
        <f>+'SERVICIOS DX RT'!E16</f>
        <v>#REF!</v>
      </c>
      <c r="I13" s="20" t="e">
        <f>+'SERVICIOS DX RT'!G16</f>
        <v>#REF!</v>
      </c>
      <c r="J13" s="11">
        <f>+'SERVICIOS DX RT'!H16</f>
        <v>10050</v>
      </c>
      <c r="K13" s="21"/>
    </row>
    <row r="14" spans="1:16" s="12" customFormat="1" ht="37.5" hidden="1" customHeight="1" x14ac:dyDescent="0.25">
      <c r="A14" s="24" t="s">
        <v>14</v>
      </c>
      <c r="B14" s="13"/>
      <c r="C14" s="13" t="s">
        <v>43</v>
      </c>
      <c r="D14" s="13" t="s">
        <v>43</v>
      </c>
      <c r="E14" s="13"/>
      <c r="F14" s="13"/>
      <c r="G14" s="20" t="e">
        <f>+'SERVICIOS DX RT'!C17</f>
        <v>#REF!</v>
      </c>
      <c r="H14" s="20" t="e">
        <f>+'SERVICIOS DX RT'!E17</f>
        <v>#REF!</v>
      </c>
      <c r="I14" s="20" t="e">
        <f>+'SERVICIOS DX RT'!G17</f>
        <v>#REF!</v>
      </c>
      <c r="J14" s="11">
        <f>+'SERVICIOS DX RT'!H17</f>
        <v>10050</v>
      </c>
      <c r="K14" s="21"/>
    </row>
    <row r="15" spans="1:16" s="12" customFormat="1" ht="49.5" x14ac:dyDescent="0.25">
      <c r="A15" s="24" t="s">
        <v>18</v>
      </c>
      <c r="B15" s="13"/>
      <c r="C15" s="13">
        <v>42150</v>
      </c>
      <c r="D15" s="13">
        <v>42172</v>
      </c>
      <c r="E15" s="13"/>
      <c r="F15" s="13"/>
      <c r="G15" s="20">
        <f>+'SERVICIOS DX RT'!C19</f>
        <v>46361</v>
      </c>
      <c r="H15" s="20">
        <f>+'SERVICIOS DX RT'!E19</f>
        <v>23423</v>
      </c>
      <c r="I15" s="20">
        <f>+'SERVICIOS DX RT'!G19</f>
        <v>22251.85</v>
      </c>
      <c r="J15" s="11">
        <f>+'SERVICIOS DX RT'!H19</f>
        <v>0</v>
      </c>
      <c r="K15" s="21"/>
    </row>
    <row r="16" spans="1:16" s="12" customFormat="1" ht="42" customHeight="1" x14ac:dyDescent="0.25">
      <c r="A16" s="24" t="s">
        <v>17</v>
      </c>
      <c r="B16" s="13"/>
      <c r="C16" s="13">
        <v>29000</v>
      </c>
      <c r="D16" s="13">
        <v>28985</v>
      </c>
      <c r="E16" s="13"/>
      <c r="F16" s="13"/>
      <c r="G16" s="20">
        <f>+'SERVICIOS DX RT'!C20</f>
        <v>30324</v>
      </c>
      <c r="H16" s="20">
        <f>+'SERVICIOS DX RT'!E20</f>
        <v>14969</v>
      </c>
      <c r="I16" s="20">
        <f>+'SERVICIOS DX RT'!G20</f>
        <v>14220.55</v>
      </c>
      <c r="J16" s="11">
        <f>+'SERVICIOS DX RT'!H20</f>
        <v>0</v>
      </c>
      <c r="K16" s="21"/>
    </row>
    <row r="17" spans="1:11" s="12" customFormat="1" ht="49.5" x14ac:dyDescent="0.25">
      <c r="A17" s="24" t="s">
        <v>16</v>
      </c>
      <c r="B17" s="13"/>
      <c r="C17" s="13">
        <v>48250</v>
      </c>
      <c r="D17" s="13">
        <v>48250</v>
      </c>
      <c r="E17" s="13"/>
      <c r="F17" s="13"/>
      <c r="G17" s="20">
        <f>+'SERVICIOS DX RT'!C21</f>
        <v>53276</v>
      </c>
      <c r="H17" s="20">
        <f>+'SERVICIOS DX RT'!E21</f>
        <v>27937</v>
      </c>
      <c r="I17" s="20">
        <f>+'SERVICIOS DX RT'!G21</f>
        <v>26540.15</v>
      </c>
      <c r="J17" s="11">
        <f>+'SERVICIOS DX RT'!H21</f>
        <v>0</v>
      </c>
      <c r="K17" s="21"/>
    </row>
    <row r="18" spans="1:11" s="12" customFormat="1" ht="33" x14ac:dyDescent="0.25">
      <c r="A18" s="24" t="s">
        <v>19</v>
      </c>
      <c r="B18" s="13"/>
      <c r="C18" s="13">
        <v>21600</v>
      </c>
      <c r="D18" s="13">
        <v>21591</v>
      </c>
      <c r="E18" s="13"/>
      <c r="F18" s="13"/>
      <c r="G18" s="20">
        <f>+'SERVICIOS DX RT'!C22</f>
        <v>23783</v>
      </c>
      <c r="H18" s="20">
        <f>+'SERVICIOS DX RT'!E22</f>
        <v>12182</v>
      </c>
      <c r="I18" s="20">
        <f>+'SERVICIOS DX RT'!G22</f>
        <v>11572.9</v>
      </c>
      <c r="J18" s="11">
        <f>+'SERVICIOS DX RT'!H22</f>
        <v>0</v>
      </c>
      <c r="K18" s="21"/>
    </row>
    <row r="19" spans="1:11" s="12" customFormat="1" ht="30.75" customHeight="1" x14ac:dyDescent="0.25">
      <c r="A19" s="24" t="s">
        <v>20</v>
      </c>
      <c r="B19" s="13"/>
      <c r="C19" s="13" t="s">
        <v>43</v>
      </c>
      <c r="D19" s="13">
        <v>24528</v>
      </c>
      <c r="E19" s="13"/>
      <c r="F19" s="13"/>
      <c r="G19" s="20">
        <f>+'SERVICIOS DX RT'!C23</f>
        <v>22828</v>
      </c>
      <c r="H19" s="20">
        <f>+'SERVICIOS DX RT'!E23</f>
        <v>10958</v>
      </c>
      <c r="I19" s="20">
        <f>+'SERVICIOS DX RT'!G23</f>
        <v>10410.1</v>
      </c>
      <c r="J19" s="11" t="s">
        <v>57</v>
      </c>
      <c r="K19" s="21" t="s">
        <v>57</v>
      </c>
    </row>
    <row r="20" spans="1:11" ht="30.95" customHeight="1" x14ac:dyDescent="0.25">
      <c r="A20" s="24" t="s">
        <v>21</v>
      </c>
      <c r="B20" s="25"/>
      <c r="C20" s="25">
        <v>26850</v>
      </c>
      <c r="D20" s="25">
        <v>26881</v>
      </c>
      <c r="E20" s="25"/>
      <c r="F20" s="25"/>
      <c r="G20" s="20">
        <f>+'SERVICIOS DX RT'!C24</f>
        <v>28973</v>
      </c>
      <c r="H20" s="20">
        <f>+'SERVICIOS DX RT'!E24</f>
        <v>15338</v>
      </c>
      <c r="I20" s="20">
        <f>+'SERVICIOS DX RT'!G24</f>
        <v>14571.1</v>
      </c>
      <c r="J20" s="11">
        <f>+'SERVICIOS DX RT'!H24</f>
        <v>0</v>
      </c>
      <c r="K20" s="16"/>
    </row>
    <row r="21" spans="1:11" ht="30.95" customHeight="1" x14ac:dyDescent="0.25">
      <c r="A21" s="24" t="s">
        <v>65</v>
      </c>
      <c r="B21" s="25"/>
      <c r="C21" s="25">
        <v>46000</v>
      </c>
      <c r="D21" s="25">
        <v>45539</v>
      </c>
      <c r="E21" s="25"/>
      <c r="F21" s="25"/>
      <c r="G21" s="20">
        <f>+'SERVICIOS DX RT'!C25</f>
        <v>50307</v>
      </c>
      <c r="H21" s="20">
        <f>+'SERVICIOS DX RT'!E25</f>
        <v>27180</v>
      </c>
      <c r="I21" s="20">
        <f>+'SERVICIOS DX RT'!G25</f>
        <v>25821</v>
      </c>
      <c r="J21" s="11"/>
      <c r="K21" s="16"/>
    </row>
    <row r="22" spans="1:11" ht="49.5" x14ac:dyDescent="0.25">
      <c r="A22" s="24" t="s">
        <v>22</v>
      </c>
      <c r="B22" s="25"/>
      <c r="C22" s="25" t="s">
        <v>43</v>
      </c>
      <c r="D22" s="25" t="s">
        <v>43</v>
      </c>
      <c r="E22" s="25"/>
      <c r="F22" s="25"/>
      <c r="G22" s="20">
        <f>+'SERVICIOS DX RT'!C26</f>
        <v>42104</v>
      </c>
      <c r="H22" s="20">
        <f>+'SERVICIOS DX RT'!E26</f>
        <v>18977</v>
      </c>
      <c r="I22" s="20">
        <f>+'SERVICIOS DX RT'!G26</f>
        <v>18028.150000000001</v>
      </c>
      <c r="J22" s="11">
        <f>+'SERVICIOS DX RT'!H26</f>
        <v>0</v>
      </c>
      <c r="K22" s="16"/>
    </row>
    <row r="23" spans="1:11" x14ac:dyDescent="0.25">
      <c r="A23" s="24" t="s">
        <v>23</v>
      </c>
      <c r="B23" s="25"/>
      <c r="C23" s="25">
        <v>22400</v>
      </c>
      <c r="D23" s="25" t="s">
        <v>43</v>
      </c>
      <c r="E23" s="25"/>
      <c r="F23" s="25"/>
      <c r="G23" s="20">
        <f>+'SERVICIOS DX RT'!C27</f>
        <v>23993</v>
      </c>
      <c r="H23" s="20">
        <f>+'SERVICIOS DX RT'!E27</f>
        <v>12406</v>
      </c>
      <c r="I23" s="20">
        <f>+'SERVICIOS DX RT'!G27</f>
        <v>11785.7</v>
      </c>
      <c r="J23" s="11">
        <f>+'SERVICIOS DX RT'!H27</f>
        <v>0</v>
      </c>
      <c r="K23" s="16"/>
    </row>
    <row r="24" spans="1:11" ht="33" x14ac:dyDescent="0.25">
      <c r="A24" s="24" t="s">
        <v>25</v>
      </c>
      <c r="B24" s="25"/>
      <c r="C24" s="25">
        <v>39750</v>
      </c>
      <c r="D24" s="25">
        <v>39735</v>
      </c>
      <c r="E24" s="25"/>
      <c r="F24" s="25"/>
      <c r="G24" s="20">
        <f>+'SERVICIOS DX RT'!C28</f>
        <v>43784</v>
      </c>
      <c r="H24" s="20">
        <f>+'SERVICIOS DX RT'!E28</f>
        <v>20723</v>
      </c>
      <c r="I24" s="20">
        <f>+'SERVICIOS DX RT'!G28</f>
        <v>19686.849999999999</v>
      </c>
      <c r="J24" s="11">
        <f>+'SERVICIOS DX RT'!H28</f>
        <v>0</v>
      </c>
      <c r="K24" s="16"/>
    </row>
    <row r="25" spans="1:11" ht="33" x14ac:dyDescent="0.25">
      <c r="A25" s="24" t="s">
        <v>24</v>
      </c>
      <c r="B25" s="25"/>
      <c r="C25" s="25" t="s">
        <v>43</v>
      </c>
      <c r="D25" s="25">
        <v>21883</v>
      </c>
      <c r="E25" s="25"/>
      <c r="F25" s="25"/>
      <c r="G25" s="20">
        <f>+'SERVICIOS DX RT'!C29</f>
        <v>24288</v>
      </c>
      <c r="H25" s="20">
        <f>+'SERVICIOS DX RT'!E29</f>
        <v>10714</v>
      </c>
      <c r="I25" s="20">
        <f>+'SERVICIOS DX RT'!G29</f>
        <v>10178.299999999999</v>
      </c>
      <c r="J25" s="11">
        <f>+'SERVICIOS DX RT'!H29</f>
        <v>0</v>
      </c>
      <c r="K25" s="16"/>
    </row>
    <row r="26" spans="1:11" x14ac:dyDescent="0.25">
      <c r="A26" s="24" t="s">
        <v>26</v>
      </c>
      <c r="B26" s="25"/>
      <c r="C26" s="25">
        <v>22000</v>
      </c>
      <c r="D26" s="25">
        <v>22049</v>
      </c>
      <c r="E26" s="25"/>
      <c r="F26" s="25"/>
      <c r="G26" s="20">
        <f>+'SERVICIOS DX RT'!C30</f>
        <v>23772</v>
      </c>
      <c r="H26" s="20">
        <f>+'SERVICIOS DX RT'!E30</f>
        <v>11482</v>
      </c>
      <c r="I26" s="20">
        <f>+'SERVICIOS DX RT'!G30</f>
        <v>10907.9</v>
      </c>
      <c r="J26" s="11">
        <f>+'SERVICIOS DX RT'!H30</f>
        <v>0</v>
      </c>
      <c r="K26" s="16"/>
    </row>
    <row r="27" spans="1:11" x14ac:dyDescent="0.25">
      <c r="A27" s="24" t="s">
        <v>27</v>
      </c>
      <c r="B27" s="25"/>
      <c r="C27" s="25">
        <v>19950</v>
      </c>
      <c r="D27" s="25">
        <v>19952</v>
      </c>
      <c r="E27" s="25"/>
      <c r="F27" s="25"/>
      <c r="G27" s="20">
        <f>+'SERVICIOS DX RT'!C31</f>
        <v>21228</v>
      </c>
      <c r="H27" s="20">
        <f>+'SERVICIOS DX RT'!E31</f>
        <v>10829</v>
      </c>
      <c r="I27" s="20">
        <f>+'SERVICIOS DX RT'!G31</f>
        <v>10287.549999999999</v>
      </c>
      <c r="J27" s="11">
        <f>+'SERVICIOS DX RT'!H31</f>
        <v>0</v>
      </c>
      <c r="K27" s="16"/>
    </row>
    <row r="28" spans="1:11" ht="33" x14ac:dyDescent="0.25">
      <c r="A28" s="24" t="s">
        <v>28</v>
      </c>
      <c r="B28" s="25"/>
      <c r="C28" s="25">
        <v>72000</v>
      </c>
      <c r="D28" s="25" t="s">
        <v>67</v>
      </c>
      <c r="E28" s="25"/>
      <c r="F28" s="25"/>
      <c r="G28" s="20">
        <f>+'SERVICIOS DX RT'!C32</f>
        <v>67665</v>
      </c>
      <c r="H28" s="20">
        <f>+'SERVICIOS DX RT'!E32</f>
        <v>32596</v>
      </c>
      <c r="I28" s="20">
        <f>+'SERVICIOS DX RT'!G32</f>
        <v>30966.2</v>
      </c>
      <c r="J28" s="11">
        <f>+'SERVICIOS DX RT'!H32</f>
        <v>0</v>
      </c>
      <c r="K28" s="16"/>
    </row>
    <row r="29" spans="1:11" ht="33" x14ac:dyDescent="0.25">
      <c r="A29" s="24" t="s">
        <v>29</v>
      </c>
      <c r="B29" s="25"/>
      <c r="C29" s="25" t="s">
        <v>43</v>
      </c>
      <c r="D29" s="25" t="s">
        <v>43</v>
      </c>
      <c r="E29" s="25"/>
      <c r="F29" s="25"/>
      <c r="G29" s="20" t="e">
        <f>+'SERVICIOS DX RT'!#REF!</f>
        <v>#REF!</v>
      </c>
      <c r="H29" s="20" t="e">
        <f>+'SERVICIOS DX RT'!#REF!</f>
        <v>#REF!</v>
      </c>
      <c r="I29" s="20" t="e">
        <f>+'SERVICIOS DX RT'!#REF!</f>
        <v>#REF!</v>
      </c>
      <c r="J29" s="11" t="e">
        <f>+'SERVICIOS DX RT'!#REF!</f>
        <v>#REF!</v>
      </c>
      <c r="K29" s="16"/>
    </row>
    <row r="30" spans="1:11" ht="28.5" customHeight="1" x14ac:dyDescent="0.25">
      <c r="A30" s="24" t="s">
        <v>31</v>
      </c>
      <c r="B30" s="25"/>
      <c r="C30" s="25">
        <v>170000</v>
      </c>
      <c r="D30" s="25">
        <v>170315</v>
      </c>
      <c r="E30" s="25"/>
      <c r="F30" s="25"/>
      <c r="G30" s="22">
        <f>+'SERVICIOS DX RT'!C34</f>
        <v>185882</v>
      </c>
      <c r="H30" s="22">
        <f>+'SERVICIOS DX RT'!E34</f>
        <v>97535</v>
      </c>
      <c r="I30" s="22">
        <f>+'SERVICIOS DX RT'!G34</f>
        <v>92658.25</v>
      </c>
      <c r="J30" s="23">
        <f>+'SERVICIOS DX RT'!H34</f>
        <v>0</v>
      </c>
      <c r="K30" s="16"/>
    </row>
    <row r="31" spans="1:11" ht="33" x14ac:dyDescent="0.25">
      <c r="A31" s="24" t="s">
        <v>32</v>
      </c>
      <c r="B31" s="25"/>
      <c r="C31" s="25">
        <v>150000</v>
      </c>
      <c r="D31" s="25">
        <v>170315</v>
      </c>
      <c r="E31" s="25"/>
      <c r="F31" s="25"/>
      <c r="G31" s="22">
        <f>+'SERVICIOS DX RT'!C35</f>
        <v>165405</v>
      </c>
      <c r="H31" s="22">
        <f>+'SERVICIOS DX RT'!E35</f>
        <v>86790</v>
      </c>
      <c r="I31" s="22">
        <f>+'SERVICIOS DX RT'!G35</f>
        <v>82450.5</v>
      </c>
      <c r="J31" s="23">
        <f>+'SERVICIOS DX RT'!H35</f>
        <v>0</v>
      </c>
      <c r="K31" s="16"/>
    </row>
    <row r="32" spans="1:11" ht="33" x14ac:dyDescent="0.25">
      <c r="A32" s="24" t="s">
        <v>34</v>
      </c>
      <c r="B32" s="25"/>
      <c r="C32" s="25">
        <v>156000</v>
      </c>
      <c r="D32" s="25">
        <v>170315</v>
      </c>
      <c r="E32" s="25"/>
      <c r="F32" s="25"/>
      <c r="G32" s="22">
        <f>+'SERVICIOS DX RT'!C36</f>
        <v>185882</v>
      </c>
      <c r="H32" s="22">
        <f>+'SERVICIOS DX RT'!E36</f>
        <v>100592</v>
      </c>
      <c r="I32" s="22">
        <f>+'SERVICIOS DX RT'!G36</f>
        <v>95562.4</v>
      </c>
      <c r="J32" s="23">
        <f>+'SERVICIOS DX RT'!H36</f>
        <v>0</v>
      </c>
      <c r="K32" s="16"/>
    </row>
    <row r="33" spans="1:11" ht="33" x14ac:dyDescent="0.25">
      <c r="A33" s="24" t="s">
        <v>33</v>
      </c>
      <c r="B33" s="25"/>
      <c r="C33" s="25">
        <v>142100</v>
      </c>
      <c r="D33" s="25">
        <v>116961</v>
      </c>
      <c r="E33" s="25"/>
      <c r="F33" s="25"/>
      <c r="G33" s="22">
        <f>+'SERVICIOS DX RT'!C37</f>
        <v>129561</v>
      </c>
      <c r="H33" s="22">
        <f>+'SERVICIOS DX RT'!E37</f>
        <v>63547</v>
      </c>
      <c r="I33" s="22">
        <f>+'SERVICIOS DX RT'!G37</f>
        <v>60369.65</v>
      </c>
      <c r="J33" s="23">
        <f>+'SERVICIOS DX RT'!H37</f>
        <v>0</v>
      </c>
      <c r="K33" s="16"/>
    </row>
    <row r="34" spans="1:11" ht="33" x14ac:dyDescent="0.25">
      <c r="A34" s="24" t="s">
        <v>35</v>
      </c>
      <c r="B34" s="25"/>
      <c r="C34" s="25" t="s">
        <v>43</v>
      </c>
      <c r="D34" s="25" t="s">
        <v>68</v>
      </c>
      <c r="E34" s="25"/>
      <c r="F34" s="25"/>
      <c r="G34" s="22">
        <f>+'SERVICIOS DX RT'!C38</f>
        <v>185882</v>
      </c>
      <c r="H34" s="22">
        <f>+'SERVICIOS DX RT'!E38</f>
        <v>110210</v>
      </c>
      <c r="I34" s="22">
        <f>+'SERVICIOS DX RT'!G38</f>
        <v>104699.5</v>
      </c>
      <c r="J34" s="23">
        <f>+'SERVICIOS DX RT'!H38</f>
        <v>0</v>
      </c>
      <c r="K34" s="16"/>
    </row>
    <row r="35" spans="1:11" ht="33" x14ac:dyDescent="0.25">
      <c r="A35" s="24" t="s">
        <v>36</v>
      </c>
      <c r="B35" s="25"/>
      <c r="C35" s="25">
        <v>170000</v>
      </c>
      <c r="D35" s="25">
        <v>170316</v>
      </c>
      <c r="E35" s="25"/>
      <c r="F35" s="25"/>
      <c r="G35" s="22">
        <f>+'SERVICIOS DX RT'!C40</f>
        <v>188865</v>
      </c>
      <c r="H35" s="22">
        <f>+'SERVICIOS DX RT'!E40</f>
        <v>100108</v>
      </c>
      <c r="I35" s="22">
        <f>+'SERVICIOS DX RT'!G40</f>
        <v>95102.6</v>
      </c>
      <c r="J35" s="23">
        <f>+'SERVICIOS DX RT'!H40</f>
        <v>0</v>
      </c>
      <c r="K35" s="16"/>
    </row>
    <row r="36" spans="1:11" ht="30" x14ac:dyDescent="0.25">
      <c r="A36" s="3" t="s">
        <v>63</v>
      </c>
      <c r="B36" s="25"/>
      <c r="C36" s="25"/>
      <c r="D36" s="25"/>
      <c r="E36" s="25"/>
      <c r="F36" s="25"/>
      <c r="G36" s="22">
        <f>+'SERVICIOS DX RT'!C41</f>
        <v>129851</v>
      </c>
      <c r="H36" s="22">
        <f>+'SERVICIOS DX RT'!E41</f>
        <v>53128</v>
      </c>
      <c r="I36" s="22">
        <f>+'SERVICIOS DX RT'!G41</f>
        <v>50471.6</v>
      </c>
      <c r="J36" s="23"/>
      <c r="K36" s="16"/>
    </row>
    <row r="37" spans="1:11" ht="33" x14ac:dyDescent="0.25">
      <c r="A37" s="24" t="s">
        <v>37</v>
      </c>
      <c r="B37" s="25"/>
      <c r="C37" s="25">
        <v>170000</v>
      </c>
      <c r="D37" s="25">
        <v>170315</v>
      </c>
      <c r="E37" s="25"/>
      <c r="F37" s="25"/>
      <c r="G37" s="22">
        <f>+'SERVICIOS DX RT'!C42</f>
        <v>188865</v>
      </c>
      <c r="H37" s="22">
        <f>+'SERVICIOS DX RT'!E42</f>
        <v>98982</v>
      </c>
      <c r="I37" s="22">
        <f>+'SERVICIOS DX RT'!G42</f>
        <v>94032.9</v>
      </c>
      <c r="J37" s="23">
        <f>+'SERVICIOS DX RT'!H42</f>
        <v>0</v>
      </c>
      <c r="K37" s="16"/>
    </row>
    <row r="38" spans="1:11" x14ac:dyDescent="0.25">
      <c r="A38" s="24" t="s">
        <v>62</v>
      </c>
      <c r="B38" s="25"/>
      <c r="C38" s="25">
        <v>147500</v>
      </c>
      <c r="D38" s="25" t="s">
        <v>43</v>
      </c>
      <c r="E38" s="25"/>
      <c r="F38" s="25"/>
      <c r="G38" s="22">
        <f>+'SERVICIOS DX RT'!C43</f>
        <v>163851</v>
      </c>
      <c r="H38" s="22">
        <f>+'SERVICIOS DX RT'!E43</f>
        <v>83483</v>
      </c>
      <c r="I38" s="22">
        <f>+'SERVICIOS DX RT'!G43</f>
        <v>79308.850000000006</v>
      </c>
      <c r="J38" s="23"/>
      <c r="K38" s="16"/>
    </row>
    <row r="39" spans="1:11" ht="33" x14ac:dyDescent="0.25">
      <c r="A39" s="24" t="s">
        <v>38</v>
      </c>
      <c r="B39" s="25"/>
      <c r="C39" s="25">
        <v>165000</v>
      </c>
      <c r="D39" s="25">
        <v>17316</v>
      </c>
      <c r="E39" s="25"/>
      <c r="F39" s="25"/>
      <c r="G39" s="22">
        <f>+'SERVICIOS DX RT'!C44</f>
        <v>183294</v>
      </c>
      <c r="H39" s="22">
        <f>+'SERVICIOS DX RT'!E44</f>
        <v>72240</v>
      </c>
      <c r="I39" s="22">
        <f>+'SERVICIOS DX RT'!G44</f>
        <v>68628</v>
      </c>
      <c r="J39" s="23">
        <f>+'SERVICIOS DX RT'!H44</f>
        <v>0</v>
      </c>
      <c r="K39" s="16"/>
    </row>
    <row r="40" spans="1:11" x14ac:dyDescent="0.25">
      <c r="A40" s="24" t="s">
        <v>41</v>
      </c>
      <c r="B40" s="25"/>
      <c r="C40" s="25" t="s">
        <v>43</v>
      </c>
      <c r="D40" s="25" t="s">
        <v>43</v>
      </c>
      <c r="E40" s="25"/>
      <c r="F40" s="25"/>
      <c r="G40" s="22" t="e">
        <f>+'SERVICIOS DX RT'!#REF!</f>
        <v>#REF!</v>
      </c>
      <c r="H40" s="22" t="e">
        <f>+'SERVICIOS DX RT'!#REF!</f>
        <v>#REF!</v>
      </c>
      <c r="I40" s="22" t="e">
        <f>+'SERVICIOS DX RT'!#REF!</f>
        <v>#REF!</v>
      </c>
      <c r="J40" s="23" t="e">
        <f>+'SERVICIOS DX RT'!#REF!</f>
        <v>#REF!</v>
      </c>
      <c r="K40" s="16"/>
    </row>
    <row r="41" spans="1:11" x14ac:dyDescent="0.25">
      <c r="A41" s="24" t="s">
        <v>42</v>
      </c>
      <c r="B41" s="25"/>
      <c r="C41" s="25">
        <v>113300</v>
      </c>
      <c r="D41" s="25">
        <v>139920</v>
      </c>
      <c r="E41" s="25"/>
      <c r="F41" s="25"/>
      <c r="G41" s="22">
        <f>+'SERVICIOS DX RT'!C46</f>
        <v>147123</v>
      </c>
      <c r="H41" s="22">
        <f>+'SERVICIOS DX RT'!E46</f>
        <v>82391</v>
      </c>
      <c r="I41" s="22">
        <f>+'SERVICIOS DX RT'!G46</f>
        <v>78779</v>
      </c>
      <c r="J41" s="23">
        <f>+'SERVICIOS DX RT'!H46</f>
        <v>0</v>
      </c>
      <c r="K41" s="16"/>
    </row>
    <row r="42" spans="1:11" x14ac:dyDescent="0.25">
      <c r="B42" s="15"/>
      <c r="C42" s="15"/>
      <c r="D42" s="15"/>
      <c r="E42" s="15"/>
      <c r="F42" s="15"/>
      <c r="G42" s="16"/>
      <c r="H42" s="16"/>
      <c r="I42" s="16"/>
      <c r="J42" s="16"/>
      <c r="K42" s="16"/>
    </row>
    <row r="43" spans="1:11" x14ac:dyDescent="0.25">
      <c r="B43" s="15"/>
      <c r="C43" s="15"/>
      <c r="D43" s="15"/>
      <c r="E43" s="15"/>
      <c r="F43" s="15"/>
      <c r="G43" s="16"/>
      <c r="H43" s="16"/>
      <c r="I43" s="16"/>
      <c r="J43" s="16"/>
      <c r="K43" s="16"/>
    </row>
    <row r="44" spans="1:11" x14ac:dyDescent="0.25">
      <c r="B44" s="15"/>
      <c r="C44" s="15"/>
      <c r="D44" s="15"/>
      <c r="E44" s="15"/>
      <c r="F44" s="15"/>
      <c r="G44" s="16"/>
      <c r="H44" s="16"/>
      <c r="I44" s="16"/>
      <c r="J44" s="16"/>
      <c r="K44" s="16"/>
    </row>
    <row r="45" spans="1:11" x14ac:dyDescent="0.25">
      <c r="B45" s="15"/>
      <c r="C45" s="15"/>
      <c r="D45" s="15"/>
      <c r="E45" s="15"/>
      <c r="F45" s="15"/>
      <c r="G45" s="16"/>
      <c r="H45" s="16"/>
      <c r="I45" s="16"/>
      <c r="J45" s="16"/>
      <c r="K45" s="16"/>
    </row>
    <row r="46" spans="1:11" x14ac:dyDescent="0.25">
      <c r="B46" s="15"/>
      <c r="C46" s="15"/>
      <c r="D46" s="15"/>
      <c r="E46" s="15"/>
      <c r="F46" s="15"/>
      <c r="G46" s="16"/>
      <c r="H46" s="16"/>
      <c r="I46" s="16"/>
      <c r="J46" s="16"/>
      <c r="K46" s="16"/>
    </row>
    <row r="47" spans="1:11" x14ac:dyDescent="0.25">
      <c r="B47" s="15"/>
      <c r="C47" s="15"/>
      <c r="D47" s="15"/>
      <c r="E47" s="15"/>
      <c r="F47" s="15"/>
      <c r="G47" s="16"/>
      <c r="H47" s="16"/>
      <c r="I47" s="16"/>
      <c r="J47" s="16"/>
      <c r="K47" s="16"/>
    </row>
    <row r="48" spans="1:11" x14ac:dyDescent="0.25">
      <c r="B48" s="15"/>
      <c r="C48" s="15"/>
      <c r="D48" s="15"/>
      <c r="E48" s="15"/>
      <c r="F48" s="15"/>
      <c r="G48" s="16"/>
      <c r="H48" s="16"/>
      <c r="I48" s="16"/>
      <c r="J48" s="16"/>
      <c r="K48" s="16"/>
    </row>
  </sheetData>
  <mergeCells count="2">
    <mergeCell ref="A1:F1"/>
    <mergeCell ref="G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DX RT</vt:lpstr>
      <vt:lpstr>SECUENCIACION</vt:lpstr>
      <vt:lpstr>COMPARATIVO PRIVADOS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Andres</dc:creator>
  <cp:lastModifiedBy>Juan Felipe Morales Guarin</cp:lastModifiedBy>
  <dcterms:created xsi:type="dcterms:W3CDTF">2023-01-06T16:18:24Z</dcterms:created>
  <dcterms:modified xsi:type="dcterms:W3CDTF">2026-04-23T14:48:54Z</dcterms:modified>
</cp:coreProperties>
</file>