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Presupuestos modificados\"/>
    </mc:Choice>
  </mc:AlternateContent>
  <xr:revisionPtr revIDLastSave="0" documentId="13_ncr:1_{35CC4701-F71A-45DC-A91F-0E10C1E0A7E4}" xr6:coauthVersionLast="47" xr6:coauthVersionMax="47" xr10:uidLastSave="{00000000-0000-0000-0000-000000000000}"/>
  <bookViews>
    <workbookView xWindow="-108" yWindow="-108" windowWidth="23256" windowHeight="12456" xr2:uid="{298488B2-F94A-4ABF-BC9C-E9AF3D9B9D02}"/>
  </bookViews>
  <sheets>
    <sheet name="Anexo No. 3 Presupt Gtos MO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hidden="1">#REF!</definedName>
    <definedName name="ANEXO" hidden="1">'[7]Inversión total en programas'!$A$50:$IV$50,'[7]Inversión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'[8]Anexo 1 Minagricultura'!#REF!</definedName>
    <definedName name="CABEZAS_PROYEC">'[9]Anexo 1 Minagricultura'!#REF!</definedName>
    <definedName name="CONTRATOS">#REF!</definedName>
    <definedName name="CUOTAPPC2005">'[10]Anexo 1'!#REF!</definedName>
    <definedName name="CUOTAPPC2013">'[10]Anexo 1'!#REF!</definedName>
    <definedName name="CUOTAPPC203">'[10]Anexo 1'!#REF!</definedName>
    <definedName name="DIAG_PPC">#REF!</definedName>
    <definedName name="DIRECCION">[11]consecutivo!$M$9:$M$13</definedName>
    <definedName name="DISTRIBUIDOR">#REF!</definedName>
    <definedName name="Dólar">#REF!</definedName>
    <definedName name="eeeee">'[10]Ejecución ingresos 2023'!#REF!</definedName>
    <definedName name="EPPC">'[10]Anexo 1'!$C$50</definedName>
    <definedName name="Euro">#REF!</definedName>
    <definedName name="FDGFDG">#REF!</definedName>
    <definedName name="FECHA_DE_RECIBIDO">[12]BASE!$E$3:$E$177</definedName>
    <definedName name="FOMENTO">'[10]Anexo 1'!$C$49</definedName>
    <definedName name="FOMENTOS">'[13]Anexo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'[10]Anexo 1'!$D$11</definedName>
    <definedName name="RESERV_FUTU">#REF!</definedName>
    <definedName name="Resumeningresos" hidden="1">'[14]Inversión total en programas'!$A$50:$IV$50,'[14]Inversión total en programas'!$A$60:$IV$63</definedName>
    <definedName name="saldo">'[10]Ejecución ingresos 2023'!#REF!</definedName>
    <definedName name="saldos">'[10]Ejecución ingresos 2023'!#REF!</definedName>
    <definedName name="SUPERA2004">'[10]Anexo 1'!#REF!</definedName>
    <definedName name="SUPERA2005">'[10]Anexo 1'!#REF!</definedName>
    <definedName name="SUPERA2010">'[15]Anexo 1 Minagricultura'!$C$21</definedName>
    <definedName name="SUPERA2012">'[10]Anexo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'[10]Anexo 1'!$D$28</definedName>
    <definedName name="xx">[16]Ingresos!$C$19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'[17]Ingresos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1" l="1"/>
  <c r="E100" i="1"/>
  <c r="D99" i="1"/>
  <c r="C99" i="1"/>
  <c r="C96" i="1"/>
  <c r="D94" i="1"/>
  <c r="E94" i="1" s="1"/>
  <c r="C93" i="1"/>
  <c r="D92" i="1"/>
  <c r="E92" i="1" s="1"/>
  <c r="E91" i="1"/>
  <c r="D90" i="1"/>
  <c r="E90" i="1" s="1"/>
  <c r="C89" i="1"/>
  <c r="D88" i="1"/>
  <c r="E88" i="1" s="1"/>
  <c r="D87" i="1"/>
  <c r="C86" i="1"/>
  <c r="D85" i="1"/>
  <c r="D83" i="1" s="1"/>
  <c r="E84" i="1"/>
  <c r="C83" i="1"/>
  <c r="D81" i="1"/>
  <c r="D80" i="1"/>
  <c r="E80" i="1" s="1"/>
  <c r="D79" i="1"/>
  <c r="D78" i="1"/>
  <c r="E78" i="1" s="1"/>
  <c r="D77" i="1"/>
  <c r="D76" i="1"/>
  <c r="D75" i="1"/>
  <c r="D74" i="1"/>
  <c r="D73" i="1"/>
  <c r="E73" i="1" s="1"/>
  <c r="D72" i="1"/>
  <c r="D71" i="1"/>
  <c r="E71" i="1" s="1"/>
  <c r="D70" i="1"/>
  <c r="D69" i="1"/>
  <c r="E69" i="1" s="1"/>
  <c r="C68" i="1"/>
  <c r="C55" i="1" s="1"/>
  <c r="D67" i="1"/>
  <c r="E67" i="1" s="1"/>
  <c r="D66" i="1"/>
  <c r="D65" i="1"/>
  <c r="D64" i="1"/>
  <c r="D63" i="1"/>
  <c r="E63" i="1" s="1"/>
  <c r="D62" i="1"/>
  <c r="E62" i="1" s="1"/>
  <c r="D61" i="1"/>
  <c r="E61" i="1" s="1"/>
  <c r="D60" i="1"/>
  <c r="D59" i="1"/>
  <c r="E59" i="1" s="1"/>
  <c r="D58" i="1"/>
  <c r="D57" i="1" s="1"/>
  <c r="C56" i="1"/>
  <c r="D52" i="1"/>
  <c r="D51" i="1"/>
  <c r="E51" i="1" s="1"/>
  <c r="C50" i="1"/>
  <c r="D49" i="1"/>
  <c r="E49" i="1" s="1"/>
  <c r="C48" i="1"/>
  <c r="D47" i="1"/>
  <c r="D46" i="1"/>
  <c r="D45" i="1"/>
  <c r="E45" i="1" s="1"/>
  <c r="D44" i="1"/>
  <c r="D43" i="1"/>
  <c r="E43" i="1" s="1"/>
  <c r="D42" i="1"/>
  <c r="E42" i="1" s="1"/>
  <c r="D41" i="1"/>
  <c r="D40" i="1"/>
  <c r="E40" i="1" s="1"/>
  <c r="D39" i="1"/>
  <c r="E39" i="1" s="1"/>
  <c r="D38" i="1"/>
  <c r="E38" i="1" s="1"/>
  <c r="D37" i="1"/>
  <c r="D36" i="1"/>
  <c r="E36" i="1" s="1"/>
  <c r="D35" i="1"/>
  <c r="E35" i="1" s="1"/>
  <c r="D34" i="1"/>
  <c r="E34" i="1" s="1"/>
  <c r="D33" i="1"/>
  <c r="E33" i="1" s="1"/>
  <c r="D32" i="1"/>
  <c r="E32" i="1" s="1"/>
  <c r="C31" i="1"/>
  <c r="D30" i="1"/>
  <c r="E30" i="1" s="1"/>
  <c r="D29" i="1"/>
  <c r="E29" i="1" s="1"/>
  <c r="D28" i="1"/>
  <c r="E28" i="1" s="1"/>
  <c r="D27" i="1"/>
  <c r="D26" i="1"/>
  <c r="E26" i="1" s="1"/>
  <c r="D25" i="1"/>
  <c r="D24" i="1"/>
  <c r="D23" i="1"/>
  <c r="D22" i="1"/>
  <c r="E22" i="1" s="1"/>
  <c r="D21" i="1"/>
  <c r="E21" i="1" s="1"/>
  <c r="C19" i="1"/>
  <c r="D56" i="1" l="1"/>
  <c r="C18" i="1"/>
  <c r="C17" i="1" s="1"/>
  <c r="D20" i="1"/>
  <c r="D19" i="1" s="1"/>
  <c r="D48" i="1"/>
  <c r="D93" i="1"/>
  <c r="D98" i="1" s="1"/>
  <c r="E98" i="1" s="1"/>
  <c r="D89" i="1"/>
  <c r="E89" i="1" s="1"/>
  <c r="C82" i="1"/>
  <c r="C54" i="1" s="1"/>
  <c r="C95" i="1" s="1"/>
  <c r="C103" i="1" s="1"/>
  <c r="D86" i="1"/>
  <c r="E86" i="1"/>
  <c r="E56" i="1"/>
  <c r="E19" i="1"/>
  <c r="E83" i="1"/>
  <c r="D82" i="1"/>
  <c r="E81" i="1"/>
  <c r="E65" i="1"/>
  <c r="E20" i="1"/>
  <c r="E87" i="1"/>
  <c r="E44" i="1"/>
  <c r="E46" i="1"/>
  <c r="E52" i="1"/>
  <c r="E64" i="1"/>
  <c r="E27" i="1"/>
  <c r="E72" i="1"/>
  <c r="E85" i="1"/>
  <c r="E24" i="1"/>
  <c r="E37" i="1"/>
  <c r="E58" i="1"/>
  <c r="E66" i="1"/>
  <c r="E41" i="1"/>
  <c r="E47" i="1"/>
  <c r="E99" i="1"/>
  <c r="E76" i="1"/>
  <c r="E60" i="1"/>
  <c r="E70" i="1"/>
  <c r="E77" i="1"/>
  <c r="E57" i="1"/>
  <c r="E25" i="1"/>
  <c r="D50" i="1"/>
  <c r="D68" i="1"/>
  <c r="D55" i="1" s="1"/>
  <c r="D31" i="1"/>
  <c r="D97" i="1" s="1"/>
  <c r="E79" i="1"/>
  <c r="E48" i="1"/>
  <c r="E23" i="1"/>
  <c r="E93" i="1" l="1"/>
  <c r="D96" i="1"/>
  <c r="E97" i="1"/>
  <c r="D54" i="1"/>
  <c r="E55" i="1"/>
  <c r="E50" i="1"/>
  <c r="E82" i="1"/>
  <c r="E31" i="1"/>
  <c r="E68" i="1"/>
  <c r="D18" i="1"/>
  <c r="D17" i="1" l="1"/>
  <c r="E18" i="1"/>
  <c r="E54" i="1"/>
  <c r="E96" i="1"/>
  <c r="E17" i="1" l="1"/>
  <c r="D95" i="1"/>
  <c r="E95" i="1" l="1"/>
  <c r="D103" i="1"/>
  <c r="E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Jeymy Pilar</author>
  </authors>
  <commentList>
    <comment ref="C14" authorId="0" shapeId="0" xr:uid="{243B0EA1-CA45-4C5B-A6E8-FC1185448ED4}">
      <text>
        <r>
          <rPr>
            <b/>
            <sz val="9"/>
            <color indexed="81"/>
            <rFont val="Tahoma"/>
            <family val="2"/>
          </rPr>
          <t>acuerdo 7-24</t>
        </r>
      </text>
    </comment>
  </commentList>
</comments>
</file>

<file path=xl/sharedStrings.xml><?xml version="1.0" encoding="utf-8"?>
<sst xmlns="http://schemas.openxmlformats.org/spreadsheetml/2006/main" count="97" uniqueCount="74">
  <si>
    <t>MINISTERIO DE AGRICULTURA Y DESARROLLO RURAL
FORMATO PARA LA PRESENTACIÓN DEL PRESUPUESTO DE GASTOS DE FUNCIONAMIENTO (INCLUYE CONTRAPRESTACIÓN POR ADMINISTRACIÓN) E INVERSIÓN
 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</si>
  <si>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</si>
  <si>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</si>
  <si>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</si>
  <si>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</si>
  <si>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</si>
  <si>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3</t>
  </si>
  <si>
    <t>Cifras Expresadas en Pesos Colombianos</t>
  </si>
  <si>
    <t xml:space="preserve"> </t>
  </si>
  <si>
    <t>PRESUPUESTO VIGENTE AJUSTADO 2024</t>
  </si>
  <si>
    <t xml:space="preserve">PRESUPUESTO 2025
 PRÓXIMA VIGENCIA </t>
  </si>
  <si>
    <t>AÑO VIGENTE/
AÑO SIGUIENTE(%)</t>
  </si>
  <si>
    <t>GASTOS DE FUNCIONAMIENTO</t>
  </si>
  <si>
    <t>GASTOS DE ADMINISTRACIÓN</t>
  </si>
  <si>
    <r>
      <t xml:space="preserve">SERVICIOS PERSONALES </t>
    </r>
    <r>
      <rPr>
        <b/>
        <sz val="12"/>
        <color indexed="8"/>
        <rFont val="Century Gothic"/>
        <family val="2"/>
      </rPr>
      <t>(*)</t>
    </r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</si>
  <si>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</si>
  <si>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</si>
  <si>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</si>
  <si>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</si>
  <si>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</si>
  <si>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</si>
  <si>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</si>
  <si>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</si>
  <si>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</si>
  <si>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</si>
  <si>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</si>
  <si>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r>
      <t>ADQUSICIÓN DE BIENES Y SERVICIOS (GASTOS GENERALES)</t>
    </r>
    <r>
      <rPr>
        <b/>
        <sz val="12"/>
        <color indexed="8"/>
        <rFont val="Century Gothic"/>
        <family val="2"/>
      </rPr>
      <t xml:space="preserve">  (*)</t>
    </r>
  </si>
  <si>
    <t>Muebles, equipos de oficina y software</t>
  </si>
  <si>
    <t>Impresos y publicaciones</t>
  </si>
  <si>
    <t>Materiales y suministros</t>
  </si>
  <si>
    <t>Correo</t>
  </si>
  <si>
    <t>Transportes, fletes y acarreos</t>
  </si>
  <si>
    <t>Honorarios</t>
  </si>
  <si>
    <t xml:space="preserve">Capacitación </t>
  </si>
  <si>
    <t xml:space="preserve">Mantenimiento </t>
  </si>
  <si>
    <t>Seguros, impuestos y gastos legales</t>
  </si>
  <si>
    <t>Comisiones y gastos bancarios</t>
  </si>
  <si>
    <t>Gastos de viaje</t>
  </si>
  <si>
    <t>Aseo, vigilancia y cafetería</t>
  </si>
  <si>
    <t>Servicios públicos</t>
  </si>
  <si>
    <t>Arriendos</t>
  </si>
  <si>
    <t>Cuota auditaje CGR</t>
  </si>
  <si>
    <t>Gastos comisión de fomento</t>
  </si>
  <si>
    <t>GASTOS ADMINISTRATIVOS DE RECAUDO</t>
  </si>
  <si>
    <t>Control al recaudo</t>
  </si>
  <si>
    <t>CONTRAPRESTACIÓN POR ADMINISTRACIÓN</t>
  </si>
  <si>
    <t>Contraprestación por Administración FNP</t>
  </si>
  <si>
    <t>Contraprestación por Administración EPPC</t>
  </si>
  <si>
    <t>GASTOS DE INVERSIÓN</t>
  </si>
  <si>
    <t>GASTOS DE INVERSIÓN EJECUTADOS DIRECTAMENTE POR LA ADMINISTRACIÓN</t>
  </si>
  <si>
    <t>SERVICIOS PERSONALES</t>
  </si>
  <si>
    <t>ADQUSICIÓN DE BIENES Y SERVICIOS (GASTOS GENERALES)</t>
  </si>
  <si>
    <t xml:space="preserve">Capacitación  </t>
  </si>
  <si>
    <t>Seguros,impuestos y gastos legales</t>
  </si>
  <si>
    <t xml:space="preserve">PROGRAMAS Y PROYECTOS </t>
  </si>
  <si>
    <t>IMPULSAR EL DESARROLLO DEL SECTOR PORCÍCOLA HACIA LA FORMALIZACIÓN Y EL USO DE LA INFORMACIÓN ECONÓMICA</t>
  </si>
  <si>
    <t>INCREMENTO DEL BENEFICIO FORMAL DE PORCINOS</t>
  </si>
  <si>
    <t>DESARROLLO DE INFORMACIÓN Y ANÁLISIS DE LAS VARIABLES ECONÓMICAS, FINANCIERAS Y NORMATIVAS DEL MERCADO NACIONAL E INTERNACIONAL DE LA CARNE DE CERDO.</t>
  </si>
  <si>
    <t>INCREMENTO DEL CONSUMO Y LA COMERCIALIZACIÓN DE LA CARNE DE CERDO COLOMBIANA.</t>
  </si>
  <si>
    <t>INCREMENTO DEL CONSUMO DE LA CARNE DE CERDO COLOMBIANA.</t>
  </si>
  <si>
    <t>INCREMENTO DE LA CAPACIDAD PREPARACIÓN DE LA COMERCIALIZACIÓN NACIONAL E INTERNACIONAL DE LA CARNE DE CERDO COLOMBIANA.</t>
  </si>
  <si>
    <t>FORTALECIMIENTO DE LA PRODUCTIVIDAD Y SANIDAD EN LA INDUSTRIA DE LA CARNE DE CERDO A TRAVÉS DE LA TRANSFERENCIA DE TECNOLOGÍA E INVESTIGACIÓN EN EL SECTOR.</t>
  </si>
  <si>
    <t>FORTALECIENDO LA FORMALIZACIÓN, PRODUCTIVIDAD Y SOSTENIBILIDAD EN LAS GRANJAS PORCÍCOLAS DE COLOMBIA.</t>
  </si>
  <si>
    <t>PROMOCIÓN DE LA CT+I EN LA CADENA PORCÍCOLA.</t>
  </si>
  <si>
    <t>MEJORAMIENTO DEL ESTATUS SANITARIO DE LOS PORCINOS EN COLOMBIA.</t>
  </si>
  <si>
    <t>COLOMBIA LIBRE DE LA PESTE PORCINA CLÁSICA EN LA PORCICULTURA.</t>
  </si>
  <si>
    <t>TOTAL GASTOS DE FUNCIONAMIENTO, CUOTA ADMON E INVERSIÓN</t>
  </si>
  <si>
    <t>RESERVA PARA FUTUROS GASTOS DE FUNCIONAMIENTO  E INVERSIÓN</t>
  </si>
  <si>
    <t>Reserva FNP</t>
  </si>
  <si>
    <t>Reserva EPPC</t>
  </si>
  <si>
    <t>TOTAL FONDOS DE EMERGENCIA FNP Y EPPC</t>
  </si>
  <si>
    <t>Fondo de emergencia FNP</t>
  </si>
  <si>
    <t>Fondo de emergencia EPPC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</si>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</sst>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0"/>
      <color indexed="8"/>
      <name val="Century Gothic"/>
      <family val="2"/>
    </font>
    <font>
      <b/>
      <sz val="10"/>
      <color theme="1"/>
      <name val="Century Gothic"/>
      <family val="2"/>
    </font>
    <font>
      <b/>
      <sz val="11"/>
      <color indexed="8"/>
      <name val="Century Gothic"/>
      <family val="2"/>
    </font>
    <font>
      <b/>
      <sz val="8"/>
      <color indexed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7"/>
      <color indexed="8"/>
      <name val="Century Gothic"/>
      <family val="2"/>
    </font>
    <font>
      <b/>
      <sz val="12"/>
      <color indexed="8"/>
      <name val="Century Gothic"/>
      <family val="2"/>
    </font>
    <font>
      <sz val="9"/>
      <color indexed="8"/>
      <name val="Century Gothic"/>
      <family val="2"/>
    </font>
    <font>
      <b/>
      <sz val="12"/>
      <color theme="1"/>
      <name val="Century Gothic"/>
      <family val="2"/>
    </font>
    <font>
      <b/>
      <sz val="9"/>
      <color indexed="8"/>
      <name val="Century Gothic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5" fillId="0" borderId="0" xfId="0" applyFont="1"/>
    <xf numFmtId="0" fontId="7" fillId="0" borderId="0" xfId="3" applyFont="1" applyAlignment="1">
      <alignment vertical="center" wrapText="1"/>
    </xf>
    <xf numFmtId="0" fontId="8" fillId="0" borderId="0" xfId="3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0" borderId="0" xfId="3" applyFont="1" applyAlignment="1">
      <alignment vertical="center" wrapText="1"/>
    </xf>
    <xf numFmtId="0" fontId="8" fillId="0" borderId="0" xfId="3" applyFont="1" applyAlignment="1">
      <alignment vertical="center" wrapText="1"/>
    </xf>
    <xf numFmtId="0" fontId="3" fillId="0" borderId="0" xfId="0" applyFont="1"/>
    <xf numFmtId="0" fontId="10" fillId="0" borderId="0" xfId="3" applyFont="1" applyAlignment="1">
      <alignment vertical="center" wrapText="1"/>
    </xf>
    <xf numFmtId="14" fontId="8" fillId="0" borderId="0" xfId="3" applyNumberFormat="1" applyFont="1" applyAlignment="1">
      <alignment vertical="center" wrapText="1"/>
    </xf>
    <xf numFmtId="0" fontId="9" fillId="0" borderId="8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64" fontId="12" fillId="0" borderId="12" xfId="4" applyFont="1" applyBorder="1"/>
    <xf numFmtId="0" fontId="2" fillId="3" borderId="0" xfId="0" applyFont="1" applyFill="1"/>
    <xf numFmtId="0" fontId="13" fillId="2" borderId="11" xfId="0" applyFont="1" applyFill="1" applyBorder="1"/>
    <xf numFmtId="164" fontId="11" fillId="2" borderId="12" xfId="4" applyFont="1" applyFill="1" applyBorder="1"/>
    <xf numFmtId="10" fontId="11" fillId="2" borderId="12" xfId="2" applyNumberFormat="1" applyFont="1" applyFill="1" applyBorder="1"/>
    <xf numFmtId="0" fontId="14" fillId="0" borderId="0" xfId="0" applyFont="1"/>
    <xf numFmtId="0" fontId="15" fillId="2" borderId="11" xfId="3" applyFont="1" applyFill="1" applyBorder="1" applyAlignment="1">
      <alignment vertical="center" wrapText="1"/>
    </xf>
    <xf numFmtId="43" fontId="2" fillId="0" borderId="0" xfId="0" applyNumberFormat="1" applyFont="1"/>
    <xf numFmtId="10" fontId="2" fillId="0" borderId="0" xfId="2" applyNumberFormat="1" applyFont="1"/>
    <xf numFmtId="0" fontId="17" fillId="0" borderId="11" xfId="3" applyFont="1" applyBorder="1" applyAlignment="1">
      <alignment vertical="center" wrapText="1"/>
    </xf>
    <xf numFmtId="10" fontId="12" fillId="0" borderId="12" xfId="2" applyNumberFormat="1" applyFont="1" applyBorder="1"/>
    <xf numFmtId="164" fontId="12" fillId="0" borderId="12" xfId="4" applyFont="1" applyFill="1" applyBorder="1"/>
    <xf numFmtId="10" fontId="12" fillId="0" borderId="12" xfId="2" applyNumberFormat="1" applyFont="1" applyFill="1" applyBorder="1"/>
    <xf numFmtId="43" fontId="2" fillId="0" borderId="0" xfId="1" applyFont="1"/>
    <xf numFmtId="0" fontId="3" fillId="2" borderId="11" xfId="0" applyFont="1" applyFill="1" applyBorder="1"/>
    <xf numFmtId="164" fontId="12" fillId="3" borderId="12" xfId="4" applyFont="1" applyFill="1" applyBorder="1"/>
    <xf numFmtId="0" fontId="13" fillId="2" borderId="11" xfId="0" applyFont="1" applyFill="1" applyBorder="1" applyAlignment="1">
      <alignment wrapText="1"/>
    </xf>
    <xf numFmtId="164" fontId="13" fillId="2" borderId="12" xfId="4" applyFont="1" applyFill="1" applyBorder="1"/>
    <xf numFmtId="10" fontId="13" fillId="2" borderId="12" xfId="2" applyNumberFormat="1" applyFont="1" applyFill="1" applyBorder="1"/>
    <xf numFmtId="43" fontId="14" fillId="0" borderId="0" xfId="0" applyNumberFormat="1" applyFont="1"/>
    <xf numFmtId="10" fontId="14" fillId="0" borderId="0" xfId="2" applyNumberFormat="1" applyFont="1"/>
    <xf numFmtId="0" fontId="11" fillId="2" borderId="11" xfId="0" applyFont="1" applyFill="1" applyBorder="1" applyAlignment="1">
      <alignment wrapText="1"/>
    </xf>
    <xf numFmtId="165" fontId="12" fillId="0" borderId="12" xfId="4" applyNumberFormat="1" applyFont="1" applyBorder="1"/>
    <xf numFmtId="0" fontId="10" fillId="2" borderId="11" xfId="3" applyFont="1" applyFill="1" applyBorder="1" applyAlignment="1">
      <alignment vertical="center" wrapText="1"/>
    </xf>
    <xf numFmtId="0" fontId="17" fillId="3" borderId="11" xfId="3" applyFont="1" applyFill="1" applyBorder="1" applyAlignment="1">
      <alignment vertical="center" wrapText="1"/>
    </xf>
    <xf numFmtId="0" fontId="16" fillId="2" borderId="11" xfId="3" applyFont="1" applyFill="1" applyBorder="1" applyAlignment="1">
      <alignment vertical="center" wrapText="1"/>
    </xf>
    <xf numFmtId="10" fontId="18" fillId="0" borderId="0" xfId="2" applyNumberFormat="1" applyFont="1"/>
    <xf numFmtId="0" fontId="18" fillId="0" borderId="0" xfId="0" applyFont="1"/>
    <xf numFmtId="0" fontId="19" fillId="4" borderId="11" xfId="3" applyFont="1" applyFill="1" applyBorder="1" applyAlignment="1">
      <alignment vertical="center" wrapText="1"/>
    </xf>
    <xf numFmtId="164" fontId="11" fillId="4" borderId="12" xfId="4" applyFont="1" applyFill="1" applyBorder="1"/>
    <xf numFmtId="10" fontId="11" fillId="4" borderId="12" xfId="2" applyNumberFormat="1" applyFont="1" applyFill="1" applyBorder="1"/>
    <xf numFmtId="10" fontId="12" fillId="3" borderId="12" xfId="2" applyNumberFormat="1" applyFont="1" applyFill="1" applyBorder="1"/>
    <xf numFmtId="43" fontId="3" fillId="2" borderId="12" xfId="0" applyNumberFormat="1" applyFont="1" applyFill="1" applyBorder="1"/>
    <xf numFmtId="10" fontId="3" fillId="2" borderId="12" xfId="2" applyNumberFormat="1" applyFont="1" applyFill="1" applyBorder="1"/>
    <xf numFmtId="0" fontId="11" fillId="3" borderId="11" xfId="0" applyFont="1" applyFill="1" applyBorder="1" applyAlignment="1">
      <alignment wrapText="1"/>
    </xf>
    <xf numFmtId="43" fontId="3" fillId="3" borderId="12" xfId="0" applyNumberFormat="1" applyFont="1" applyFill="1" applyBorder="1"/>
    <xf numFmtId="10" fontId="3" fillId="3" borderId="12" xfId="2" applyNumberFormat="1" applyFont="1" applyFill="1" applyBorder="1"/>
    <xf numFmtId="0" fontId="12" fillId="3" borderId="11" xfId="0" applyFont="1" applyFill="1" applyBorder="1" applyAlignment="1">
      <alignment wrapText="1"/>
    </xf>
    <xf numFmtId="43" fontId="2" fillId="3" borderId="12" xfId="0" applyNumberFormat="1" applyFont="1" applyFill="1" applyBorder="1"/>
    <xf numFmtId="10" fontId="2" fillId="3" borderId="12" xfId="2" applyNumberFormat="1" applyFont="1" applyFill="1" applyBorder="1"/>
    <xf numFmtId="0" fontId="12" fillId="3" borderId="13" xfId="0" applyFont="1" applyFill="1" applyBorder="1" applyAlignment="1">
      <alignment wrapText="1"/>
    </xf>
    <xf numFmtId="43" fontId="2" fillId="3" borderId="14" xfId="0" applyNumberFormat="1" applyFont="1" applyFill="1" applyBorder="1"/>
    <xf numFmtId="0" fontId="11" fillId="3" borderId="13" xfId="0" applyFont="1" applyFill="1" applyBorder="1" applyAlignment="1">
      <alignment wrapText="1"/>
    </xf>
    <xf numFmtId="43" fontId="3" fillId="3" borderId="14" xfId="0" applyNumberFormat="1" applyFont="1" applyFill="1" applyBorder="1"/>
    <xf numFmtId="10" fontId="3" fillId="3" borderId="14" xfId="2" applyNumberFormat="1" applyFont="1" applyFill="1" applyBorder="1"/>
    <xf numFmtId="0" fontId="13" fillId="2" borderId="15" xfId="0" applyFont="1" applyFill="1" applyBorder="1" applyAlignment="1">
      <alignment wrapText="1"/>
    </xf>
    <xf numFmtId="166" fontId="18" fillId="2" borderId="16" xfId="0" applyNumberFormat="1" applyFont="1" applyFill="1" applyBorder="1"/>
    <xf numFmtId="10" fontId="18" fillId="2" borderId="16" xfId="2" applyNumberFormat="1" applyFont="1" applyFill="1" applyBorder="1"/>
  </cellXfs>
  <cellStyles count="5">
    <cellStyle name="Millares" xfId="1" builtinId="3"/>
    <cellStyle name="Millares 2 2" xfId="4" xr:uid="{F54F5AC3-3778-4A3B-A47F-6405CFC87F3E}"/>
    <cellStyle name="Normal" xfId="0" builtinId="0"/>
    <cellStyle name="Normal 2 2" xfId="3" xr:uid="{A5864C2E-D3F9-49C5-8773-7600CD4DFBF2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1</xdr:row>
      <xdr:rowOff>61913</xdr:rowOff>
    </xdr:from>
    <xdr:ext cx="1243151" cy="395287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E72AC0-BC23-44A5-B807-ADE011AA9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514350" y="176213"/>
          <a:ext cx="1243151" cy="395287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0</xdr:colOff>
      <xdr:row>0</xdr:row>
      <xdr:rowOff>67237</xdr:rowOff>
    </xdr:from>
    <xdr:to>
      <xdr:col>5</xdr:col>
      <xdr:colOff>842122</xdr:colOff>
      <xdr:row>7</xdr:row>
      <xdr:rowOff>4649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24BC74-FC83-4C39-870E-518601E9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4701" y="67237"/>
          <a:ext cx="842122" cy="1049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Definitivos/Anexos%20Acuerdo%2011.xlsx" TargetMode="External"/><Relationship Id="rId2" Type="http://schemas.openxmlformats.org/officeDocument/2006/relationships/externalLinkPath" Target="file:///Y:\A&#241;o%202024\Acuerdos%20presupuestales%202024\Definitivos\Anexos%20Acuerdo%2011.xlsx" TargetMode="External"/><Relationship Id="rId1" Type="http://schemas.openxmlformats.org/officeDocument/2006/relationships/externalLinkPath" Target="/A&#241;o%202024/Acuerdos%20presupuestales%202024/Definitivos/Anexos%20Acuerdo%2011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Teoria%20de%20presupuesto%202025/Teor&#237;a%20Preliminar/Versi&#243;n%202/Anexos/02.%20Matriz%20presupuestal%202025%20(1)%20(1).xlsx" TargetMode="External"/><Relationship Id="rId2" Type="http://schemas.openxmlformats.org/officeDocument/2006/relationships/externalLinkPath" Target="file:///Y:\A&#241;o%202025\Teoria%20de%20presupuesto%202025\Teor&#237;a%20Preliminar\Versi&#243;n%202\Anexos\02.%20Matriz%20presupuestal%202025%20(1)%20(1).xlsx" TargetMode="External"/><Relationship Id="rId1" Type="http://schemas.openxmlformats.org/officeDocument/2006/relationships/externalLinkPath" Target="/A&#241;o%202025/Teoria%20de%20presupuesto%202025/Teor&#237;a%20Preliminar/Versi&#243;n%202/Anexos/02.%20Matriz%20presupuestal%202025%20(1)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vargas\Downloads\GENERAR%20INFO%20NOV5.xlsx" TargetMode="External"/><Relationship Id="rId1" Type="http://schemas.openxmlformats.org/officeDocument/2006/relationships/externalLinkPath" Target="file:///C:\Users\jvargas\Downloads\GENERAR%20INFO%20NOV5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Teoria%20de%20presupuesto%202025/Teor&#237;a%20Preliminar/Versi&#243;n%202/Anexos/08.%20Matriz%20presupuestal%202025%20v%2030092024.xlsx" TargetMode="External"/><Relationship Id="rId2" Type="http://schemas.openxmlformats.org/officeDocument/2006/relationships/externalLinkPath" Target="file:///Y:\A&#241;o%202025\Teoria%20de%20presupuesto%202025\Teor&#237;a%20Preliminar\Versi&#243;n%202\Anexos\08.%20Matriz%20presupuestal%202025%20v%2030092024.xlsx" TargetMode="External"/><Relationship Id="rId1" Type="http://schemas.openxmlformats.org/officeDocument/2006/relationships/externalLinkPath" Target="/A&#241;o%202025/Teoria%20de%20presupuesto%202025/Teor&#237;a%20Preliminar/Versi&#243;n%202/Anexos/08.%20Matriz%20presupuestal%202025%20v%2030092024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Teoria%20de%20presupuesto%202025/Teor&#237;a%20Preliminar/Versi&#243;n%202/Anexos/03.%20T&#233;cnica_Matriz%20presupuestal%202025_290924_Honorarios.xlsx" TargetMode="External"/><Relationship Id="rId2" Type="http://schemas.openxmlformats.org/officeDocument/2006/relationships/externalLinkPath" Target="file:///Y:\A&#241;o%202025\Teoria%20de%20presupuesto%202025\Teor&#237;a%20Preliminar\Versi&#243;n%202\Anexos\03.%20T&#233;cnica_Matriz%20presupuestal%202025_290924_Honorarios.xlsx" TargetMode="External"/><Relationship Id="rId1" Type="http://schemas.openxmlformats.org/officeDocument/2006/relationships/externalLinkPath" Target="/A&#241;o%202025/Teoria%20de%20presupuesto%202025/Teor&#237;a%20Preliminar/Versi&#243;n%202/Anexos/03.%20T&#233;cnica_Matriz%20presupuestal%202025_290924_Honorarios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Teoria%20de%20presupuesto%202025/Teor&#237;a%20Preliminar/Versi&#243;n%202/Anexos/05.%20Matriz%20presupuestal%202025%20(2)%20(1)%20300924.xlsx" TargetMode="External"/><Relationship Id="rId2" Type="http://schemas.openxmlformats.org/officeDocument/2006/relationships/externalLinkPath" Target="file:///Y:\A&#241;o%202025\Teoria%20de%20presupuesto%202025\Teor&#237;a%20Preliminar\Versi&#243;n%202\Anexos\05.%20Matriz%20presupuestal%202025%20(2)%20(1)%20300924.xlsx" TargetMode="External"/><Relationship Id="rId1" Type="http://schemas.openxmlformats.org/officeDocument/2006/relationships/externalLinkPath" Target="/A&#241;o%202025/Teoria%20de%20presupuesto%202025/Teor&#237;a%20Preliminar/Versi&#243;n%202/Anexos/05.%20Matriz%20presupuestal%202025%20(2)%20(1)%203009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proyec cabezas"/>
      <sheetName val="Ventas EPPC"/>
      <sheetName val="Superavit 2024 pro"/>
      <sheetName val="Detallado gastos generales"/>
      <sheetName val="Cursos"/>
      <sheetName val="Nómina y honorarios 2025 SM"/>
      <sheetName val="Nómina y honorarios 2025 IPC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Anexo No. 1 Regionaliza Recaudo"/>
      <sheetName val="Anexo No. 2 Presup Ingr"/>
      <sheetName val="Anexo No. 3 Presupt Gtos MOD"/>
      <sheetName val="Anexo No. 4 Regionaliz ProyectM"/>
      <sheetName val="Anexo 5 Planta y Equipo 2025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F28">
            <v>6136132645</v>
          </cell>
        </row>
        <row r="29">
          <cell r="F29">
            <v>3681679587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D9">
            <v>472583386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>
        <row r="27">
          <cell r="I27">
            <v>886861635</v>
          </cell>
          <cell r="W27">
            <v>168844004</v>
          </cell>
        </row>
        <row r="28">
          <cell r="I28">
            <v>41125620</v>
          </cell>
          <cell r="W28">
            <v>4473136</v>
          </cell>
        </row>
        <row r="29">
          <cell r="I29">
            <v>36885026</v>
          </cell>
          <cell r="W29">
            <v>15000000</v>
          </cell>
        </row>
        <row r="30">
          <cell r="I30">
            <v>91755232</v>
          </cell>
          <cell r="W30">
            <v>102379154</v>
          </cell>
        </row>
        <row r="31">
          <cell r="I31">
            <v>7991950</v>
          </cell>
          <cell r="W31">
            <v>15848762</v>
          </cell>
        </row>
        <row r="33">
          <cell r="I33">
            <v>42327552</v>
          </cell>
          <cell r="W33">
            <v>26000000</v>
          </cell>
        </row>
        <row r="34">
          <cell r="I34">
            <v>4750346</v>
          </cell>
          <cell r="W34">
            <v>0</v>
          </cell>
        </row>
        <row r="35">
          <cell r="I35">
            <v>24062717</v>
          </cell>
          <cell r="W35">
            <v>54478616</v>
          </cell>
        </row>
        <row r="36">
          <cell r="I36">
            <v>206542656</v>
          </cell>
          <cell r="W36">
            <v>116917210</v>
          </cell>
        </row>
        <row r="37">
          <cell r="I37">
            <v>32368126</v>
          </cell>
          <cell r="W37">
            <v>786412416</v>
          </cell>
        </row>
        <row r="38">
          <cell r="I38">
            <v>22912156</v>
          </cell>
        </row>
        <row r="39">
          <cell r="I39">
            <v>62427789</v>
          </cell>
          <cell r="W39">
            <v>90448970</v>
          </cell>
        </row>
        <row r="40">
          <cell r="I40">
            <v>17596362</v>
          </cell>
          <cell r="W40">
            <v>15104109</v>
          </cell>
        </row>
        <row r="41">
          <cell r="I41">
            <v>166415233</v>
          </cell>
        </row>
        <row r="42">
          <cell r="I42">
            <v>32783496</v>
          </cell>
        </row>
        <row r="43">
          <cell r="M43">
            <v>2204405204.5328226</v>
          </cell>
        </row>
      </sheetData>
      <sheetData sheetId="25">
        <row r="59">
          <cell r="C59">
            <v>60667716363</v>
          </cell>
          <cell r="D59">
            <v>36400632824</v>
          </cell>
          <cell r="E59">
            <v>693608210</v>
          </cell>
          <cell r="F59">
            <v>416164925</v>
          </cell>
          <cell r="G59">
            <v>17740588307</v>
          </cell>
          <cell r="H59">
            <v>21972862424</v>
          </cell>
          <cell r="I59">
            <v>2083302968.1658757</v>
          </cell>
          <cell r="J59">
            <v>1287604570.9848771</v>
          </cell>
          <cell r="K59">
            <v>794288493.60000002</v>
          </cell>
          <cell r="L59">
            <v>108005735.5</v>
          </cell>
          <cell r="M59">
            <v>5654863</v>
          </cell>
          <cell r="N59">
            <v>58544269</v>
          </cell>
        </row>
      </sheetData>
      <sheetData sheetId="26"/>
      <sheetData sheetId="27"/>
      <sheetData sheetId="28"/>
      <sheetData sheetId="29">
        <row r="27">
          <cell r="J27">
            <v>175608</v>
          </cell>
          <cell r="R27">
            <v>749644763</v>
          </cell>
          <cell r="S27">
            <v>67826522</v>
          </cell>
          <cell r="T27">
            <v>80792823</v>
          </cell>
          <cell r="U27">
            <v>5605676</v>
          </cell>
          <cell r="V27">
            <v>28646724</v>
          </cell>
          <cell r="W27">
            <v>14323380</v>
          </cell>
          <cell r="X27">
            <v>21485076</v>
          </cell>
          <cell r="Y27">
            <v>56126311</v>
          </cell>
          <cell r="Z27">
            <v>6735158</v>
          </cell>
          <cell r="AA27">
            <v>56126311</v>
          </cell>
          <cell r="AB27">
            <v>28063157</v>
          </cell>
          <cell r="AC27">
            <v>5612618</v>
          </cell>
          <cell r="AD27">
            <v>1037373</v>
          </cell>
        </row>
        <row r="102">
          <cell r="AE102">
            <v>2541837394.1399999</v>
          </cell>
        </row>
        <row r="103">
          <cell r="J103">
            <v>1404864</v>
          </cell>
          <cell r="R103">
            <v>6209128218</v>
          </cell>
          <cell r="S103">
            <v>500023403</v>
          </cell>
          <cell r="T103">
            <v>705915211</v>
          </cell>
          <cell r="U103">
            <v>47252425</v>
          </cell>
          <cell r="V103">
            <v>250296600</v>
          </cell>
          <cell r="W103">
            <v>125148408</v>
          </cell>
          <cell r="X103">
            <v>187722636</v>
          </cell>
          <cell r="Y103">
            <v>413323542</v>
          </cell>
          <cell r="Z103">
            <v>49598822</v>
          </cell>
          <cell r="AA103">
            <v>413323542</v>
          </cell>
          <cell r="AB103">
            <v>261620573</v>
          </cell>
          <cell r="AC103">
            <v>52324003</v>
          </cell>
          <cell r="AD103">
            <v>8298984</v>
          </cell>
        </row>
      </sheetData>
      <sheetData sheetId="30">
        <row r="27">
          <cell r="I27">
            <v>646818819.84472024</v>
          </cell>
        </row>
        <row r="185">
          <cell r="I185">
            <v>7742149379.9890013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B19">
            <v>595216053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"/>
      <sheetName val="Anexo No. 4 Regionaliz Proyect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  <sheetName val="Funcionamiento (2)"/>
      <sheetName val="Nómina y honorarios 2024ini"/>
      <sheetName val="% Personal"/>
      <sheetName val="Anexo Ingresos"/>
      <sheetName val="Rendimientos"/>
      <sheetName val="Ing programas"/>
      <sheetName val="INGRESO NETO"/>
      <sheetName val="CONCILIACIÓN INGRESOS"/>
      <sheetName val="VENTAS EPPC"/>
      <sheetName val="proyec cabezas"/>
      <sheetName val="RES"/>
      <sheetName val="FUN"/>
      <sheetName val="MER"/>
      <sheetName val="TEC"/>
      <sheetName val="ECO"/>
      <sheetName val="PPC"/>
      <sheetName val="TRANSF"/>
      <sheetName val="SAN"/>
      <sheetName val="COM"/>
      <sheetName val="Anexo No. 3 Presupt Gtos MOD"/>
      <sheetName val="MER REG"/>
      <sheetName val="FUN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70">
          <cell r="R70">
            <v>4950000</v>
          </cell>
        </row>
        <row r="84">
          <cell r="D84">
            <v>21937273306</v>
          </cell>
        </row>
      </sheetData>
      <sheetData sheetId="40">
        <row r="4">
          <cell r="X4"/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TOTALES"/>
      <sheetName val="DETALLE DE ACTIVIDAD"/>
      <sheetName val="DETALLE DE PRESUPUESTO"/>
      <sheetName val="DETALLE DE PRESUPUESTO (2)"/>
    </sheetNames>
    <sheetDataSet>
      <sheetData sheetId="0" refreshError="1"/>
      <sheetData sheetId="1" refreshError="1"/>
      <sheetData sheetId="2" refreshError="1">
        <row r="43">
          <cell r="E43">
            <v>743280239.8246721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"/>
      <sheetName val="Anexo No. 4 Regionaliz Proyect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  <sheetName val="Funcionamiento (2)"/>
      <sheetName val="Nómina y honorarios 2024ini"/>
      <sheetName val="% Personal"/>
      <sheetName val="Anexo Ingresos"/>
      <sheetName val="Rendimientos"/>
      <sheetName val="Ing programas"/>
      <sheetName val="INGRESO NETO"/>
      <sheetName val="CONCILIACIÓN INGRESOS"/>
      <sheetName val="VENTAS EPPC"/>
      <sheetName val="proyec cabezas"/>
      <sheetName val="RES"/>
      <sheetName val="FUN"/>
      <sheetName val="MER"/>
      <sheetName val="TEC"/>
      <sheetName val="ECO"/>
      <sheetName val="PPC"/>
      <sheetName val="TRANSF"/>
      <sheetName val="SAN"/>
      <sheetName val="COM"/>
      <sheetName val="Anexo No. 3 Presupt Gtos MOD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75">
          <cell r="D75">
            <v>2252201307</v>
          </cell>
        </row>
        <row r="111">
          <cell r="D111">
            <v>2996756980.5700002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>
        <row r="4">
          <cell r="W4">
            <v>24101520</v>
          </cell>
        </row>
      </sheetData>
      <sheetData sheetId="4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"/>
      <sheetName val="Anexo No. 4 Regionaliz Proyect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  <sheetName val="Funcionamiento (2)"/>
      <sheetName val="Nómina y honorarios 2024ini"/>
      <sheetName val="% Personal"/>
      <sheetName val="Anexo Ingresos"/>
      <sheetName val="Rendimientos"/>
      <sheetName val="Ing programas"/>
      <sheetName val="INGRESO NETO"/>
      <sheetName val="CONCILIACIÓN INGRESOS"/>
      <sheetName val="VENTAS EPPC"/>
      <sheetName val="proyec cabezas"/>
      <sheetName val="RES"/>
      <sheetName val="FUN"/>
      <sheetName val="MER"/>
      <sheetName val="TEC"/>
      <sheetName val="ECO"/>
      <sheetName val="PPC"/>
      <sheetName val="TRANSF"/>
      <sheetName val="SAN"/>
      <sheetName val="COM"/>
      <sheetName val="Anexo No. 3 Presupt Gtos MOD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75">
          <cell r="D75">
            <v>1971544873.0599999</v>
          </cell>
        </row>
        <row r="91">
          <cell r="D91">
            <v>2887030529.3150001</v>
          </cell>
        </row>
      </sheetData>
      <sheetData sheetId="40"/>
      <sheetData sheetId="41"/>
      <sheetData sheetId="42">
        <row r="4">
          <cell r="Z4">
            <v>4081083.5999999996</v>
          </cell>
        </row>
      </sheetData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6 Honorarios (2)"/>
      <sheetName val="Anexo No. 3 Presupt Gtos MOD"/>
      <sheetName val="Anexo No. 3 Presupt Gtos"/>
      <sheetName val="Anexo No. 4 Regionaliz Proyect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  <sheetName val="Funcionamiento (2)"/>
      <sheetName val="Nómina y honorarios 2024ini"/>
      <sheetName val="% Personal"/>
      <sheetName val="Anexo Ingresos"/>
      <sheetName val="Rendimientos"/>
      <sheetName val="Ing programas"/>
      <sheetName val="INGRESO NETO"/>
      <sheetName val="CONCILIACIÓN INGRESOS"/>
      <sheetName val="VENTAS EPPC"/>
      <sheetName val="proyec cabezas"/>
      <sheetName val="RE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/>
      <sheetData sheetId="4">
        <row r="96">
          <cell r="D96">
            <v>25790695300.82</v>
          </cell>
        </row>
        <row r="106">
          <cell r="D106">
            <v>6772942953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AI2">
            <v>2734982000</v>
          </cell>
        </row>
      </sheetData>
      <sheetData sheetId="46"/>
      <sheetData sheetId="47">
        <row r="2">
          <cell r="R2">
            <v>1823040000</v>
          </cell>
        </row>
      </sheetData>
      <sheetData sheetId="48"/>
      <sheetData sheetId="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4D94-F5E4-42E4-BEDD-425832E74A5E}">
  <sheetPr>
    <tabColor theme="9" tint="0.39997558519241921"/>
    <pageSetUpPr fitToPage="1"/>
  </sheetPr>
  <dimension ref="B1:H125"/>
  <sheetViews>
    <sheetView showGridLines="0" tabSelected="1" zoomScale="70" zoomScaleNormal="70" workbookViewId="0">
      <pane ySplit="15" topLeftCell="A16" activePane="bottomLeft" state="frozen"/>
      <selection activeCell="E44" sqref="E44"/>
      <selection pane="bottomLeft" activeCell="D1" sqref="D1"/>
    </sheetView>
  </sheetViews>
  <sheetFormatPr baseColWidth="10" defaultColWidth="11.44140625" defaultRowHeight="13.8" x14ac:dyDescent="0.25"/>
  <cols>
    <col min="1" max="1" width="5" style="1" customWidth="1"/>
    <col min="2" max="2" width="68.6640625" style="1" customWidth="1"/>
    <col min="3" max="3" width="27.44140625" style="1" customWidth="1"/>
    <col min="4" max="4" width="30.88671875" style="1" customWidth="1"/>
    <col min="5" max="5" width="16.33203125" style="1" customWidth="1"/>
    <col min="6" max="6" width="19.88671875" style="1" customWidth="1"/>
    <col min="7" max="7" width="20.44140625" style="1" customWidth="1"/>
    <col min="8" max="16384" width="11.44140625" style="1"/>
  </cols>
  <sheetData>
    <row r="1" spans="2:5" ht="9" customHeight="1" thickBot="1" x14ac:dyDescent="0.3"/>
    <row r="2" spans="2:5" ht="10.5" customHeight="1" x14ac:dyDescent="0.25">
      <c r="B2" s="2" t="s">
        <v>0</v>
      </c>
      <c r="C2" s="3"/>
      <c r="D2" s="3"/>
      <c r="E2" s="3"/>
    </row>
    <row r="3" spans="2:5" ht="11.25" customHeight="1" x14ac:dyDescent="0.25">
      <c r="B3" s="4"/>
      <c r="C3" s="5"/>
      <c r="D3" s="5"/>
      <c r="E3" s="5"/>
    </row>
    <row r="4" spans="2:5" x14ac:dyDescent="0.25">
      <c r="B4" s="4"/>
      <c r="C4" s="5"/>
      <c r="D4" s="5"/>
      <c r="E4" s="5"/>
    </row>
    <row r="5" spans="2:5" ht="14.4" thickBot="1" x14ac:dyDescent="0.3">
      <c r="B5" s="6"/>
      <c r="C5" s="7"/>
      <c r="D5" s="7"/>
      <c r="E5" s="7"/>
    </row>
    <row r="6" spans="2:5" s="10" customFormat="1" ht="15.75" customHeight="1" thickBot="1" x14ac:dyDescent="0.3">
      <c r="B6" s="8" t="s">
        <v>1</v>
      </c>
      <c r="C6" s="9"/>
      <c r="D6" s="9"/>
      <c r="E6" s="9"/>
    </row>
    <row r="8" spans="2:5" s="13" customFormat="1" x14ac:dyDescent="0.3">
      <c r="B8" s="11" t="s">
        <v>2</v>
      </c>
      <c r="C8" s="12" t="s">
        <v>3</v>
      </c>
      <c r="D8" s="12"/>
      <c r="E8" s="11"/>
    </row>
    <row r="9" spans="2:5" x14ac:dyDescent="0.25">
      <c r="B9" s="14" t="s">
        <v>4</v>
      </c>
      <c r="C9" s="15">
        <v>2025</v>
      </c>
      <c r="D9" s="10"/>
      <c r="E9" s="14"/>
    </row>
    <row r="10" spans="2:5" x14ac:dyDescent="0.25">
      <c r="B10" s="17" t="s">
        <v>5</v>
      </c>
      <c r="C10" s="18">
        <v>45604</v>
      </c>
      <c r="D10" s="10"/>
      <c r="E10" s="17"/>
    </row>
    <row r="11" spans="2:5" x14ac:dyDescent="0.25">
      <c r="B11" s="10"/>
      <c r="C11" s="10"/>
      <c r="D11" s="10"/>
      <c r="E11" s="10"/>
    </row>
    <row r="12" spans="2:5" x14ac:dyDescent="0.25">
      <c r="B12" s="19" t="s">
        <v>6</v>
      </c>
      <c r="C12" s="19"/>
      <c r="D12" s="19"/>
      <c r="E12" s="19"/>
    </row>
    <row r="13" spans="2:5" ht="12" customHeight="1" thickBot="1" x14ac:dyDescent="0.3">
      <c r="B13" s="20" t="s">
        <v>7</v>
      </c>
      <c r="C13" s="20"/>
      <c r="D13" s="20"/>
      <c r="E13" s="20"/>
    </row>
    <row r="14" spans="2:5" ht="25.5" customHeight="1" x14ac:dyDescent="0.25">
      <c r="B14" s="21" t="s">
        <v>8</v>
      </c>
      <c r="C14" s="22" t="s">
        <v>9</v>
      </c>
      <c r="D14" s="22" t="s">
        <v>10</v>
      </c>
      <c r="E14" s="22" t="s">
        <v>11</v>
      </c>
    </row>
    <row r="15" spans="2:5" ht="17.25" customHeight="1" x14ac:dyDescent="0.25">
      <c r="B15" s="23"/>
      <c r="C15" s="24"/>
      <c r="D15" s="24"/>
      <c r="E15" s="24"/>
    </row>
    <row r="16" spans="2:5" s="28" customFormat="1" ht="15.75" customHeight="1" x14ac:dyDescent="0.25">
      <c r="B16" s="25"/>
      <c r="C16" s="26"/>
      <c r="D16" s="26"/>
      <c r="E16" s="26"/>
    </row>
    <row r="17" spans="2:7" s="32" customFormat="1" ht="15" x14ac:dyDescent="0.25">
      <c r="B17" s="29" t="s">
        <v>12</v>
      </c>
      <c r="C17" s="30">
        <f>+C18+C50</f>
        <v>12271180969.6</v>
      </c>
      <c r="D17" s="30">
        <f>+D18+D50</f>
        <v>13736046225.844721</v>
      </c>
      <c r="E17" s="31">
        <f t="shared" ref="E17:E82" si="0">(D17/C17)-1</f>
        <v>0.11937443183942142</v>
      </c>
    </row>
    <row r="18" spans="2:7" s="28" customFormat="1" ht="15" customHeight="1" x14ac:dyDescent="0.25">
      <c r="B18" s="33" t="s">
        <v>13</v>
      </c>
      <c r="C18" s="30">
        <f>+C19+C31+C48</f>
        <v>3738093280</v>
      </c>
      <c r="D18" s="30">
        <f>+D19+D31+D48</f>
        <v>3918233993.8447204</v>
      </c>
      <c r="E18" s="31">
        <f t="shared" si="0"/>
        <v>4.8190534679412922E-2</v>
      </c>
    </row>
    <row r="19" spans="2:7" ht="15.75" customHeight="1" x14ac:dyDescent="0.25">
      <c r="B19" s="33" t="s">
        <v>14</v>
      </c>
      <c r="C19" s="30">
        <f>SUM(C20:C30)</f>
        <v>1490687353</v>
      </c>
      <c r="D19" s="30">
        <f>SUM(D20:D30)</f>
        <v>1122025892</v>
      </c>
      <c r="E19" s="31">
        <f t="shared" si="0"/>
        <v>-0.24730971270271451</v>
      </c>
      <c r="F19" s="34"/>
      <c r="G19" s="35"/>
    </row>
    <row r="20" spans="2:7" ht="14.4" x14ac:dyDescent="0.3">
      <c r="B20" s="36" t="s">
        <v>15</v>
      </c>
      <c r="C20" s="27">
        <v>984592767</v>
      </c>
      <c r="D20" s="27">
        <f>+'[1]Anexo 5 Planta y Equipo 2025'!R27-D21</f>
        <v>747537467</v>
      </c>
      <c r="E20" s="37">
        <f t="shared" si="0"/>
        <v>-0.24076481967493468</v>
      </c>
    </row>
    <row r="21" spans="2:7" ht="14.4" x14ac:dyDescent="0.3">
      <c r="B21" s="36" t="s">
        <v>16</v>
      </c>
      <c r="C21" s="27">
        <v>1944000</v>
      </c>
      <c r="D21" s="27">
        <f>+'[1]Anexo 5 Planta y Equipo 2025'!J27*12</f>
        <v>2107296</v>
      </c>
      <c r="E21" s="37">
        <f>(D21/C21)-1</f>
        <v>8.4000000000000075E-2</v>
      </c>
    </row>
    <row r="22" spans="2:7" ht="14.4" x14ac:dyDescent="0.3">
      <c r="B22" s="36" t="s">
        <v>17</v>
      </c>
      <c r="C22" s="27">
        <v>45981074</v>
      </c>
      <c r="D22" s="27">
        <f>+'[1]Anexo 5 Planta y Equipo 2025'!AB27+'[1]Anexo 5 Planta y Equipo 2025'!AC27</f>
        <v>33675775</v>
      </c>
      <c r="E22" s="37">
        <f t="shared" si="0"/>
        <v>-0.2676166067804332</v>
      </c>
    </row>
    <row r="23" spans="2:7" ht="14.4" x14ac:dyDescent="0.3">
      <c r="B23" s="36" t="s">
        <v>18</v>
      </c>
      <c r="C23" s="27">
        <v>76635121</v>
      </c>
      <c r="D23" s="27">
        <f>+'[1]Anexo 5 Planta y Equipo 2025'!AA27</f>
        <v>56126311</v>
      </c>
      <c r="E23" s="37">
        <f t="shared" si="0"/>
        <v>-0.26761633220361192</v>
      </c>
    </row>
    <row r="24" spans="2:7" ht="14.4" x14ac:dyDescent="0.3">
      <c r="B24" s="36" t="s">
        <v>19</v>
      </c>
      <c r="C24" s="27">
        <v>956103</v>
      </c>
      <c r="D24" s="27">
        <f>+'[1]Anexo 5 Planta y Equipo 2025'!AD27</f>
        <v>1037373</v>
      </c>
      <c r="E24" s="37">
        <f t="shared" si="0"/>
        <v>8.5001302160959691E-2</v>
      </c>
    </row>
    <row r="25" spans="2:7" ht="14.4" x14ac:dyDescent="0.3">
      <c r="B25" s="36" t="s">
        <v>20</v>
      </c>
      <c r="C25" s="27">
        <v>76635121</v>
      </c>
      <c r="D25" s="27">
        <f>+'[1]Anexo 5 Planta y Equipo 2025'!Y27</f>
        <v>56126311</v>
      </c>
      <c r="E25" s="37">
        <f t="shared" si="0"/>
        <v>-0.26761633220361192</v>
      </c>
    </row>
    <row r="26" spans="2:7" ht="14.4" x14ac:dyDescent="0.3">
      <c r="B26" s="36" t="s">
        <v>21</v>
      </c>
      <c r="C26" s="27">
        <v>9196214</v>
      </c>
      <c r="D26" s="27">
        <f>+'[1]Anexo 5 Planta y Equipo 2025'!Z27</f>
        <v>6735158</v>
      </c>
      <c r="E26" s="37">
        <f t="shared" si="0"/>
        <v>-0.26761621684749837</v>
      </c>
    </row>
    <row r="27" spans="2:7" ht="14.4" x14ac:dyDescent="0.3">
      <c r="B27" s="36" t="s">
        <v>22</v>
      </c>
      <c r="C27" s="27">
        <v>206649937</v>
      </c>
      <c r="D27" s="27">
        <f>+'[1]Anexo 5 Planta y Equipo 2025'!S27+'[1]Anexo 5 Planta y Equipo 2025'!T27+'[1]Anexo 5 Planta y Equipo 2025'!U27</f>
        <v>154225021</v>
      </c>
      <c r="E27" s="37">
        <f t="shared" si="0"/>
        <v>-0.25368948455087115</v>
      </c>
    </row>
    <row r="28" spans="2:7" ht="14.4" x14ac:dyDescent="0.3">
      <c r="B28" s="36" t="s">
        <v>23</v>
      </c>
      <c r="C28" s="27">
        <v>39154236</v>
      </c>
      <c r="D28" s="27">
        <f>+'[1]Anexo 5 Planta y Equipo 2025'!V27</f>
        <v>28646724</v>
      </c>
      <c r="E28" s="37">
        <f t="shared" si="0"/>
        <v>-0.26836207454028727</v>
      </c>
    </row>
    <row r="29" spans="2:7" ht="14.4" x14ac:dyDescent="0.3">
      <c r="B29" s="36" t="s">
        <v>24</v>
      </c>
      <c r="C29" s="27">
        <v>29365692</v>
      </c>
      <c r="D29" s="27">
        <f>+'[1]Anexo 5 Planta y Equipo 2025'!X27</f>
        <v>21485076</v>
      </c>
      <c r="E29" s="37">
        <f t="shared" si="0"/>
        <v>-0.26836132450071326</v>
      </c>
    </row>
    <row r="30" spans="2:7" ht="14.4" x14ac:dyDescent="0.3">
      <c r="B30" s="36" t="s">
        <v>25</v>
      </c>
      <c r="C30" s="27">
        <v>19577088</v>
      </c>
      <c r="D30" s="27">
        <f>+'[1]Anexo 5 Planta y Equipo 2025'!W27</f>
        <v>14323380</v>
      </c>
      <c r="E30" s="37">
        <f t="shared" si="0"/>
        <v>-0.26836003393354513</v>
      </c>
    </row>
    <row r="31" spans="2:7" ht="24" customHeight="1" x14ac:dyDescent="0.25">
      <c r="B31" s="33" t="s">
        <v>26</v>
      </c>
      <c r="C31" s="30">
        <f>SUM(C32:C47)</f>
        <v>1603532042</v>
      </c>
      <c r="D31" s="30">
        <f>SUM(D32:D47)</f>
        <v>2323624715.8447204</v>
      </c>
      <c r="E31" s="31">
        <f t="shared" si="0"/>
        <v>0.44906659485680578</v>
      </c>
    </row>
    <row r="32" spans="2:7" ht="14.4" x14ac:dyDescent="0.3">
      <c r="B32" s="36" t="s">
        <v>27</v>
      </c>
      <c r="C32" s="27">
        <v>643099766</v>
      </c>
      <c r="D32" s="27">
        <f>+'[1]G generales'!I27</f>
        <v>886861635</v>
      </c>
      <c r="E32" s="37">
        <f t="shared" si="0"/>
        <v>0.37904207385452549</v>
      </c>
    </row>
    <row r="33" spans="2:7" ht="14.4" x14ac:dyDescent="0.3">
      <c r="B33" s="36" t="s">
        <v>28</v>
      </c>
      <c r="C33" s="27">
        <v>33476354</v>
      </c>
      <c r="D33" s="27">
        <f>+'[1]G generales'!I28</f>
        <v>41125620</v>
      </c>
      <c r="E33" s="37">
        <f t="shared" si="0"/>
        <v>0.22849758369743611</v>
      </c>
    </row>
    <row r="34" spans="2:7" ht="14.4" x14ac:dyDescent="0.3">
      <c r="B34" s="36" t="s">
        <v>29</v>
      </c>
      <c r="C34" s="27">
        <v>34014243</v>
      </c>
      <c r="D34" s="27">
        <f>+'[1]G generales'!I29</f>
        <v>36885026</v>
      </c>
      <c r="E34" s="37">
        <f t="shared" si="0"/>
        <v>8.4399438200050581E-2</v>
      </c>
    </row>
    <row r="35" spans="2:7" ht="14.4" x14ac:dyDescent="0.3">
      <c r="B35" s="36" t="s">
        <v>30</v>
      </c>
      <c r="C35" s="27">
        <v>80606945</v>
      </c>
      <c r="D35" s="27">
        <f>+'[1]G generales'!I30</f>
        <v>91755232</v>
      </c>
      <c r="E35" s="37">
        <f t="shared" si="0"/>
        <v>0.13830429871768501</v>
      </c>
    </row>
    <row r="36" spans="2:7" ht="14.4" x14ac:dyDescent="0.3">
      <c r="B36" s="36" t="s">
        <v>31</v>
      </c>
      <c r="C36" s="27">
        <v>7575308</v>
      </c>
      <c r="D36" s="27">
        <f>+'[1]G generales'!I31</f>
        <v>7991950</v>
      </c>
      <c r="E36" s="37">
        <f t="shared" si="0"/>
        <v>5.5000007920469995E-2</v>
      </c>
    </row>
    <row r="37" spans="2:7" ht="14.4" x14ac:dyDescent="0.3">
      <c r="B37" s="36" t="s">
        <v>32</v>
      </c>
      <c r="C37" s="38">
        <v>206566881</v>
      </c>
      <c r="D37" s="27">
        <f>+'[1]Anexo No. 6 Honorarios'!I27</f>
        <v>646818819.84472024</v>
      </c>
      <c r="E37" s="39">
        <f t="shared" si="0"/>
        <v>2.1312803713423945</v>
      </c>
    </row>
    <row r="38" spans="2:7" ht="14.4" x14ac:dyDescent="0.3">
      <c r="B38" s="36" t="s">
        <v>33</v>
      </c>
      <c r="C38" s="27">
        <v>35621093</v>
      </c>
      <c r="D38" s="27">
        <f>+'[1]G generales'!I33</f>
        <v>42327552</v>
      </c>
      <c r="E38" s="37">
        <f t="shared" si="0"/>
        <v>0.18827212853912156</v>
      </c>
    </row>
    <row r="39" spans="2:7" ht="14.4" x14ac:dyDescent="0.3">
      <c r="B39" s="36" t="s">
        <v>34</v>
      </c>
      <c r="C39" s="27">
        <v>26471185</v>
      </c>
      <c r="D39" s="27">
        <f>+'[1]G generales'!I34</f>
        <v>4750346</v>
      </c>
      <c r="E39" s="37">
        <f t="shared" si="0"/>
        <v>-0.82054653012322643</v>
      </c>
    </row>
    <row r="40" spans="2:7" ht="14.4" x14ac:dyDescent="0.3">
      <c r="B40" s="36" t="s">
        <v>35</v>
      </c>
      <c r="C40" s="27">
        <v>22952032</v>
      </c>
      <c r="D40" s="27">
        <f>+'[1]G generales'!I35</f>
        <v>24062717</v>
      </c>
      <c r="E40" s="37">
        <f t="shared" si="0"/>
        <v>4.839157596155319E-2</v>
      </c>
    </row>
    <row r="41" spans="2:7" ht="14.4" x14ac:dyDescent="0.3">
      <c r="B41" s="36" t="s">
        <v>36</v>
      </c>
      <c r="C41" s="27">
        <v>195775029</v>
      </c>
      <c r="D41" s="27">
        <f>+'[1]G generales'!I36</f>
        <v>206542656</v>
      </c>
      <c r="E41" s="37">
        <f t="shared" si="0"/>
        <v>5.5000002068700926E-2</v>
      </c>
    </row>
    <row r="42" spans="2:7" ht="14.4" x14ac:dyDescent="0.3">
      <c r="B42" s="36" t="s">
        <v>37</v>
      </c>
      <c r="C42" s="27">
        <v>30680688</v>
      </c>
      <c r="D42" s="27">
        <f>+'[1]G generales'!I37</f>
        <v>32368126</v>
      </c>
      <c r="E42" s="37">
        <f t="shared" si="0"/>
        <v>5.5000005215006809E-2</v>
      </c>
    </row>
    <row r="43" spans="2:7" ht="14.4" x14ac:dyDescent="0.3">
      <c r="B43" s="36" t="s">
        <v>38</v>
      </c>
      <c r="C43" s="27">
        <v>18874081</v>
      </c>
      <c r="D43" s="27">
        <f>+'[1]G generales'!I38</f>
        <v>22912156</v>
      </c>
      <c r="E43" s="37">
        <f t="shared" si="0"/>
        <v>0.21394816521132864</v>
      </c>
    </row>
    <row r="44" spans="2:7" ht="14.4" x14ac:dyDescent="0.3">
      <c r="B44" s="36" t="s">
        <v>39</v>
      </c>
      <c r="C44" s="27">
        <v>60687126</v>
      </c>
      <c r="D44" s="27">
        <f>+'[1]G generales'!I39</f>
        <v>62427789</v>
      </c>
      <c r="E44" s="37">
        <f t="shared" si="0"/>
        <v>2.8682574290962437E-2</v>
      </c>
    </row>
    <row r="45" spans="2:7" ht="14.4" x14ac:dyDescent="0.3">
      <c r="B45" s="36" t="s">
        <v>40</v>
      </c>
      <c r="C45" s="27">
        <v>18317350</v>
      </c>
      <c r="D45" s="27">
        <f>+'[1]G generales'!I40</f>
        <v>17596362</v>
      </c>
      <c r="E45" s="37">
        <f t="shared" si="0"/>
        <v>-3.9360933759523098E-2</v>
      </c>
      <c r="F45" s="40"/>
    </row>
    <row r="46" spans="2:7" ht="14.4" x14ac:dyDescent="0.3">
      <c r="B46" s="36" t="s">
        <v>41</v>
      </c>
      <c r="C46" s="27">
        <v>157739557</v>
      </c>
      <c r="D46" s="27">
        <f>+'[1]G generales'!I41</f>
        <v>166415233</v>
      </c>
      <c r="E46" s="37">
        <f t="shared" si="0"/>
        <v>5.5000002313940755E-2</v>
      </c>
    </row>
    <row r="47" spans="2:7" ht="14.4" x14ac:dyDescent="0.3">
      <c r="B47" s="36" t="s">
        <v>42</v>
      </c>
      <c r="C47" s="27">
        <v>31074404</v>
      </c>
      <c r="D47" s="27">
        <f>+'[1]G generales'!I42</f>
        <v>32783496</v>
      </c>
      <c r="E47" s="37">
        <f t="shared" si="0"/>
        <v>5.4999992920218288E-2</v>
      </c>
    </row>
    <row r="48" spans="2:7" x14ac:dyDescent="0.25">
      <c r="B48" s="41" t="s">
        <v>43</v>
      </c>
      <c r="C48" s="30">
        <f>SUM(C49:C49)</f>
        <v>643873885</v>
      </c>
      <c r="D48" s="30">
        <f>+D49</f>
        <v>472583386</v>
      </c>
      <c r="E48" s="31">
        <f t="shared" si="0"/>
        <v>-0.2660311327893039</v>
      </c>
      <c r="G48" s="35"/>
    </row>
    <row r="49" spans="2:8" ht="14.4" x14ac:dyDescent="0.3">
      <c r="B49" s="36" t="s">
        <v>44</v>
      </c>
      <c r="C49" s="27">
        <v>643873885</v>
      </c>
      <c r="D49" s="27">
        <f>+'[1]01 Recaudo'!D9</f>
        <v>472583386</v>
      </c>
      <c r="E49" s="37">
        <f t="shared" si="0"/>
        <v>-0.2660311327893039</v>
      </c>
      <c r="G49" s="35"/>
    </row>
    <row r="50" spans="2:8" x14ac:dyDescent="0.25">
      <c r="B50" s="41" t="s">
        <v>45</v>
      </c>
      <c r="C50" s="30">
        <f>SUM(C51:C52)</f>
        <v>8533087689.6000004</v>
      </c>
      <c r="D50" s="30">
        <f>SUM(D51:D52)</f>
        <v>9817812232</v>
      </c>
      <c r="E50" s="31">
        <f t="shared" si="0"/>
        <v>0.15055799133129755</v>
      </c>
    </row>
    <row r="51" spans="2:8" ht="14.4" x14ac:dyDescent="0.3">
      <c r="B51" s="36" t="s">
        <v>46</v>
      </c>
      <c r="C51" s="42">
        <v>5333179806.2000008</v>
      </c>
      <c r="D51" s="42">
        <f>+'[1]proyec cabezas'!F28</f>
        <v>6136132645</v>
      </c>
      <c r="E51" s="37">
        <f t="shared" si="0"/>
        <v>0.15055799128815028</v>
      </c>
    </row>
    <row r="52" spans="2:8" ht="14.4" x14ac:dyDescent="0.3">
      <c r="B52" s="36" t="s">
        <v>47</v>
      </c>
      <c r="C52" s="42">
        <v>3199907883.4000001</v>
      </c>
      <c r="D52" s="42">
        <f>+'[1]proyec cabezas'!F29</f>
        <v>3681679587</v>
      </c>
      <c r="E52" s="37">
        <f t="shared" si="0"/>
        <v>0.15055799140320958</v>
      </c>
    </row>
    <row r="53" spans="2:8" ht="14.4" x14ac:dyDescent="0.3">
      <c r="B53" s="36"/>
      <c r="C53" s="42"/>
      <c r="D53" s="42"/>
      <c r="E53" s="37"/>
      <c r="G53" s="34"/>
    </row>
    <row r="54" spans="2:8" s="32" customFormat="1" ht="15" x14ac:dyDescent="0.25">
      <c r="B54" s="43" t="s">
        <v>48</v>
      </c>
      <c r="C54" s="44">
        <f>+C55+C82</f>
        <v>70283867033</v>
      </c>
      <c r="D54" s="44">
        <f>+D55+D82</f>
        <v>89607356276.988663</v>
      </c>
      <c r="E54" s="45">
        <f t="shared" si="0"/>
        <v>0.27493491834926798</v>
      </c>
      <c r="G54" s="46"/>
      <c r="H54" s="47"/>
    </row>
    <row r="55" spans="2:8" ht="33" customHeight="1" x14ac:dyDescent="0.25">
      <c r="B55" s="48" t="s">
        <v>49</v>
      </c>
      <c r="C55" s="30">
        <f>+C56+C68</f>
        <v>9046815166</v>
      </c>
      <c r="D55" s="30">
        <f>+D56+D68</f>
        <v>18362032123.989002</v>
      </c>
      <c r="E55" s="31">
        <f t="shared" si="0"/>
        <v>1.0296680972324621</v>
      </c>
    </row>
    <row r="56" spans="2:8" x14ac:dyDescent="0.25">
      <c r="B56" s="33" t="s">
        <v>50</v>
      </c>
      <c r="C56" s="30">
        <f>SUM(C57:C67)</f>
        <v>7953697415</v>
      </c>
      <c r="D56" s="30">
        <f>SUM(D57:D67)</f>
        <v>9223976367</v>
      </c>
      <c r="E56" s="31">
        <f t="shared" si="0"/>
        <v>0.15970923781993029</v>
      </c>
    </row>
    <row r="57" spans="2:8" ht="14.4" x14ac:dyDescent="0.3">
      <c r="B57" s="36" t="s">
        <v>15</v>
      </c>
      <c r="C57" s="49">
        <v>5352642515</v>
      </c>
      <c r="D57" s="27">
        <f>+'[1]Anexo 5 Planta y Equipo 2025'!R103-D58</f>
        <v>6192269850</v>
      </c>
      <c r="E57" s="37">
        <f t="shared" si="0"/>
        <v>0.15686221014145207</v>
      </c>
    </row>
    <row r="58" spans="2:8" ht="14.4" x14ac:dyDescent="0.3">
      <c r="B58" s="36" t="s">
        <v>16</v>
      </c>
      <c r="C58" s="49">
        <v>15552000</v>
      </c>
      <c r="D58" s="27">
        <f>+'[1]Anexo 5 Planta y Equipo 2025'!J103*12</f>
        <v>16858368</v>
      </c>
      <c r="E58" s="37">
        <f t="shared" si="0"/>
        <v>8.4000000000000075E-2</v>
      </c>
    </row>
    <row r="59" spans="2:8" ht="14.4" x14ac:dyDescent="0.3">
      <c r="B59" s="36" t="s">
        <v>17</v>
      </c>
      <c r="C59" s="27">
        <v>271425576</v>
      </c>
      <c r="D59" s="27">
        <f>+'[1]Anexo 5 Planta y Equipo 2025'!AB103+'[1]Anexo 5 Planta y Equipo 2025'!AC103</f>
        <v>313944576</v>
      </c>
      <c r="E59" s="37">
        <f t="shared" si="0"/>
        <v>0.15665067613230366</v>
      </c>
    </row>
    <row r="60" spans="2:8" ht="14.4" x14ac:dyDescent="0.3">
      <c r="B60" s="36" t="s">
        <v>18</v>
      </c>
      <c r="C60" s="27">
        <v>350975942</v>
      </c>
      <c r="D60" s="27">
        <f>+'[1]Anexo 5 Planta y Equipo 2025'!AA103</f>
        <v>413323542</v>
      </c>
      <c r="E60" s="37">
        <f t="shared" si="0"/>
        <v>0.17764066575252624</v>
      </c>
    </row>
    <row r="61" spans="2:8" ht="14.4" x14ac:dyDescent="0.3">
      <c r="B61" s="36" t="s">
        <v>19</v>
      </c>
      <c r="C61" s="27">
        <v>7648824</v>
      </c>
      <c r="D61" s="27">
        <f>+'[1]Anexo 5 Planta y Equipo 2025'!AD103</f>
        <v>8298984</v>
      </c>
      <c r="E61" s="37">
        <f t="shared" si="0"/>
        <v>8.5001302160959691E-2</v>
      </c>
    </row>
    <row r="62" spans="2:8" ht="14.4" x14ac:dyDescent="0.3">
      <c r="B62" s="36" t="s">
        <v>20</v>
      </c>
      <c r="C62" s="27">
        <v>350975942</v>
      </c>
      <c r="D62" s="27">
        <f>+'[1]Anexo 5 Planta y Equipo 2025'!Y103</f>
        <v>413323542</v>
      </c>
      <c r="E62" s="37">
        <f t="shared" si="0"/>
        <v>0.17764066575252624</v>
      </c>
    </row>
    <row r="63" spans="2:8" ht="14.4" x14ac:dyDescent="0.3">
      <c r="B63" s="36" t="s">
        <v>21</v>
      </c>
      <c r="C63" s="27">
        <v>42117119</v>
      </c>
      <c r="D63" s="27">
        <f>+'[1]Anexo 5 Planta y Equipo 2025'!Z103</f>
        <v>49598822</v>
      </c>
      <c r="E63" s="37">
        <f t="shared" si="0"/>
        <v>0.17764042692473803</v>
      </c>
    </row>
    <row r="64" spans="2:8" ht="14.4" x14ac:dyDescent="0.3">
      <c r="B64" s="36" t="s">
        <v>22</v>
      </c>
      <c r="C64" s="27">
        <v>1077759273</v>
      </c>
      <c r="D64" s="27">
        <f>+'[1]Anexo 5 Planta y Equipo 2025'!S103+'[1]Anexo 5 Planta y Equipo 2025'!T103+'[1]Anexo 5 Planta y Equipo 2025'!U103</f>
        <v>1253191039</v>
      </c>
      <c r="E64" s="37">
        <f t="shared" si="0"/>
        <v>0.16277453638758899</v>
      </c>
    </row>
    <row r="65" spans="2:6" ht="14.4" x14ac:dyDescent="0.3">
      <c r="B65" s="36" t="s">
        <v>23</v>
      </c>
      <c r="C65" s="27">
        <v>215377968</v>
      </c>
      <c r="D65" s="27">
        <f>+'[1]Anexo 5 Planta y Equipo 2025'!V103</f>
        <v>250296600</v>
      </c>
      <c r="E65" s="37">
        <f t="shared" si="0"/>
        <v>0.16212722370934429</v>
      </c>
    </row>
    <row r="66" spans="2:6" ht="14.4" x14ac:dyDescent="0.3">
      <c r="B66" s="36" t="s">
        <v>24</v>
      </c>
      <c r="C66" s="27">
        <v>161533524</v>
      </c>
      <c r="D66" s="27">
        <f>+'[1]Anexo 5 Planta y Equipo 2025'!X103</f>
        <v>187722636</v>
      </c>
      <c r="E66" s="37">
        <f t="shared" si="0"/>
        <v>0.16212802984475227</v>
      </c>
    </row>
    <row r="67" spans="2:6" ht="14.4" x14ac:dyDescent="0.3">
      <c r="B67" s="36" t="s">
        <v>25</v>
      </c>
      <c r="C67" s="27">
        <v>107688732</v>
      </c>
      <c r="D67" s="27">
        <f>+'[1]Anexo 5 Planta y Equipo 2025'!W103</f>
        <v>125148408</v>
      </c>
      <c r="E67" s="37">
        <f t="shared" si="0"/>
        <v>0.16213094606778355</v>
      </c>
    </row>
    <row r="68" spans="2:6" x14ac:dyDescent="0.25">
      <c r="B68" s="50" t="s">
        <v>51</v>
      </c>
      <c r="C68" s="30">
        <f>SUM(C69:C81)</f>
        <v>1093117751</v>
      </c>
      <c r="D68" s="30">
        <f>SUM(D69:D81)</f>
        <v>9138055756.9890022</v>
      </c>
      <c r="E68" s="31">
        <f t="shared" si="0"/>
        <v>7.3596261689368561</v>
      </c>
    </row>
    <row r="69" spans="2:6" ht="14.4" x14ac:dyDescent="0.3">
      <c r="B69" s="36" t="s">
        <v>27</v>
      </c>
      <c r="C69" s="27">
        <v>32780663</v>
      </c>
      <c r="D69" s="27">
        <f>+'[1]G generales'!W27</f>
        <v>168844004</v>
      </c>
      <c r="E69" s="37">
        <f t="shared" si="0"/>
        <v>4.150719617842995</v>
      </c>
    </row>
    <row r="70" spans="2:6" ht="14.4" x14ac:dyDescent="0.3">
      <c r="B70" s="36" t="s">
        <v>28</v>
      </c>
      <c r="C70" s="27">
        <v>5923761</v>
      </c>
      <c r="D70" s="27">
        <f>+'[1]G generales'!W28</f>
        <v>4473136</v>
      </c>
      <c r="E70" s="37">
        <f t="shared" si="0"/>
        <v>-0.24488243195496917</v>
      </c>
    </row>
    <row r="71" spans="2:6" s="28" customFormat="1" ht="14.4" x14ac:dyDescent="0.3">
      <c r="B71" s="51" t="s">
        <v>29</v>
      </c>
      <c r="C71" s="42">
        <v>15299200</v>
      </c>
      <c r="D71" s="27">
        <f>+'[1]G generales'!W29</f>
        <v>15000000</v>
      </c>
      <c r="E71" s="37">
        <f t="shared" si="0"/>
        <v>-1.9556578121731838E-2</v>
      </c>
      <c r="F71" s="1"/>
    </row>
    <row r="72" spans="2:6" ht="14.4" x14ac:dyDescent="0.3">
      <c r="B72" s="36" t="s">
        <v>30</v>
      </c>
      <c r="C72" s="27">
        <v>100631067</v>
      </c>
      <c r="D72" s="27">
        <f>+'[1]G generales'!W30</f>
        <v>102379154</v>
      </c>
      <c r="E72" s="37">
        <f t="shared" si="0"/>
        <v>1.7371245800265722E-2</v>
      </c>
    </row>
    <row r="73" spans="2:6" ht="14.4" x14ac:dyDescent="0.3">
      <c r="B73" s="36" t="s">
        <v>31</v>
      </c>
      <c r="C73" s="27">
        <v>15291592</v>
      </c>
      <c r="D73" s="27">
        <f>+'[1]G generales'!W31</f>
        <v>15848762</v>
      </c>
      <c r="E73" s="37">
        <f t="shared" si="0"/>
        <v>3.6436363198808941E-2</v>
      </c>
    </row>
    <row r="74" spans="2:6" ht="14.4" x14ac:dyDescent="0.3">
      <c r="B74" s="36" t="s">
        <v>32</v>
      </c>
      <c r="C74" s="38"/>
      <c r="D74" s="27">
        <f>+'[1]Anexo No. 6 Honorarios'!I185</f>
        <v>7742149379.9890013</v>
      </c>
      <c r="E74" s="39">
        <v>1</v>
      </c>
    </row>
    <row r="75" spans="2:6" ht="14.4" x14ac:dyDescent="0.3">
      <c r="B75" s="36" t="s">
        <v>52</v>
      </c>
      <c r="C75" s="27"/>
      <c r="D75" s="27">
        <f>+'[1]G generales'!W33</f>
        <v>26000000</v>
      </c>
      <c r="E75" s="37">
        <v>1</v>
      </c>
    </row>
    <row r="76" spans="2:6" ht="14.4" x14ac:dyDescent="0.3">
      <c r="B76" s="36" t="s">
        <v>34</v>
      </c>
      <c r="C76" s="27">
        <v>87765223</v>
      </c>
      <c r="D76" s="27">
        <f>+'[1]G generales'!W34</f>
        <v>0</v>
      </c>
      <c r="E76" s="37">
        <f t="shared" si="0"/>
        <v>-1</v>
      </c>
    </row>
    <row r="77" spans="2:6" ht="14.4" x14ac:dyDescent="0.3">
      <c r="B77" s="36" t="s">
        <v>53</v>
      </c>
      <c r="C77" s="27">
        <v>63147490</v>
      </c>
      <c r="D77" s="27">
        <f>+'[1]G generales'!W35</f>
        <v>54478616</v>
      </c>
      <c r="E77" s="37">
        <f t="shared" si="0"/>
        <v>-0.13727978736763724</v>
      </c>
    </row>
    <row r="78" spans="2:6" ht="14.4" x14ac:dyDescent="0.3">
      <c r="B78" s="36" t="s">
        <v>36</v>
      </c>
      <c r="C78" s="27">
        <v>110822000</v>
      </c>
      <c r="D78" s="27">
        <f>+'[1]G generales'!W36</f>
        <v>116917210</v>
      </c>
      <c r="E78" s="37">
        <f t="shared" si="0"/>
        <v>5.4999999999999938E-2</v>
      </c>
    </row>
    <row r="79" spans="2:6" ht="14.4" x14ac:dyDescent="0.3">
      <c r="B79" s="36" t="s">
        <v>37</v>
      </c>
      <c r="C79" s="27">
        <v>561406441</v>
      </c>
      <c r="D79" s="27">
        <f>+'[1]G generales'!W37</f>
        <v>786412416</v>
      </c>
      <c r="E79" s="37">
        <f t="shared" si="0"/>
        <v>0.40078979963110184</v>
      </c>
    </row>
    <row r="80" spans="2:6" s="32" customFormat="1" ht="15.6" x14ac:dyDescent="0.3">
      <c r="B80" s="36" t="s">
        <v>39</v>
      </c>
      <c r="C80" s="27">
        <v>85733623</v>
      </c>
      <c r="D80" s="27">
        <f>+'[1]G generales'!W39</f>
        <v>90448970</v>
      </c>
      <c r="E80" s="37">
        <f t="shared" si="0"/>
        <v>5.4999973580960093E-2</v>
      </c>
      <c r="F80" s="1"/>
    </row>
    <row r="81" spans="2:7" ht="14.4" x14ac:dyDescent="0.3">
      <c r="B81" s="51" t="s">
        <v>40</v>
      </c>
      <c r="C81" s="27">
        <v>14316691</v>
      </c>
      <c r="D81" s="27">
        <f>+'[1]G generales'!W40</f>
        <v>15104109</v>
      </c>
      <c r="E81" s="37">
        <f t="shared" si="0"/>
        <v>5.4999999650757303E-2</v>
      </c>
    </row>
    <row r="82" spans="2:7" s="54" customFormat="1" ht="15" x14ac:dyDescent="0.25">
      <c r="B82" s="52" t="s">
        <v>54</v>
      </c>
      <c r="C82" s="44">
        <f>+C83+C86+C89+C93</f>
        <v>61237051867</v>
      </c>
      <c r="D82" s="44">
        <f>+D83+D86+D89+D93</f>
        <v>71245324152.999664</v>
      </c>
      <c r="E82" s="45">
        <f t="shared" si="0"/>
        <v>0.163434913681614</v>
      </c>
      <c r="F82" s="53"/>
      <c r="G82" s="53"/>
    </row>
    <row r="83" spans="2:7" s="16" customFormat="1" ht="39.6" customHeight="1" x14ac:dyDescent="0.25">
      <c r="B83" s="55" t="s">
        <v>55</v>
      </c>
      <c r="C83" s="56">
        <f>SUM(C84:C85)</f>
        <v>2304765013</v>
      </c>
      <c r="D83" s="56">
        <f>SUM(D84:D85)</f>
        <v>1916999163.0046721</v>
      </c>
      <c r="E83" s="57">
        <f t="shared" ref="E83:E103" si="1">(D83/C83)-1</f>
        <v>-0.16824528652948967</v>
      </c>
    </row>
    <row r="84" spans="2:7" s="28" customFormat="1" ht="14.4" x14ac:dyDescent="0.3">
      <c r="B84" s="51" t="s">
        <v>56</v>
      </c>
      <c r="C84" s="42">
        <v>924603895</v>
      </c>
      <c r="D84" s="38">
        <v>1173718924</v>
      </c>
      <c r="E84" s="58">
        <f t="shared" si="1"/>
        <v>0.26942892015396502</v>
      </c>
    </row>
    <row r="85" spans="2:7" ht="39.6" x14ac:dyDescent="0.3">
      <c r="B85" s="36" t="s">
        <v>57</v>
      </c>
      <c r="C85" s="38">
        <v>1380161118</v>
      </c>
      <c r="D85" s="38">
        <f>+'[3]DETALLE DE PRESUPUESTO'!$E$43-0.82</f>
        <v>743280239.00467205</v>
      </c>
      <c r="E85" s="39">
        <f t="shared" si="1"/>
        <v>-0.46145400757140298</v>
      </c>
    </row>
    <row r="86" spans="2:7" ht="40.950000000000003" customHeight="1" x14ac:dyDescent="0.25">
      <c r="B86" s="55" t="s">
        <v>58</v>
      </c>
      <c r="C86" s="56">
        <f>+C87+C88</f>
        <v>22710933102</v>
      </c>
      <c r="D86" s="56">
        <f>SUM(D87:D88)</f>
        <v>24934030286</v>
      </c>
      <c r="E86" s="57">
        <f t="shared" si="1"/>
        <v>9.7886651068697317E-2</v>
      </c>
    </row>
    <row r="87" spans="2:7" ht="28.2" customHeight="1" x14ac:dyDescent="0.3">
      <c r="B87" s="36" t="s">
        <v>59</v>
      </c>
      <c r="C87" s="27">
        <v>19001872862</v>
      </c>
      <c r="D87" s="27">
        <f>+'[2]Anexo No. 3 Presupt Gtos MOD'!$D$84</f>
        <v>21937273306</v>
      </c>
      <c r="E87" s="37">
        <f t="shared" si="1"/>
        <v>0.15447953290279193</v>
      </c>
    </row>
    <row r="88" spans="2:7" ht="40.950000000000003" customHeight="1" x14ac:dyDescent="0.3">
      <c r="B88" s="36" t="s">
        <v>60</v>
      </c>
      <c r="C88" s="27">
        <v>3709060240</v>
      </c>
      <c r="D88" s="27">
        <f>+'[4]Anexo No. 3 Presupt Gtos MOD'!$D$111-0.57</f>
        <v>2996756980</v>
      </c>
      <c r="E88" s="37">
        <f t="shared" si="1"/>
        <v>-0.19204413352962957</v>
      </c>
    </row>
    <row r="89" spans="2:7" ht="45.75" customHeight="1" x14ac:dyDescent="0.25">
      <c r="B89" s="55" t="s">
        <v>61</v>
      </c>
      <c r="C89" s="56">
        <f>SUM(C90:C92)</f>
        <v>14031054297</v>
      </c>
      <c r="D89" s="56">
        <f>SUM(D90:D92)</f>
        <v>18603599403.994999</v>
      </c>
      <c r="E89" s="57">
        <f t="shared" si="1"/>
        <v>0.32588749285737295</v>
      </c>
    </row>
    <row r="90" spans="2:7" ht="42" customHeight="1" x14ac:dyDescent="0.3">
      <c r="B90" s="36" t="s">
        <v>62</v>
      </c>
      <c r="C90" s="27">
        <v>3204092887</v>
      </c>
      <c r="D90" s="27">
        <f>+'[5]Anexo No. 3 Presupt Gtos MOD'!$D$91-0.32</f>
        <v>2887030528.9949999</v>
      </c>
      <c r="E90" s="37">
        <f t="shared" si="1"/>
        <v>-9.895542020377146E-2</v>
      </c>
    </row>
    <row r="91" spans="2:7" ht="14.4" x14ac:dyDescent="0.3">
      <c r="B91" s="36" t="s">
        <v>63</v>
      </c>
      <c r="C91" s="27">
        <v>7144203944</v>
      </c>
      <c r="D91" s="27">
        <v>8943625922</v>
      </c>
      <c r="E91" s="37">
        <f t="shared" si="1"/>
        <v>0.2518715859884193</v>
      </c>
    </row>
    <row r="92" spans="2:7" ht="14.4" x14ac:dyDescent="0.3">
      <c r="B92" s="36" t="s">
        <v>64</v>
      </c>
      <c r="C92" s="27">
        <v>3682757466</v>
      </c>
      <c r="D92" s="27">
        <f>+'[6]Anexo No. 3 Presupt Gtos MOD'!$D$106</f>
        <v>6772942953</v>
      </c>
      <c r="E92" s="37">
        <f t="shared" si="1"/>
        <v>0.83909557322990969</v>
      </c>
    </row>
    <row r="93" spans="2:7" ht="27.75" customHeight="1" x14ac:dyDescent="0.25">
      <c r="B93" s="55" t="s">
        <v>65</v>
      </c>
      <c r="C93" s="56">
        <f>SUM(C94:C94)</f>
        <v>22190299455</v>
      </c>
      <c r="D93" s="56">
        <f>SUM(D94:D94)</f>
        <v>25790695300</v>
      </c>
      <c r="E93" s="57">
        <f t="shared" si="1"/>
        <v>0.16225089040827467</v>
      </c>
    </row>
    <row r="94" spans="2:7" ht="27.75" customHeight="1" x14ac:dyDescent="0.3">
      <c r="B94" s="36" t="s">
        <v>65</v>
      </c>
      <c r="C94" s="27">
        <v>22190299455</v>
      </c>
      <c r="D94" s="27">
        <f>+'[6]Anexo No. 3 Presupt Gtos MOD'!$D$96-0.82</f>
        <v>25790695300</v>
      </c>
      <c r="E94" s="37">
        <f t="shared" si="1"/>
        <v>0.16225089040827467</v>
      </c>
    </row>
    <row r="95" spans="2:7" ht="33" customHeight="1" x14ac:dyDescent="0.25">
      <c r="B95" s="48" t="s">
        <v>66</v>
      </c>
      <c r="C95" s="59">
        <f>+C17+C54</f>
        <v>82555048002.600006</v>
      </c>
      <c r="D95" s="59">
        <f>+D17+D54</f>
        <v>103343402502.83339</v>
      </c>
      <c r="E95" s="60">
        <f t="shared" si="1"/>
        <v>0.25181203334263302</v>
      </c>
    </row>
    <row r="96" spans="2:7" s="28" customFormat="1" ht="30" customHeight="1" x14ac:dyDescent="0.25">
      <c r="B96" s="61" t="s">
        <v>67</v>
      </c>
      <c r="C96" s="62">
        <f>SUM(C97:C98)</f>
        <v>12098898032.400003</v>
      </c>
      <c r="D96" s="62">
        <f>SUM(D97:D98)</f>
        <v>9968326744.417366</v>
      </c>
      <c r="E96" s="63">
        <f t="shared" si="1"/>
        <v>-0.17609630912477459</v>
      </c>
    </row>
    <row r="97" spans="2:5" s="28" customFormat="1" ht="14.4" x14ac:dyDescent="0.3">
      <c r="B97" s="64" t="s">
        <v>68</v>
      </c>
      <c r="C97" s="65">
        <v>5365842394.8000031</v>
      </c>
      <c r="D97" s="65">
        <f>('[1]Anexo No. 1 Regionaliza Recaudo'!C59+'[1]Anexo No. 1 Regionaliza Recaudo'!E59+'[1]Anexo No. 1 Regionaliza Recaudo'!G59+'[1]Anexo No. 1 Regionaliza Recaudo'!I59+'[1]Anexo No. 1 Regionaliza Recaudo'!L59+'[1]Anexo No. 1 Regionaliza Recaudo'!N59)-(D19+D31+D48+D51+D56+D68+D83+D86+D89+D100-'[1]G generales'!M43-'[1]Anexo 5 Planta y Equipo 2025'!AE102-1)</f>
        <v>683620445.50531006</v>
      </c>
      <c r="E97" s="66">
        <f t="shared" si="1"/>
        <v>-0.87259774044653238</v>
      </c>
    </row>
    <row r="98" spans="2:5" s="28" customFormat="1" ht="14.4" x14ac:dyDescent="0.3">
      <c r="B98" s="64" t="s">
        <v>69</v>
      </c>
      <c r="C98" s="65">
        <v>6733055637.6000004</v>
      </c>
      <c r="D98" s="65">
        <f>('[1]Anexo No. 1 Regionaliza Recaudo'!D59+'[1]Anexo No. 1 Regionaliza Recaudo'!F59+'[1]Anexo No. 1 Regionaliza Recaudo'!H59+'[1]Anexo No. 1 Regionaliza Recaudo'!J59+'[1]Anexo No. 1 Regionaliza Recaudo'!K59+'[1]Anexo No. 1 Regionaliza Recaudo'!M59)-('[1]Anexo 5 Planta y Equipo 2025'!AE102+'[1]G generales'!M43+'Anexo No. 3 Presupt Gtos MOD'!D93+D52+D101-1)</f>
        <v>9284706298.912056</v>
      </c>
      <c r="E98" s="66">
        <f t="shared" si="1"/>
        <v>0.3789736486154438</v>
      </c>
    </row>
    <row r="99" spans="2:5" s="28" customFormat="1" x14ac:dyDescent="0.25">
      <c r="B99" s="61" t="s">
        <v>70</v>
      </c>
      <c r="C99" s="62">
        <f>SUM(C100:C101)</f>
        <v>23125949936</v>
      </c>
      <c r="D99" s="62">
        <f>SUM(D100:D101)</f>
        <v>28917244708</v>
      </c>
      <c r="E99" s="63">
        <f t="shared" si="1"/>
        <v>0.25042408151998696</v>
      </c>
    </row>
    <row r="100" spans="2:5" s="28" customFormat="1" ht="14.4" x14ac:dyDescent="0.3">
      <c r="B100" s="67" t="s">
        <v>71</v>
      </c>
      <c r="C100" s="68">
        <v>11543360391</v>
      </c>
      <c r="D100" s="68">
        <v>11543360391</v>
      </c>
      <c r="E100" s="66">
        <f t="shared" si="1"/>
        <v>0</v>
      </c>
    </row>
    <row r="101" spans="2:5" s="28" customFormat="1" ht="14.4" x14ac:dyDescent="0.3">
      <c r="B101" s="67" t="s">
        <v>72</v>
      </c>
      <c r="C101" s="68">
        <v>11582589545</v>
      </c>
      <c r="D101" s="68">
        <v>17373884317</v>
      </c>
      <c r="E101" s="66">
        <f t="shared" si="1"/>
        <v>0.49999999995683186</v>
      </c>
    </row>
    <row r="102" spans="2:5" s="28" customFormat="1" x14ac:dyDescent="0.25">
      <c r="B102" s="69"/>
      <c r="C102" s="70"/>
      <c r="D102" s="70"/>
      <c r="E102" s="71"/>
    </row>
    <row r="103" spans="2:5" ht="15.6" thickBot="1" x14ac:dyDescent="0.3">
      <c r="B103" s="72" t="s">
        <v>73</v>
      </c>
      <c r="C103" s="73">
        <f>+C95+C96+C99</f>
        <v>117779895971.00002</v>
      </c>
      <c r="D103" s="73">
        <f>+D95+D96+D99-2</f>
        <v>142228973953.25076</v>
      </c>
      <c r="E103" s="74">
        <f t="shared" si="1"/>
        <v>0.2075827778644892</v>
      </c>
    </row>
    <row r="125" ht="17.25" customHeight="1" x14ac:dyDescent="0.25"/>
  </sheetData>
  <mergeCells count="8">
    <mergeCell ref="B2:E5"/>
    <mergeCell ref="C8:D8"/>
    <mergeCell ref="B12:E12"/>
    <mergeCell ref="B13:E13"/>
    <mergeCell ref="B14:B15"/>
    <mergeCell ref="C14:C15"/>
    <mergeCell ref="D14:D15"/>
    <mergeCell ref="E14:E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fitToHeight="0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3 Presupt Gtos MOD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2026-03-31T22:45:59Z</dcterms:created>
  <dcterms:modified xsi:type="dcterms:W3CDTF">2026-03-31T22:46:57Z</dcterms:modified>
</cp:coreProperties>
</file>