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8_{82F071E1-8A81-4ADF-933A-171E9BE18FF0}" xr6:coauthVersionLast="47" xr6:coauthVersionMax="47" xr10:uidLastSave="{00000000-0000-0000-0000-000000000000}"/>
  <bookViews>
    <workbookView xWindow="-108" yWindow="-108" windowWidth="23256" windowHeight="12456" xr2:uid="{47C44F3F-1BD8-489F-AF15-40BCD9C02AAF}"/>
  </bookViews>
  <sheets>
    <sheet name="Anexo 2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 localSheetId="0">'Anexo 2 '!$A$1:$L$228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ABEZAS_PROYEC" localSheetId="0">'[4]Anexo 1 Minagricultura'!$C$46</definedName>
    <definedName name="CONTRATOS">#REF!</definedName>
    <definedName name="CUOTAPPC2005" localSheetId="0">'[4]Anexo 1 Minagricultura'!#REF!</definedName>
    <definedName name="CUOTAPPC2005">'[1]Anexo 1'!#REF!</definedName>
    <definedName name="CUOTAPPC2013" localSheetId="0">'[4]Anexo 1 Minagricultura'!#REF!</definedName>
    <definedName name="CUOTAPPC2013">'[1]Anexo 1'!#REF!</definedName>
    <definedName name="CUOTAPPC203" localSheetId="0">'[4]Anexo 1 Minagricultura'!#REF!</definedName>
    <definedName name="CUOTAPPC203">'[1]Anexo 1'!#REF!</definedName>
    <definedName name="DIAG_PPC">#REF!</definedName>
    <definedName name="DIRECCION">[5]consecutivo!$M$9:$M$13</definedName>
    <definedName name="DISTRIBUIDOR">#REF!</definedName>
    <definedName name="Dólar" localSheetId="0">#REF!</definedName>
    <definedName name="Dólar">#REF!</definedName>
    <definedName name="eeeee" localSheetId="0">'[4]Ejecución ingresos 2014'!#REF!</definedName>
    <definedName name="eeeee">'[1]Ejecución ingresos 2023'!#REF!</definedName>
    <definedName name="EPPC" localSheetId="0">'[4]Anexo 1 Minagricultura'!$C$54</definedName>
    <definedName name="EPPC">'[1]Anexo 1'!$C$50</definedName>
    <definedName name="Euro" localSheetId="0">#REF!</definedName>
    <definedName name="Euro">#REF!</definedName>
    <definedName name="FDGFDG">#REF!</definedName>
    <definedName name="FECHA_DE_RECIBIDO">[6]BASE!$E$3:$E$177</definedName>
    <definedName name="FOMENTO" localSheetId="0">'[4]Anexo 1 Minagricultura'!$C$53</definedName>
    <definedName name="FOMENTO">'[1]Anexo 1'!$C$49</definedName>
    <definedName name="FOMENTOS">'[7]Anexo 1 Minagricultura'!$C$51</definedName>
    <definedName name="GTOSEPPC">#REF!</definedName>
    <definedName name="HONORAUDI_JURIDIC">#REF!</definedName>
    <definedName name="HONTOTAL">#REF!</definedName>
    <definedName name="Incremento" localSheetId="0">#REF!</definedName>
    <definedName name="Incremento">#REF!</definedName>
    <definedName name="Inflación" localSheetId="0">#REF!</definedName>
    <definedName name="Inflación">#REF!</definedName>
    <definedName name="JORTIZ">#REF!</definedName>
    <definedName name="LABORATORIOS">#REF!</definedName>
    <definedName name="NOMBDISTRI">#REF!</definedName>
    <definedName name="Pasajes" localSheetId="0">#REF!</definedName>
    <definedName name="Pasajes">#REF!</definedName>
    <definedName name="ppc">'[1]Anexo 1'!$D$11</definedName>
    <definedName name="RESERV_FUTU">#REF!</definedName>
    <definedName name="saldo" localSheetId="0">'[4]Ejecución ingresos 2014'!#REF!</definedName>
    <definedName name="saldo">'[1]Ejecución ingresos 2023'!#REF!</definedName>
    <definedName name="saldos" localSheetId="0">'[4]Ejecución ingresos 2014'!#REF!</definedName>
    <definedName name="saldos">'[1]Ejecución ingresos 2023'!#REF!</definedName>
    <definedName name="SUPERA2004" localSheetId="0">'[4]Anexo 1 Minagricultura'!#REF!</definedName>
    <definedName name="SUPERA2004">'[1]Anexo 1'!#REF!</definedName>
    <definedName name="SUPERA2005" localSheetId="0">'[4]Anexo 1 Minagricultura'!#REF!</definedName>
    <definedName name="SUPERA2005">'[1]Anexo 1'!#REF!</definedName>
    <definedName name="SUPERA2010">'[8]Anexo 1 Minagricultura'!$C$21</definedName>
    <definedName name="SUPERA2012" localSheetId="0">'[4]Anexo 1 Minagricultura'!#REF!</definedName>
    <definedName name="SUPERA2012">'[1]Anexo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2 '!$1:$6</definedName>
    <definedName name="_xlnm.Print_Titles">#REF!</definedName>
    <definedName name="VTAS2005">'[1]Anexo 1'!$D$28</definedName>
    <definedName name="xx">[9]Ingresos!$C$19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 localSheetId="0">'[10]Ingresos 2014'!#REF!</definedName>
    <definedName name="ZFRONTERA">'[10]Ingresos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1" i="1" l="1"/>
  <c r="J232" i="1" s="1"/>
  <c r="J230" i="1"/>
  <c r="G219" i="1"/>
  <c r="I219" i="1" s="1"/>
  <c r="K219" i="1" s="1"/>
  <c r="J217" i="1"/>
  <c r="K217" i="1" s="1"/>
  <c r="K215" i="1"/>
  <c r="J215" i="1"/>
  <c r="J214" i="1"/>
  <c r="K214" i="1" s="1"/>
  <c r="J213" i="1"/>
  <c r="K213" i="1" s="1"/>
  <c r="H211" i="1"/>
  <c r="I211" i="1" s="1"/>
  <c r="K211" i="1" s="1"/>
  <c r="A211" i="1"/>
  <c r="H210" i="1"/>
  <c r="I210" i="1" s="1"/>
  <c r="K210" i="1" s="1"/>
  <c r="A210" i="1"/>
  <c r="H209" i="1"/>
  <c r="H208" i="1" s="1"/>
  <c r="A209" i="1"/>
  <c r="A208" i="1"/>
  <c r="H207" i="1"/>
  <c r="I207" i="1" s="1"/>
  <c r="K207" i="1" s="1"/>
  <c r="A207" i="1"/>
  <c r="H206" i="1"/>
  <c r="I206" i="1" s="1"/>
  <c r="K206" i="1" s="1"/>
  <c r="A206" i="1"/>
  <c r="H205" i="1"/>
  <c r="H203" i="1" s="1"/>
  <c r="A205" i="1"/>
  <c r="H204" i="1"/>
  <c r="I204" i="1" s="1"/>
  <c r="A204" i="1"/>
  <c r="A203" i="1"/>
  <c r="H202" i="1"/>
  <c r="I202" i="1" s="1"/>
  <c r="K202" i="1" s="1"/>
  <c r="A202" i="1"/>
  <c r="I201" i="1"/>
  <c r="K201" i="1" s="1"/>
  <c r="H201" i="1"/>
  <c r="A201" i="1"/>
  <c r="H200" i="1"/>
  <c r="I200" i="1" s="1"/>
  <c r="K200" i="1" s="1"/>
  <c r="A200" i="1"/>
  <c r="H199" i="1"/>
  <c r="H198" i="1" s="1"/>
  <c r="A199" i="1"/>
  <c r="A198" i="1"/>
  <c r="E195" i="1"/>
  <c r="I195" i="1" s="1"/>
  <c r="K195" i="1" s="1"/>
  <c r="A195" i="1"/>
  <c r="I194" i="1"/>
  <c r="K194" i="1" s="1"/>
  <c r="E194" i="1"/>
  <c r="A194" i="1"/>
  <c r="E193" i="1"/>
  <c r="I193" i="1" s="1"/>
  <c r="K193" i="1" s="1"/>
  <c r="A193" i="1"/>
  <c r="E192" i="1"/>
  <c r="E191" i="1" s="1"/>
  <c r="E187" i="1" s="1"/>
  <c r="E55" i="1" s="1"/>
  <c r="A192" i="1"/>
  <c r="I190" i="1"/>
  <c r="K190" i="1" s="1"/>
  <c r="E190" i="1"/>
  <c r="I189" i="1"/>
  <c r="K189" i="1" s="1"/>
  <c r="E189" i="1"/>
  <c r="K188" i="1"/>
  <c r="I188" i="1"/>
  <c r="E188" i="1"/>
  <c r="I185" i="1"/>
  <c r="K185" i="1" s="1"/>
  <c r="D185" i="1"/>
  <c r="I184" i="1"/>
  <c r="K184" i="1" s="1"/>
  <c r="D184" i="1"/>
  <c r="D183" i="1"/>
  <c r="I183" i="1" s="1"/>
  <c r="A183" i="1"/>
  <c r="I182" i="1"/>
  <c r="K182" i="1" s="1"/>
  <c r="D182" i="1"/>
  <c r="D181" i="1"/>
  <c r="I181" i="1" s="1"/>
  <c r="K181" i="1" s="1"/>
  <c r="D180" i="1"/>
  <c r="I180" i="1" s="1"/>
  <c r="K180" i="1" s="1"/>
  <c r="D179" i="1"/>
  <c r="K178" i="1"/>
  <c r="I178" i="1"/>
  <c r="D178" i="1"/>
  <c r="D177" i="1"/>
  <c r="I177" i="1" s="1"/>
  <c r="K177" i="1" s="1"/>
  <c r="D176" i="1"/>
  <c r="I176" i="1" s="1"/>
  <c r="K176" i="1" s="1"/>
  <c r="K175" i="1"/>
  <c r="I175" i="1"/>
  <c r="D175" i="1"/>
  <c r="D173" i="1"/>
  <c r="I173" i="1" s="1"/>
  <c r="K173" i="1" s="1"/>
  <c r="A173" i="1"/>
  <c r="D172" i="1"/>
  <c r="I172" i="1" s="1"/>
  <c r="K172" i="1" s="1"/>
  <c r="A172" i="1"/>
  <c r="D171" i="1"/>
  <c r="I171" i="1" s="1"/>
  <c r="K171" i="1" s="1"/>
  <c r="A171" i="1"/>
  <c r="I170" i="1"/>
  <c r="K170" i="1" s="1"/>
  <c r="D170" i="1"/>
  <c r="A170" i="1"/>
  <c r="D169" i="1"/>
  <c r="I169" i="1" s="1"/>
  <c r="K169" i="1" s="1"/>
  <c r="A169" i="1"/>
  <c r="D168" i="1"/>
  <c r="I168" i="1" s="1"/>
  <c r="A168" i="1"/>
  <c r="D167" i="1"/>
  <c r="I167" i="1" s="1"/>
  <c r="K167" i="1" s="1"/>
  <c r="A167" i="1"/>
  <c r="I166" i="1"/>
  <c r="K166" i="1" s="1"/>
  <c r="D166" i="1"/>
  <c r="A166" i="1"/>
  <c r="I164" i="1"/>
  <c r="K164" i="1" s="1"/>
  <c r="D164" i="1"/>
  <c r="A164" i="1"/>
  <c r="D163" i="1"/>
  <c r="I163" i="1" s="1"/>
  <c r="K163" i="1" s="1"/>
  <c r="A163" i="1"/>
  <c r="I162" i="1"/>
  <c r="K162" i="1" s="1"/>
  <c r="D162" i="1"/>
  <c r="A162" i="1"/>
  <c r="D161" i="1"/>
  <c r="I161" i="1" s="1"/>
  <c r="K161" i="1" s="1"/>
  <c r="A161" i="1"/>
  <c r="D160" i="1"/>
  <c r="I160" i="1" s="1"/>
  <c r="K160" i="1" s="1"/>
  <c r="A160" i="1"/>
  <c r="D159" i="1"/>
  <c r="I159" i="1" s="1"/>
  <c r="K159" i="1" s="1"/>
  <c r="A159" i="1"/>
  <c r="D158" i="1"/>
  <c r="D155" i="1" s="1"/>
  <c r="A158" i="1"/>
  <c r="D157" i="1"/>
  <c r="I157" i="1" s="1"/>
  <c r="K157" i="1" s="1"/>
  <c r="A157" i="1"/>
  <c r="D156" i="1"/>
  <c r="I156" i="1" s="1"/>
  <c r="K156" i="1" s="1"/>
  <c r="A156" i="1"/>
  <c r="D153" i="1"/>
  <c r="I153" i="1" s="1"/>
  <c r="K153" i="1" s="1"/>
  <c r="D152" i="1"/>
  <c r="I152" i="1" s="1"/>
  <c r="K152" i="1" s="1"/>
  <c r="I151" i="1"/>
  <c r="I150" i="1" s="1"/>
  <c r="D151" i="1"/>
  <c r="C147" i="1"/>
  <c r="I147" i="1" s="1"/>
  <c r="K147" i="1" s="1"/>
  <c r="A147" i="1"/>
  <c r="C146" i="1"/>
  <c r="C143" i="1" s="1"/>
  <c r="A146" i="1"/>
  <c r="C145" i="1"/>
  <c r="I145" i="1" s="1"/>
  <c r="K145" i="1" s="1"/>
  <c r="A145" i="1"/>
  <c r="C144" i="1"/>
  <c r="I144" i="1" s="1"/>
  <c r="K144" i="1" s="1"/>
  <c r="A144" i="1"/>
  <c r="A143" i="1"/>
  <c r="C142" i="1"/>
  <c r="I142" i="1" s="1"/>
  <c r="K142" i="1" s="1"/>
  <c r="A142" i="1"/>
  <c r="I141" i="1"/>
  <c r="K141" i="1" s="1"/>
  <c r="C141" i="1"/>
  <c r="A141" i="1"/>
  <c r="C140" i="1"/>
  <c r="I140" i="1" s="1"/>
  <c r="A140" i="1"/>
  <c r="K139" i="1"/>
  <c r="C139" i="1"/>
  <c r="I139" i="1" s="1"/>
  <c r="A139" i="1"/>
  <c r="C138" i="1"/>
  <c r="I138" i="1" s="1"/>
  <c r="K138" i="1" s="1"/>
  <c r="A138" i="1"/>
  <c r="G134" i="1"/>
  <c r="I134" i="1" s="1"/>
  <c r="G133" i="1"/>
  <c r="G132" i="1"/>
  <c r="I132" i="1" s="1"/>
  <c r="K132" i="1" s="1"/>
  <c r="G131" i="1"/>
  <c r="I129" i="1"/>
  <c r="K129" i="1" s="1"/>
  <c r="G129" i="1"/>
  <c r="K128" i="1"/>
  <c r="I128" i="1"/>
  <c r="G128" i="1"/>
  <c r="G127" i="1"/>
  <c r="I127" i="1" s="1"/>
  <c r="K127" i="1" s="1"/>
  <c r="A127" i="1"/>
  <c r="G126" i="1"/>
  <c r="I126" i="1" s="1"/>
  <c r="K126" i="1" s="1"/>
  <c r="A126" i="1"/>
  <c r="G125" i="1"/>
  <c r="I125" i="1" s="1"/>
  <c r="K125" i="1" s="1"/>
  <c r="A125" i="1"/>
  <c r="G124" i="1"/>
  <c r="I124" i="1" s="1"/>
  <c r="K124" i="1" s="1"/>
  <c r="A124" i="1"/>
  <c r="G123" i="1"/>
  <c r="I123" i="1" s="1"/>
  <c r="K123" i="1" s="1"/>
  <c r="A123" i="1"/>
  <c r="G122" i="1"/>
  <c r="I122" i="1" s="1"/>
  <c r="K122" i="1" s="1"/>
  <c r="A122" i="1"/>
  <c r="G121" i="1"/>
  <c r="G120" i="1" s="1"/>
  <c r="A121" i="1"/>
  <c r="F117" i="1"/>
  <c r="I117" i="1" s="1"/>
  <c r="K117" i="1" s="1"/>
  <c r="A117" i="1"/>
  <c r="F116" i="1"/>
  <c r="I116" i="1" s="1"/>
  <c r="K116" i="1" s="1"/>
  <c r="A116" i="1"/>
  <c r="F115" i="1"/>
  <c r="I115" i="1" s="1"/>
  <c r="K115" i="1" s="1"/>
  <c r="A115" i="1"/>
  <c r="F114" i="1"/>
  <c r="I114" i="1" s="1"/>
  <c r="K114" i="1" s="1"/>
  <c r="A114" i="1"/>
  <c r="I113" i="1"/>
  <c r="K113" i="1" s="1"/>
  <c r="F113" i="1"/>
  <c r="A113" i="1"/>
  <c r="A112" i="1"/>
  <c r="F111" i="1"/>
  <c r="I111" i="1" s="1"/>
  <c r="K111" i="1" s="1"/>
  <c r="A111" i="1"/>
  <c r="F110" i="1"/>
  <c r="I110" i="1" s="1"/>
  <c r="K110" i="1" s="1"/>
  <c r="A110" i="1"/>
  <c r="F109" i="1"/>
  <c r="I109" i="1" s="1"/>
  <c r="K109" i="1" s="1"/>
  <c r="A109" i="1"/>
  <c r="I108" i="1"/>
  <c r="K108" i="1" s="1"/>
  <c r="F108" i="1"/>
  <c r="A108" i="1"/>
  <c r="F107" i="1"/>
  <c r="I107" i="1" s="1"/>
  <c r="K107" i="1" s="1"/>
  <c r="A107" i="1"/>
  <c r="K106" i="1"/>
  <c r="I106" i="1"/>
  <c r="F106" i="1"/>
  <c r="A106" i="1"/>
  <c r="F105" i="1"/>
  <c r="I105" i="1" s="1"/>
  <c r="K105" i="1" s="1"/>
  <c r="A105" i="1"/>
  <c r="F104" i="1"/>
  <c r="I104" i="1" s="1"/>
  <c r="K104" i="1" s="1"/>
  <c r="A104" i="1"/>
  <c r="I103" i="1"/>
  <c r="K103" i="1" s="1"/>
  <c r="F103" i="1"/>
  <c r="A103" i="1"/>
  <c r="F102" i="1"/>
  <c r="I102" i="1" s="1"/>
  <c r="K102" i="1" s="1"/>
  <c r="A102" i="1"/>
  <c r="F101" i="1"/>
  <c r="I101" i="1" s="1"/>
  <c r="K101" i="1" s="1"/>
  <c r="A101" i="1"/>
  <c r="F100" i="1"/>
  <c r="I100" i="1" s="1"/>
  <c r="A100" i="1"/>
  <c r="A99" i="1"/>
  <c r="F98" i="1"/>
  <c r="I98" i="1" s="1"/>
  <c r="K98" i="1" s="1"/>
  <c r="A98" i="1"/>
  <c r="F97" i="1"/>
  <c r="I97" i="1" s="1"/>
  <c r="K97" i="1" s="1"/>
  <c r="A97" i="1"/>
  <c r="K96" i="1"/>
  <c r="I96" i="1"/>
  <c r="F96" i="1"/>
  <c r="A96" i="1"/>
  <c r="F95" i="1"/>
  <c r="I95" i="1" s="1"/>
  <c r="K95" i="1" s="1"/>
  <c r="A95" i="1"/>
  <c r="F94" i="1"/>
  <c r="F93" i="1" s="1"/>
  <c r="A94" i="1"/>
  <c r="A93" i="1"/>
  <c r="F92" i="1"/>
  <c r="I92" i="1" s="1"/>
  <c r="K92" i="1" s="1"/>
  <c r="A92" i="1"/>
  <c r="F91" i="1"/>
  <c r="I91" i="1" s="1"/>
  <c r="K91" i="1" s="1"/>
  <c r="A91" i="1"/>
  <c r="F90" i="1"/>
  <c r="I90" i="1" s="1"/>
  <c r="K90" i="1" s="1"/>
  <c r="A90" i="1"/>
  <c r="F89" i="1"/>
  <c r="I89" i="1" s="1"/>
  <c r="K89" i="1" s="1"/>
  <c r="A89" i="1"/>
  <c r="F88" i="1"/>
  <c r="I88" i="1" s="1"/>
  <c r="K88" i="1" s="1"/>
  <c r="A88" i="1"/>
  <c r="F87" i="1"/>
  <c r="A87" i="1"/>
  <c r="A86" i="1"/>
  <c r="F85" i="1"/>
  <c r="I85" i="1" s="1"/>
  <c r="K85" i="1" s="1"/>
  <c r="A85" i="1"/>
  <c r="F84" i="1"/>
  <c r="I84" i="1" s="1"/>
  <c r="K84" i="1" s="1"/>
  <c r="A84" i="1"/>
  <c r="F83" i="1"/>
  <c r="I83" i="1" s="1"/>
  <c r="K83" i="1" s="1"/>
  <c r="A83" i="1"/>
  <c r="I82" i="1"/>
  <c r="K82" i="1" s="1"/>
  <c r="F82" i="1"/>
  <c r="A82" i="1"/>
  <c r="F81" i="1"/>
  <c r="I81" i="1" s="1"/>
  <c r="K81" i="1" s="1"/>
  <c r="A81" i="1"/>
  <c r="K80" i="1"/>
  <c r="I80" i="1"/>
  <c r="F80" i="1"/>
  <c r="A80" i="1"/>
  <c r="F79" i="1"/>
  <c r="I79" i="1" s="1"/>
  <c r="K79" i="1" s="1"/>
  <c r="A79" i="1"/>
  <c r="F78" i="1"/>
  <c r="A78" i="1"/>
  <c r="I77" i="1"/>
  <c r="K77" i="1" s="1"/>
  <c r="F77" i="1"/>
  <c r="A77" i="1"/>
  <c r="F75" i="1"/>
  <c r="I75" i="1" s="1"/>
  <c r="K75" i="1" s="1"/>
  <c r="A75" i="1"/>
  <c r="F74" i="1"/>
  <c r="I74" i="1" s="1"/>
  <c r="K74" i="1" s="1"/>
  <c r="A74" i="1"/>
  <c r="I73" i="1"/>
  <c r="K73" i="1" s="1"/>
  <c r="F73" i="1"/>
  <c r="A73" i="1"/>
  <c r="F72" i="1"/>
  <c r="I72" i="1" s="1"/>
  <c r="K72" i="1" s="1"/>
  <c r="A72" i="1"/>
  <c r="F71" i="1"/>
  <c r="I71" i="1" s="1"/>
  <c r="K71" i="1" s="1"/>
  <c r="A71" i="1"/>
  <c r="F70" i="1"/>
  <c r="I70" i="1" s="1"/>
  <c r="K70" i="1" s="1"/>
  <c r="A70" i="1"/>
  <c r="I69" i="1"/>
  <c r="K69" i="1" s="1"/>
  <c r="F69" i="1"/>
  <c r="A69" i="1"/>
  <c r="F68" i="1"/>
  <c r="I68" i="1" s="1"/>
  <c r="A68" i="1"/>
  <c r="B64" i="1"/>
  <c r="I64" i="1" s="1"/>
  <c r="K64" i="1" s="1"/>
  <c r="A64" i="1"/>
  <c r="B63" i="1"/>
  <c r="B61" i="1" s="1"/>
  <c r="B57" i="1" s="1"/>
  <c r="B55" i="1" s="1"/>
  <c r="A63" i="1"/>
  <c r="B62" i="1"/>
  <c r="I62" i="1" s="1"/>
  <c r="A62" i="1"/>
  <c r="B60" i="1"/>
  <c r="B58" i="1" s="1"/>
  <c r="A60" i="1"/>
  <c r="K59" i="1"/>
  <c r="I59" i="1"/>
  <c r="B59" i="1"/>
  <c r="A59" i="1"/>
  <c r="J50" i="1"/>
  <c r="K50" i="1" s="1"/>
  <c r="A50" i="1"/>
  <c r="J49" i="1"/>
  <c r="K49" i="1" s="1"/>
  <c r="A49" i="1"/>
  <c r="J48" i="1"/>
  <c r="J44" i="1" s="1"/>
  <c r="A48" i="1"/>
  <c r="J47" i="1"/>
  <c r="K47" i="1" s="1"/>
  <c r="A47" i="1"/>
  <c r="J46" i="1"/>
  <c r="K46" i="1" s="1"/>
  <c r="A46" i="1"/>
  <c r="J45" i="1"/>
  <c r="K45" i="1" s="1"/>
  <c r="A45" i="1"/>
  <c r="K43" i="1"/>
  <c r="J43" i="1"/>
  <c r="A43" i="1"/>
  <c r="J42" i="1"/>
  <c r="K42" i="1" s="1"/>
  <c r="A42" i="1"/>
  <c r="J41" i="1"/>
  <c r="K41" i="1" s="1"/>
  <c r="A41" i="1"/>
  <c r="J40" i="1"/>
  <c r="J38" i="1" s="1"/>
  <c r="A40" i="1"/>
  <c r="K39" i="1"/>
  <c r="J39" i="1"/>
  <c r="A39" i="1"/>
  <c r="F36" i="1"/>
  <c r="F53" i="1" s="1"/>
  <c r="E36" i="1"/>
  <c r="K35" i="1"/>
  <c r="J35" i="1"/>
  <c r="I35" i="1"/>
  <c r="J34" i="1"/>
  <c r="K34" i="1" s="1"/>
  <c r="I34" i="1"/>
  <c r="J33" i="1"/>
  <c r="G33" i="1"/>
  <c r="I33" i="1" s="1"/>
  <c r="K33" i="1" s="1"/>
  <c r="J32" i="1"/>
  <c r="K32" i="1" s="1"/>
  <c r="H32" i="1"/>
  <c r="G32" i="1"/>
  <c r="F32" i="1"/>
  <c r="E32" i="1"/>
  <c r="D32" i="1"/>
  <c r="C32" i="1"/>
  <c r="B32" i="1"/>
  <c r="I32" i="1" s="1"/>
  <c r="J31" i="1"/>
  <c r="I31" i="1"/>
  <c r="K31" i="1" s="1"/>
  <c r="J30" i="1"/>
  <c r="I30" i="1"/>
  <c r="K30" i="1" s="1"/>
  <c r="H30" i="1"/>
  <c r="G30" i="1"/>
  <c r="F30" i="1"/>
  <c r="D30" i="1"/>
  <c r="C30" i="1"/>
  <c r="B30" i="1"/>
  <c r="J29" i="1"/>
  <c r="G29" i="1"/>
  <c r="I29" i="1" s="1"/>
  <c r="K29" i="1" s="1"/>
  <c r="J28" i="1"/>
  <c r="G28" i="1"/>
  <c r="I28" i="1" s="1"/>
  <c r="K28" i="1" s="1"/>
  <c r="D28" i="1"/>
  <c r="C28" i="1"/>
  <c r="B28" i="1"/>
  <c r="J27" i="1"/>
  <c r="I27" i="1"/>
  <c r="K27" i="1" s="1"/>
  <c r="H27" i="1"/>
  <c r="G27" i="1"/>
  <c r="F27" i="1"/>
  <c r="E27" i="1"/>
  <c r="D27" i="1"/>
  <c r="C27" i="1"/>
  <c r="B27" i="1"/>
  <c r="K26" i="1"/>
  <c r="J26" i="1"/>
  <c r="I26" i="1"/>
  <c r="J25" i="1"/>
  <c r="H25" i="1"/>
  <c r="H36" i="1" s="1"/>
  <c r="H53" i="1" s="1"/>
  <c r="G25" i="1"/>
  <c r="F25" i="1"/>
  <c r="D25" i="1"/>
  <c r="D36" i="1" s="1"/>
  <c r="C25" i="1"/>
  <c r="C36" i="1" s="1"/>
  <c r="B25" i="1"/>
  <c r="J24" i="1"/>
  <c r="I24" i="1"/>
  <c r="K24" i="1" s="1"/>
  <c r="H24" i="1"/>
  <c r="G24" i="1"/>
  <c r="F24" i="1"/>
  <c r="D24" i="1"/>
  <c r="C24" i="1"/>
  <c r="B24" i="1"/>
  <c r="J23" i="1"/>
  <c r="G23" i="1"/>
  <c r="G36" i="1" s="1"/>
  <c r="G53" i="1" s="1"/>
  <c r="J22" i="1"/>
  <c r="H22" i="1"/>
  <c r="I22" i="1" s="1"/>
  <c r="K22" i="1" s="1"/>
  <c r="G22" i="1"/>
  <c r="C22" i="1"/>
  <c r="J21" i="1"/>
  <c r="G21" i="1"/>
  <c r="I21" i="1" s="1"/>
  <c r="F21" i="1"/>
  <c r="H19" i="1"/>
  <c r="G19" i="1"/>
  <c r="F19" i="1"/>
  <c r="J18" i="1"/>
  <c r="H18" i="1"/>
  <c r="G18" i="1"/>
  <c r="F18" i="1"/>
  <c r="E18" i="1"/>
  <c r="D18" i="1"/>
  <c r="C18" i="1"/>
  <c r="B18" i="1"/>
  <c r="I18" i="1" s="1"/>
  <c r="K18" i="1" s="1"/>
  <c r="K17" i="1"/>
  <c r="J17" i="1"/>
  <c r="H17" i="1"/>
  <c r="G17" i="1"/>
  <c r="F17" i="1"/>
  <c r="E17" i="1"/>
  <c r="D17" i="1"/>
  <c r="C17" i="1"/>
  <c r="B17" i="1"/>
  <c r="I17" i="1" s="1"/>
  <c r="J16" i="1"/>
  <c r="H16" i="1"/>
  <c r="G16" i="1"/>
  <c r="F16" i="1"/>
  <c r="I16" i="1" s="1"/>
  <c r="K16" i="1" s="1"/>
  <c r="E16" i="1"/>
  <c r="D16" i="1"/>
  <c r="C16" i="1"/>
  <c r="B16" i="1"/>
  <c r="J15" i="1"/>
  <c r="H15" i="1"/>
  <c r="G15" i="1"/>
  <c r="F15" i="1"/>
  <c r="E15" i="1"/>
  <c r="D15" i="1"/>
  <c r="C15" i="1"/>
  <c r="B15" i="1"/>
  <c r="I15" i="1" s="1"/>
  <c r="J14" i="1"/>
  <c r="H14" i="1"/>
  <c r="G14" i="1"/>
  <c r="F14" i="1"/>
  <c r="E14" i="1"/>
  <c r="D14" i="1"/>
  <c r="C14" i="1"/>
  <c r="B14" i="1"/>
  <c r="I14" i="1" s="1"/>
  <c r="K14" i="1" s="1"/>
  <c r="J13" i="1"/>
  <c r="H13" i="1"/>
  <c r="G13" i="1"/>
  <c r="I13" i="1" s="1"/>
  <c r="K13" i="1" s="1"/>
  <c r="F13" i="1"/>
  <c r="D13" i="1"/>
  <c r="C13" i="1"/>
  <c r="B13" i="1"/>
  <c r="K12" i="1"/>
  <c r="J12" i="1"/>
  <c r="I12" i="1"/>
  <c r="J11" i="1"/>
  <c r="J19" i="1" s="1"/>
  <c r="H11" i="1"/>
  <c r="G11" i="1"/>
  <c r="F11" i="1"/>
  <c r="I11" i="1" s="1"/>
  <c r="K11" i="1" s="1"/>
  <c r="E11" i="1"/>
  <c r="D11" i="1"/>
  <c r="C11" i="1"/>
  <c r="B11" i="1"/>
  <c r="J10" i="1"/>
  <c r="H10" i="1"/>
  <c r="G10" i="1"/>
  <c r="F10" i="1"/>
  <c r="E10" i="1"/>
  <c r="D10" i="1"/>
  <c r="D8" i="1" s="1"/>
  <c r="C10" i="1"/>
  <c r="B10" i="1"/>
  <c r="I10" i="1" s="1"/>
  <c r="K10" i="1" s="1"/>
  <c r="J9" i="1"/>
  <c r="H9" i="1"/>
  <c r="G9" i="1"/>
  <c r="F9" i="1"/>
  <c r="E9" i="1"/>
  <c r="D9" i="1"/>
  <c r="C9" i="1"/>
  <c r="B9" i="1"/>
  <c r="H8" i="1"/>
  <c r="G8" i="1"/>
  <c r="I137" i="1" l="1"/>
  <c r="K140" i="1"/>
  <c r="K179" i="1"/>
  <c r="D53" i="1"/>
  <c r="K183" i="1"/>
  <c r="I179" i="1"/>
  <c r="I174" i="1" s="1"/>
  <c r="D154" i="1"/>
  <c r="I67" i="1"/>
  <c r="K68" i="1"/>
  <c r="K137" i="1"/>
  <c r="K112" i="1"/>
  <c r="I99" i="1"/>
  <c r="K99" i="1" s="1"/>
  <c r="K100" i="1"/>
  <c r="E53" i="1"/>
  <c r="E225" i="1" s="1"/>
  <c r="I165" i="1"/>
  <c r="K168" i="1"/>
  <c r="I23" i="1"/>
  <c r="K23" i="1" s="1"/>
  <c r="I158" i="1"/>
  <c r="E8" i="1"/>
  <c r="K62" i="1"/>
  <c r="I61" i="1"/>
  <c r="K151" i="1"/>
  <c r="I94" i="1"/>
  <c r="I121" i="1"/>
  <c r="H197" i="1"/>
  <c r="H55" i="1" s="1"/>
  <c r="H225" i="1" s="1"/>
  <c r="I133" i="1"/>
  <c r="K134" i="1"/>
  <c r="I192" i="1"/>
  <c r="K38" i="1"/>
  <c r="F86" i="1"/>
  <c r="I87" i="1"/>
  <c r="G130" i="1"/>
  <c r="G119" i="1"/>
  <c r="G55" i="1" s="1"/>
  <c r="G225" i="1" s="1"/>
  <c r="I231" i="1" s="1"/>
  <c r="K231" i="1" s="1"/>
  <c r="I209" i="1"/>
  <c r="J8" i="1"/>
  <c r="I205" i="1"/>
  <c r="K205" i="1" s="1"/>
  <c r="D165" i="1"/>
  <c r="K21" i="1"/>
  <c r="D19" i="1"/>
  <c r="C137" i="1"/>
  <c r="C136" i="1" s="1"/>
  <c r="C55" i="1" s="1"/>
  <c r="J51" i="1"/>
  <c r="F67" i="1"/>
  <c r="F76" i="1"/>
  <c r="I78" i="1"/>
  <c r="K78" i="1" s="1"/>
  <c r="I131" i="1"/>
  <c r="F99" i="1"/>
  <c r="I63" i="1"/>
  <c r="K63" i="1" s="1"/>
  <c r="B19" i="1"/>
  <c r="I19" i="1" s="1"/>
  <c r="I9" i="1"/>
  <c r="B8" i="1"/>
  <c r="C19" i="1"/>
  <c r="C53" i="1" s="1"/>
  <c r="C225" i="1" s="1"/>
  <c r="I146" i="1"/>
  <c r="K146" i="1" s="1"/>
  <c r="K40" i="1"/>
  <c r="I60" i="1"/>
  <c r="I25" i="1"/>
  <c r="K25" i="1" s="1"/>
  <c r="B36" i="1"/>
  <c r="I112" i="1"/>
  <c r="K48" i="1"/>
  <c r="K204" i="1"/>
  <c r="I203" i="1"/>
  <c r="I199" i="1"/>
  <c r="D174" i="1"/>
  <c r="K15" i="1"/>
  <c r="F8" i="1"/>
  <c r="E19" i="1"/>
  <c r="F112" i="1"/>
  <c r="I143" i="1"/>
  <c r="D150" i="1"/>
  <c r="J36" i="1"/>
  <c r="J53" i="1" s="1"/>
  <c r="C8" i="1"/>
  <c r="J223" i="1" l="1"/>
  <c r="K223" i="1" s="1"/>
  <c r="I155" i="1"/>
  <c r="I154" i="1" s="1"/>
  <c r="I149" i="1" s="1"/>
  <c r="K149" i="1" s="1"/>
  <c r="K158" i="1"/>
  <c r="I58" i="1"/>
  <c r="I57" i="1" s="1"/>
  <c r="K60" i="1"/>
  <c r="K165" i="1"/>
  <c r="K51" i="1"/>
  <c r="D149" i="1"/>
  <c r="D55" i="1" s="1"/>
  <c r="D225" i="1" s="1"/>
  <c r="K133" i="1"/>
  <c r="K143" i="1"/>
  <c r="I36" i="1"/>
  <c r="K44" i="1"/>
  <c r="K94" i="1"/>
  <c r="I93" i="1"/>
  <c r="K93" i="1" s="1"/>
  <c r="B53" i="1"/>
  <c r="K192" i="1"/>
  <c r="I191" i="1"/>
  <c r="I187" i="1" s="1"/>
  <c r="I198" i="1"/>
  <c r="I197" i="1" s="1"/>
  <c r="K199" i="1"/>
  <c r="K36" i="1"/>
  <c r="K76" i="1"/>
  <c r="K9" i="1"/>
  <c r="I8" i="1"/>
  <c r="K8" i="1" s="1"/>
  <c r="K136" i="1"/>
  <c r="K67" i="1"/>
  <c r="K174" i="1"/>
  <c r="I86" i="1"/>
  <c r="K87" i="1"/>
  <c r="I120" i="1"/>
  <c r="K121" i="1"/>
  <c r="I136" i="1"/>
  <c r="K61" i="1"/>
  <c r="F66" i="1"/>
  <c r="F55" i="1" s="1"/>
  <c r="F225" i="1" s="1"/>
  <c r="K203" i="1"/>
  <c r="K150" i="1"/>
  <c r="I130" i="1"/>
  <c r="K131" i="1"/>
  <c r="K209" i="1"/>
  <c r="I208" i="1"/>
  <c r="I76" i="1"/>
  <c r="I66" i="1" s="1"/>
  <c r="I53" i="1" l="1"/>
  <c r="B225" i="1"/>
  <c r="M12" i="1"/>
  <c r="K19" i="1"/>
  <c r="K58" i="1"/>
  <c r="I119" i="1"/>
  <c r="K155" i="1"/>
  <c r="K120" i="1"/>
  <c r="K130" i="1"/>
  <c r="K53" i="1"/>
  <c r="K198" i="1"/>
  <c r="K86" i="1"/>
  <c r="K208" i="1"/>
  <c r="K191" i="1"/>
  <c r="I55" i="1"/>
  <c r="K55" i="1" s="1"/>
  <c r="K154" i="1" l="1"/>
  <c r="K197" i="1"/>
  <c r="K119" i="1"/>
  <c r="K187" i="1"/>
  <c r="K57" i="1"/>
  <c r="K66" i="1"/>
  <c r="I230" i="1"/>
  <c r="I225" i="1"/>
  <c r="I232" i="1" l="1"/>
  <c r="K230" i="1"/>
  <c r="J222" i="1" l="1"/>
  <c r="K232" i="1"/>
  <c r="K222" i="1" l="1"/>
  <c r="J221" i="1"/>
  <c r="L222" i="1" l="1"/>
  <c r="K221" i="1"/>
  <c r="J225" i="1"/>
  <c r="K225" i="1" s="1"/>
  <c r="K227" i="1" l="1"/>
  <c r="L167" i="1"/>
  <c r="L225" i="1"/>
  <c r="L83" i="1"/>
  <c r="L178" i="1"/>
  <c r="L117" i="1"/>
  <c r="L109" i="1"/>
  <c r="L101" i="1"/>
  <c r="L171" i="1"/>
  <c r="L114" i="1"/>
  <c r="L82" i="1"/>
  <c r="L79" i="1"/>
  <c r="L59" i="1"/>
  <c r="L11" i="1"/>
  <c r="L28" i="1"/>
  <c r="L145" i="1"/>
  <c r="L126" i="1"/>
  <c r="L64" i="1"/>
  <c r="L128" i="1"/>
  <c r="L110" i="1"/>
  <c r="L16" i="1"/>
  <c r="L159" i="1"/>
  <c r="L138" i="1"/>
  <c r="L217" i="1"/>
  <c r="L14" i="1"/>
  <c r="L202" i="1"/>
  <c r="L72" i="1"/>
  <c r="L18" i="1"/>
  <c r="L91" i="1"/>
  <c r="L144" i="1"/>
  <c r="L29" i="1"/>
  <c r="L84" i="1"/>
  <c r="L49" i="1"/>
  <c r="L69" i="1"/>
  <c r="L80" i="1"/>
  <c r="L107" i="1"/>
  <c r="L163" i="1"/>
  <c r="L104" i="1"/>
  <c r="L125" i="1"/>
  <c r="L182" i="1"/>
  <c r="L176" i="1"/>
  <c r="L32" i="1"/>
  <c r="L42" i="1"/>
  <c r="L188" i="1"/>
  <c r="L173" i="1"/>
  <c r="L81" i="1"/>
  <c r="L161" i="1"/>
  <c r="L105" i="1"/>
  <c r="L153" i="1"/>
  <c r="L89" i="1"/>
  <c r="L106" i="1"/>
  <c r="L139" i="1"/>
  <c r="L193" i="1"/>
  <c r="L116" i="1"/>
  <c r="L108" i="1"/>
  <c r="L152" i="1"/>
  <c r="L13" i="1"/>
  <c r="L141" i="1"/>
  <c r="L210" i="1"/>
  <c r="L160" i="1"/>
  <c r="L170" i="1"/>
  <c r="L211" i="1"/>
  <c r="L142" i="1"/>
  <c r="L111" i="1"/>
  <c r="L74" i="1"/>
  <c r="L46" i="1"/>
  <c r="L206" i="1"/>
  <c r="L90" i="1"/>
  <c r="L129" i="1"/>
  <c r="L156" i="1"/>
  <c r="L95" i="1"/>
  <c r="L189" i="1"/>
  <c r="L180" i="1"/>
  <c r="L207" i="1"/>
  <c r="L162" i="1"/>
  <c r="L124" i="1"/>
  <c r="L184" i="1"/>
  <c r="L213" i="1"/>
  <c r="L122" i="1"/>
  <c r="L39" i="1"/>
  <c r="L185" i="1"/>
  <c r="L22" i="1"/>
  <c r="L43" i="1"/>
  <c r="L34" i="1"/>
  <c r="L33" i="1"/>
  <c r="L190" i="1"/>
  <c r="L45" i="1"/>
  <c r="L214" i="1"/>
  <c r="L88" i="1"/>
  <c r="L103" i="1"/>
  <c r="L26" i="1"/>
  <c r="L147" i="1"/>
  <c r="L194" i="1"/>
  <c r="L181" i="1"/>
  <c r="L30" i="1"/>
  <c r="L27" i="1"/>
  <c r="L41" i="1"/>
  <c r="L35" i="1"/>
  <c r="L157" i="1"/>
  <c r="L31" i="1"/>
  <c r="L47" i="1"/>
  <c r="L127" i="1"/>
  <c r="L132" i="1"/>
  <c r="L85" i="1"/>
  <c r="L115" i="1"/>
  <c r="L166" i="1"/>
  <c r="L200" i="1"/>
  <c r="L172" i="1"/>
  <c r="L24" i="1"/>
  <c r="L195" i="1"/>
  <c r="L102" i="1"/>
  <c r="L98" i="1"/>
  <c r="L77" i="1"/>
  <c r="L92" i="1"/>
  <c r="L177" i="1"/>
  <c r="L113" i="1"/>
  <c r="L10" i="1"/>
  <c r="L75" i="1"/>
  <c r="L70" i="1"/>
  <c r="L175" i="1"/>
  <c r="L73" i="1"/>
  <c r="L17" i="1"/>
  <c r="L12" i="1"/>
  <c r="L201" i="1"/>
  <c r="L164" i="1"/>
  <c r="L50" i="1"/>
  <c r="L215" i="1"/>
  <c r="L71" i="1"/>
  <c r="L123" i="1"/>
  <c r="L219" i="1"/>
  <c r="L169" i="1"/>
  <c r="L183" i="1"/>
  <c r="L21" i="1"/>
  <c r="L146" i="1"/>
  <c r="L205" i="1"/>
  <c r="L48" i="1"/>
  <c r="L25" i="1"/>
  <c r="L168" i="1"/>
  <c r="L78" i="1"/>
  <c r="L151" i="1"/>
  <c r="L179" i="1"/>
  <c r="L99" i="1"/>
  <c r="L140" i="1"/>
  <c r="L137" i="1"/>
  <c r="L40" i="1"/>
  <c r="L63" i="1"/>
  <c r="L204" i="1"/>
  <c r="L68" i="1"/>
  <c r="L38" i="1"/>
  <c r="L23" i="1"/>
  <c r="L15" i="1"/>
  <c r="L134" i="1"/>
  <c r="L62" i="1"/>
  <c r="L112" i="1"/>
  <c r="L100" i="1"/>
  <c r="L223" i="1"/>
  <c r="L87" i="1"/>
  <c r="L174" i="1"/>
  <c r="L51" i="1"/>
  <c r="L131" i="1"/>
  <c r="L44" i="1"/>
  <c r="L150" i="1"/>
  <c r="L67" i="1"/>
  <c r="L93" i="1"/>
  <c r="L8" i="1"/>
  <c r="L94" i="1"/>
  <c r="L149" i="1"/>
  <c r="L9" i="1"/>
  <c r="L209" i="1"/>
  <c r="L60" i="1"/>
  <c r="L192" i="1"/>
  <c r="L158" i="1"/>
  <c r="L203" i="1"/>
  <c r="L165" i="1"/>
  <c r="L61" i="1"/>
  <c r="L143" i="1"/>
  <c r="L36" i="1"/>
  <c r="L121" i="1"/>
  <c r="L76" i="1"/>
  <c r="L136" i="1"/>
  <c r="L133" i="1"/>
  <c r="L199" i="1"/>
  <c r="L86" i="1"/>
  <c r="L130" i="1"/>
  <c r="L198" i="1"/>
  <c r="L208" i="1"/>
  <c r="L120" i="1"/>
  <c r="L155" i="1"/>
  <c r="L53" i="1"/>
  <c r="L191" i="1"/>
  <c r="L58" i="1"/>
  <c r="L19" i="1"/>
  <c r="L55" i="1"/>
  <c r="L66" i="1"/>
  <c r="L119" i="1"/>
  <c r="L57" i="1"/>
  <c r="L197" i="1"/>
  <c r="L154" i="1"/>
  <c r="L187" i="1"/>
  <c r="L221" i="1"/>
</calcChain>
</file>

<file path=xl/sharedStrings.xml><?xml version="1.0" encoding="utf-8"?>
<sst xmlns="http://schemas.openxmlformats.org/spreadsheetml/2006/main" count="108" uniqueCount="108">
  <si>
    <t>MINISTERIO DE AGRICULTURA  Y DESARROLLO RURAL</t>
  </si>
  <si>
    <t>DIRECCIÓN DE PLANEACIÓN Y SEGUIMIENTO PRESUPUESTAL</t>
  </si>
  <si>
    <t>PRESUPUESTO DE GASTOS DE FUNCIONAMIENTO E INVERSIÓN 2.024</t>
  </si>
  <si>
    <t>ANEXO 2</t>
  </si>
  <si>
    <t>CUENTAS</t>
  </si>
  <si>
    <t>PROGRAMAS ECONÓMICA</t>
  </si>
  <si>
    <t>PROGRAMAS TÉCNICA</t>
  </si>
  <si>
    <t>PROGRAMAS INVESTIGACIÓN Y TRANSFERENCIA DE TÉCNOLOGÍA</t>
  </si>
  <si>
    <t>PROGRAMA SANIDAD</t>
  </si>
  <si>
    <t>PROGRAMAS MERCADEO</t>
  </si>
  <si>
    <t xml:space="preserve">PROGRAMA PPC </t>
  </si>
  <si>
    <t>PROGRAMA COMERCIALIZACIÓN</t>
  </si>
  <si>
    <t>TOTAL INVERSIÓN</t>
  </si>
  <si>
    <t>GASTOS DE FUNCIONAMIENTO</t>
  </si>
  <si>
    <t>TOTAL PRESUPUESTO</t>
  </si>
  <si>
    <t>% PARTICI-PACIÓN</t>
  </si>
  <si>
    <t>GASTOS DE PERSONAL</t>
  </si>
  <si>
    <t>Servicios de personal</t>
  </si>
  <si>
    <t>Sueldos</t>
  </si>
  <si>
    <t>Vacaciones</t>
  </si>
  <si>
    <t>Prima legal</t>
  </si>
  <si>
    <t>Honorarios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</si>
  <si>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</si>
  <si>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</si>
  <si>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</si>
  <si>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</si>
  <si>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</si>
  <si>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 y SENA</t>
  </si>
  <si>
    <t>SUBTOTAL GASTOS PERSONAL</t>
  </si>
  <si>
    <t>GASTOS GENERALES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</si>
  <si>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</si>
  <si>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</si>
  <si>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</si>
  <si>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</si>
  <si>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</si>
  <si>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 xml:space="preserve">Capacitación </t>
  </si>
  <si>
    <t xml:space="preserve">Mantenimiento </t>
  </si>
  <si>
    <t>Seguros, impuestos y gastos legales</t>
  </si>
  <si>
    <t>Comisiones y gastos bancarios</t>
  </si>
  <si>
    <t>Gastos de viaje</t>
  </si>
  <si>
    <t>Aseo, vigilancia y cafetería</t>
  </si>
  <si>
    <t>Servicios públicos</t>
  </si>
  <si>
    <t>Arriendos</t>
  </si>
  <si>
    <t>Cuota auditaje CGR</t>
  </si>
  <si>
    <t>Gastos comisión de fomento</t>
  </si>
  <si>
    <t>SUBTOTAL GASTOS GENERALES</t>
  </si>
  <si>
    <t>GASTOS ADMINISTRATIVOS DE RECAUDO</t>
  </si>
  <si>
    <t>Control al recaudo</t>
  </si>
  <si>
    <t>Fortalecimiento del beneficio formal</t>
  </si>
  <si>
    <t>SUBTOTAL GASTOS ADMINISTRATIVOS DE RECAUDO</t>
  </si>
  <si>
    <t>TOTAL FUNCIONAMIENTO</t>
  </si>
  <si>
    <t>TOTAL PROGRAMAS Y PROYECTOS</t>
  </si>
  <si>
    <t>TOTAL ÁREA ECONÓMICA</t>
  </si>
  <si>
    <t>Fortalecimiento institucional</t>
  </si>
  <si>
    <t>Sistemas de información de mercados</t>
  </si>
  <si>
    <t>TOTAL ÁREA MERCADEO</t>
  </si>
  <si>
    <t>Investigación de mercados</t>
  </si>
  <si>
    <t>Campaña de fomento al consumo</t>
  </si>
  <si>
    <t>TOTAL ÁREA ERRADICACIÓN PPC</t>
  </si>
  <si>
    <t>Vacunacion e identificacion de Porcinos</t>
  </si>
  <si>
    <t>Capacitación y divulgación</t>
  </si>
  <si>
    <t xml:space="preserve">  Capacitación y divulgación</t>
  </si>
  <si>
    <t>Vigilancia Epidemiológica</t>
  </si>
  <si>
    <t>Diagnóstico Rutinario</t>
  </si>
  <si>
    <t>Apoyo actividades de vigilancia activa</t>
  </si>
  <si>
    <t>Administración de la base de datos</t>
  </si>
  <si>
    <t>Mantenimiento, actualización y soporte de la plataforma</t>
  </si>
  <si>
    <t>TOTAL ÁREA TÉCNICA</t>
  </si>
  <si>
    <t>Inocuidad en Producción primaria - IPP</t>
  </si>
  <si>
    <t>TOTAL ÁREA INVESTIGACIÓN Y TRANSFERENCIA</t>
  </si>
  <si>
    <t>Investigación y desarrollo</t>
  </si>
  <si>
    <t>Proyectos</t>
  </si>
  <si>
    <t>Capacitación anual</t>
  </si>
  <si>
    <t>Jornadas de divulgación resultados de investigación</t>
  </si>
  <si>
    <t>Transferencia de tecnología</t>
  </si>
  <si>
    <t xml:space="preserve">  Vinculación tecnologica</t>
  </si>
  <si>
    <t xml:space="preserve">  Talleres y seminarios</t>
  </si>
  <si>
    <t>Diagnostico</t>
  </si>
  <si>
    <t>Diagnostico rutinario con laboratorios oficiales</t>
  </si>
  <si>
    <t>Diagnóstico Rutinario, Integrado y PRRS</t>
  </si>
  <si>
    <t>Compras de insumos</t>
  </si>
  <si>
    <t>Diagnóstico importados</t>
  </si>
  <si>
    <t>Diagnostico rutinario con laboratorios privados</t>
  </si>
  <si>
    <t>Diagnostico Rutinario, Combos y PRRS</t>
  </si>
  <si>
    <t>Pruebas interlaboratorios</t>
  </si>
  <si>
    <t>Promoción al diagnóstico</t>
  </si>
  <si>
    <t>Inocuidad y ambiente</t>
  </si>
  <si>
    <t>Apoyo Diagnostico lineas base (ICA)</t>
  </si>
  <si>
    <t>TOTAL ÁREA SANIDAD</t>
  </si>
  <si>
    <t>Gestión Sanitaria</t>
  </si>
  <si>
    <t>Control, monitoreo y Caracterización de enfermedades priorizadas</t>
  </si>
  <si>
    <t xml:space="preserve">Vigilancia enfermedades exoticas </t>
  </si>
  <si>
    <t>Programa Nacional Para la Cerificación del estatus sanitario</t>
  </si>
  <si>
    <t>TOTAL ÁREA COMERCIALIZACIÓN NACIONAL E INTERNACIONAL</t>
  </si>
  <si>
    <t>CUOTA DE ADMINISTRACIÓN</t>
  </si>
  <si>
    <t>Cuota de administración FNP</t>
  </si>
  <si>
    <t>Cuota de administración PPC</t>
  </si>
  <si>
    <t>FONDO DE EMERGENCIA FNP</t>
  </si>
  <si>
    <t>FONDO DE EMERGENCIA PPC</t>
  </si>
  <si>
    <t xml:space="preserve">RESERVA FUTURAS INVERSIONES Y GASTOS </t>
  </si>
  <si>
    <t>Cuota de fomento porcícola</t>
  </si>
  <si>
    <t>Cuota de erradicación Peste Porcina Clásica</t>
  </si>
  <si>
    <t xml:space="preserve">TOTAL GASTOS </t>
  </si>
  <si>
    <t>GASTOS</t>
  </si>
  <si>
    <t>INGRESOS</t>
  </si>
  <si>
    <t>RESERVA</t>
  </si>
  <si>
    <t>FNP</t>
  </si>
  <si>
    <t>PPC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</si>
</sst>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 * #,##0_ ;_ * \-#,##0_ ;_ * &quot;-&quot;??_ ;_ @_ "/>
    <numFmt numFmtId="166" formatCode="0.00000"/>
    <numFmt numFmtId="167" formatCode="0.0%"/>
    <numFmt numFmtId="168" formatCode="0.0000%"/>
    <numFmt numFmtId="169" formatCode="0.0000"/>
    <numFmt numFmtId="170" formatCode="0.000000000000"/>
    <numFmt numFmtId="171" formatCode="_ * #,##0.0000000_ ;_ * \-#,##0.0000000_ ;_ * &quot;-&quot;??_ ;_ @_ "/>
    <numFmt numFmtId="172" formatCode="_ * #,##0.0000000000_ ;_ * \-#,##0.0000000000_ ;_ * &quot;-&quot;??_ ;_ @_ "/>
    <numFmt numFmtId="173" formatCode="_-* #,##0\ _€_-;\-* #,##0\ _€_-;_-* &quot;-&quot;??\ _€_-;_-@_-"/>
    <numFmt numFmtId="174" formatCode="_ * #,##0_ ;_ * \-#,##0_ ;_ * &quot;-&quot;_ ;_ @_ 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indexed="10"/>
      <name val="Century Gothic"/>
      <family val="2"/>
    </font>
    <font>
      <b/>
      <sz val="11"/>
      <color rgb="FFFF0000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Continuous"/>
    </xf>
    <xf numFmtId="3" fontId="2" fillId="2" borderId="0" xfId="0" applyNumberFormat="1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/>
    <xf numFmtId="0" fontId="3" fillId="2" borderId="1" xfId="0" applyFont="1" applyFill="1" applyBorder="1"/>
    <xf numFmtId="10" fontId="2" fillId="2" borderId="1" xfId="3" applyNumberFormat="1" applyFont="1" applyFill="1" applyBorder="1"/>
    <xf numFmtId="3" fontId="3" fillId="2" borderId="1" xfId="0" applyNumberFormat="1" applyFont="1" applyFill="1" applyBorder="1"/>
    <xf numFmtId="3" fontId="3" fillId="0" borderId="1" xfId="0" applyNumberFormat="1" applyFont="1" applyBorder="1"/>
    <xf numFmtId="10" fontId="3" fillId="2" borderId="1" xfId="3" applyNumberFormat="1" applyFont="1" applyFill="1" applyBorder="1"/>
    <xf numFmtId="165" fontId="3" fillId="0" borderId="0" xfId="1" applyNumberFormat="1" applyFont="1"/>
    <xf numFmtId="3" fontId="6" fillId="0" borderId="1" xfId="0" applyNumberFormat="1" applyFont="1" applyBorder="1"/>
    <xf numFmtId="3" fontId="7" fillId="0" borderId="0" xfId="0" applyNumberFormat="1" applyFont="1"/>
    <xf numFmtId="166" fontId="3" fillId="0" borderId="0" xfId="0" applyNumberFormat="1" applyFont="1"/>
    <xf numFmtId="0" fontId="2" fillId="2" borderId="1" xfId="0" applyFont="1" applyFill="1" applyBorder="1"/>
    <xf numFmtId="3" fontId="2" fillId="0" borderId="1" xfId="0" applyNumberFormat="1" applyFont="1" applyBorder="1"/>
    <xf numFmtId="3" fontId="3" fillId="0" borderId="0" xfId="0" applyNumberFormat="1" applyFont="1"/>
    <xf numFmtId="167" fontId="3" fillId="0" borderId="0" xfId="3" applyNumberFormat="1" applyFont="1" applyFill="1"/>
    <xf numFmtId="168" fontId="3" fillId="0" borderId="0" xfId="3" applyNumberFormat="1" applyFont="1" applyFill="1"/>
    <xf numFmtId="9" fontId="2" fillId="0" borderId="1" xfId="3" applyFont="1" applyFill="1" applyBorder="1"/>
    <xf numFmtId="10" fontId="3" fillId="0" borderId="0" xfId="3" applyNumberFormat="1" applyFont="1" applyFill="1"/>
    <xf numFmtId="3" fontId="3" fillId="2" borderId="1" xfId="4" applyNumberFormat="1" applyFont="1" applyFill="1" applyBorder="1"/>
    <xf numFmtId="169" fontId="3" fillId="0" borderId="0" xfId="0" applyNumberFormat="1" applyFont="1"/>
    <xf numFmtId="3" fontId="2" fillId="2" borderId="1" xfId="4" applyNumberFormat="1" applyFont="1" applyFill="1" applyBorder="1"/>
    <xf numFmtId="37" fontId="2" fillId="2" borderId="1" xfId="0" applyNumberFormat="1" applyFont="1" applyFill="1" applyBorder="1" applyAlignment="1">
      <alignment horizontal="left"/>
    </xf>
    <xf numFmtId="37" fontId="3" fillId="2" borderId="1" xfId="0" applyNumberFormat="1" applyFont="1" applyFill="1" applyBorder="1" applyAlignment="1">
      <alignment horizontal="left"/>
    </xf>
    <xf numFmtId="0" fontId="2" fillId="0" borderId="0" xfId="0" applyFont="1"/>
    <xf numFmtId="3" fontId="2" fillId="0" borderId="1" xfId="4" applyNumberFormat="1" applyFont="1" applyFill="1" applyBorder="1"/>
    <xf numFmtId="10" fontId="2" fillId="0" borderId="1" xfId="3" applyNumberFormat="1" applyFont="1" applyFill="1" applyBorder="1"/>
    <xf numFmtId="37" fontId="2" fillId="2" borderId="1" xfId="0" applyNumberFormat="1" applyFont="1" applyFill="1" applyBorder="1"/>
    <xf numFmtId="164" fontId="2" fillId="0" borderId="1" xfId="4" applyFont="1" applyFill="1" applyBorder="1"/>
    <xf numFmtId="164" fontId="3" fillId="0" borderId="1" xfId="4" applyFont="1" applyFill="1" applyBorder="1"/>
    <xf numFmtId="164" fontId="2" fillId="0" borderId="0" xfId="4" applyFont="1" applyFill="1"/>
    <xf numFmtId="37" fontId="2" fillId="2" borderId="1" xfId="0" applyNumberFormat="1" applyFont="1" applyFill="1" applyBorder="1" applyAlignment="1">
      <alignment horizontal="left" wrapText="1"/>
    </xf>
    <xf numFmtId="37" fontId="3" fillId="2" borderId="1" xfId="0" applyNumberFormat="1" applyFont="1" applyFill="1" applyBorder="1"/>
    <xf numFmtId="3" fontId="2" fillId="0" borderId="1" xfId="5" applyNumberFormat="1" applyFont="1" applyFill="1" applyBorder="1"/>
    <xf numFmtId="170" fontId="3" fillId="0" borderId="0" xfId="0" applyNumberFormat="1" applyFont="1"/>
    <xf numFmtId="171" fontId="3" fillId="0" borderId="0" xfId="1" applyNumberFormat="1" applyFont="1" applyFill="1"/>
    <xf numFmtId="0" fontId="3" fillId="0" borderId="1" xfId="0" applyFont="1" applyBorder="1"/>
    <xf numFmtId="172" fontId="3" fillId="0" borderId="0" xfId="1" applyNumberFormat="1" applyFont="1" applyFill="1"/>
    <xf numFmtId="37" fontId="3" fillId="0" borderId="0" xfId="0" applyNumberFormat="1" applyFont="1"/>
    <xf numFmtId="10" fontId="3" fillId="0" borderId="0" xfId="0" applyNumberFormat="1" applyFont="1"/>
    <xf numFmtId="164" fontId="3" fillId="0" borderId="0" xfId="4" applyFont="1" applyFill="1"/>
    <xf numFmtId="9" fontId="3" fillId="0" borderId="0" xfId="3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5" fontId="3" fillId="0" borderId="0" xfId="4" applyNumberFormat="1" applyFont="1" applyFill="1"/>
    <xf numFmtId="3" fontId="3" fillId="0" borderId="2" xfId="0" applyNumberFormat="1" applyFont="1" applyBorder="1"/>
    <xf numFmtId="165" fontId="3" fillId="0" borderId="2" xfId="4" applyNumberFormat="1" applyFont="1" applyFill="1" applyBorder="1"/>
    <xf numFmtId="3" fontId="2" fillId="0" borderId="0" xfId="0" applyNumberFormat="1" applyFont="1"/>
    <xf numFmtId="173" fontId="2" fillId="0" borderId="0" xfId="0" applyNumberFormat="1" applyFont="1"/>
    <xf numFmtId="173" fontId="3" fillId="0" borderId="0" xfId="0" applyNumberFormat="1" applyFont="1"/>
    <xf numFmtId="164" fontId="2" fillId="0" borderId="0" xfId="4" applyFont="1" applyFill="1" applyAlignment="1">
      <alignment horizontal="center"/>
    </xf>
    <xf numFmtId="0" fontId="3" fillId="0" borderId="0" xfId="0" applyFont="1" applyAlignment="1">
      <alignment horizontal="center"/>
    </xf>
    <xf numFmtId="174" fontId="3" fillId="0" borderId="0" xfId="2" applyFont="1" applyFill="1" applyAlignment="1">
      <alignment horizontal="center"/>
    </xf>
    <xf numFmtId="3" fontId="3" fillId="0" borderId="0" xfId="0" applyNumberFormat="1" applyFont="1" applyAlignment="1">
      <alignment horizontal="center"/>
    </xf>
  </cellXfs>
  <cellStyles count="6">
    <cellStyle name="Millares" xfId="1" builtinId="3"/>
    <cellStyle name="Millares [0]" xfId="2" builtinId="6"/>
    <cellStyle name="Millares 2 2" xfId="5" xr:uid="{B1904E90-0E25-46D5-89EC-67EAE10A29D0}"/>
    <cellStyle name="Millares 23" xfId="4" xr:uid="{5A3B4DB8-1232-4D66-93A8-E36BE41D88F0}"/>
    <cellStyle name="Normal" xfId="0" builtinId="0"/>
    <cellStyle name="Porcentaje 10" xfId="3" xr:uid="{98626122-78EB-45DF-A79A-34BC011941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A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56029</xdr:colOff>
      <xdr:row>1</xdr:row>
      <xdr:rowOff>168088</xdr:rowOff>
    </xdr:from>
    <xdr:to>
      <xdr:col>11</xdr:col>
      <xdr:colOff>417979</xdr:colOff>
      <xdr:row>4</xdr:row>
      <xdr:rowOff>22972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614CF3-1B64-4744-8636-247896DBC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2529" y="343348"/>
          <a:ext cx="361950" cy="380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3/Acuerdos%20presupuestales/Definitivos/ANEXO%20ACUERDO%2020-23.xlsx" TargetMode="External"/><Relationship Id="rId2" Type="http://schemas.openxmlformats.org/officeDocument/2006/relationships/externalLinkPath" Target="file:///Y:\A&#241;o%202023\Acuerdos%20presupuestales\Definitivos\ANEXO%20ACUERDO%2020-23.xlsx" TargetMode="External"/><Relationship Id="rId1" Type="http://schemas.openxmlformats.org/officeDocument/2006/relationships/externalLinkPath" Target="/A&#241;o%202023/Acuerdos%20presupuestales/Definitivos/ANEXO%20ACUERDO%2020-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&#241;o%202015\PRESUPUESTO%202015\PRESUPUESTO%202015%20V.6\Presupuesto%202015%20version%2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>
        <row r="34">
          <cell r="C34">
            <v>115044907293</v>
          </cell>
        </row>
      </sheetData>
      <sheetData sheetId="2">
        <row r="10">
          <cell r="D10">
            <v>51784958378</v>
          </cell>
        </row>
        <row r="11">
          <cell r="D11">
            <v>31070975027</v>
          </cell>
        </row>
        <row r="14">
          <cell r="D14">
            <v>605168376</v>
          </cell>
        </row>
        <row r="15">
          <cell r="D15">
            <v>363101025</v>
          </cell>
        </row>
        <row r="28">
          <cell r="D28">
            <v>728705086</v>
          </cell>
        </row>
        <row r="38">
          <cell r="E38">
            <v>68870119806</v>
          </cell>
        </row>
        <row r="39">
          <cell r="E39">
            <v>46174787487</v>
          </cell>
        </row>
        <row r="49">
          <cell r="C49">
            <v>8576</v>
          </cell>
        </row>
        <row r="50">
          <cell r="C50">
            <v>5146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H7">
            <v>35660209</v>
          </cell>
        </row>
        <row r="9">
          <cell r="H9">
            <v>642910339</v>
          </cell>
          <cell r="J9">
            <v>3829000</v>
          </cell>
          <cell r="K9">
            <v>28951663</v>
          </cell>
        </row>
        <row r="11">
          <cell r="H11">
            <v>18894806</v>
          </cell>
        </row>
        <row r="13">
          <cell r="H13">
            <v>34051594</v>
          </cell>
          <cell r="K13">
            <v>15316000.000000002</v>
          </cell>
        </row>
        <row r="15">
          <cell r="H15">
            <v>26500253</v>
          </cell>
          <cell r="I15">
            <v>12551657</v>
          </cell>
          <cell r="J15">
            <v>12551657</v>
          </cell>
          <cell r="K15">
            <v>12551657</v>
          </cell>
          <cell r="L15">
            <v>12551657</v>
          </cell>
          <cell r="M15">
            <v>12551657</v>
          </cell>
          <cell r="N15">
            <v>12551657</v>
          </cell>
          <cell r="O15">
            <v>12551657</v>
          </cell>
        </row>
        <row r="17">
          <cell r="H17">
            <v>60753766</v>
          </cell>
          <cell r="I17">
            <v>19913008.785999998</v>
          </cell>
          <cell r="J17">
            <v>7409543.9825962419</v>
          </cell>
          <cell r="K17">
            <v>44390052.791907199</v>
          </cell>
          <cell r="L17">
            <v>7831253.4979999997</v>
          </cell>
          <cell r="M17">
            <v>4342638.7238079999</v>
          </cell>
          <cell r="N17">
            <v>848190.13072640006</v>
          </cell>
          <cell r="O17">
            <v>1044334.588</v>
          </cell>
        </row>
        <row r="19">
          <cell r="H19">
            <v>18331918</v>
          </cell>
          <cell r="K19">
            <v>14316691.492073599</v>
          </cell>
        </row>
        <row r="21">
          <cell r="H21">
            <v>30680688</v>
          </cell>
          <cell r="I21">
            <v>10064800</v>
          </cell>
          <cell r="J21">
            <v>22069356</v>
          </cell>
          <cell r="K21">
            <v>480803382.28016639</v>
          </cell>
          <cell r="L21">
            <v>23214008</v>
          </cell>
          <cell r="M21">
            <v>12903303.34</v>
          </cell>
          <cell r="O21">
            <v>12351592.28844404</v>
          </cell>
        </row>
        <row r="23">
          <cell r="H23">
            <v>33476354</v>
          </cell>
          <cell r="K23">
            <v>2683012</v>
          </cell>
          <cell r="L23">
            <v>1696800</v>
          </cell>
          <cell r="O23">
            <v>1543949</v>
          </cell>
        </row>
        <row r="25">
          <cell r="H25">
            <v>74913148</v>
          </cell>
          <cell r="I25">
            <v>600000</v>
          </cell>
          <cell r="J25">
            <v>16715177</v>
          </cell>
          <cell r="K25">
            <v>37125984</v>
          </cell>
          <cell r="L25">
            <v>15725278</v>
          </cell>
          <cell r="M25">
            <v>10217312.352</v>
          </cell>
          <cell r="O25">
            <v>11259666.800000001</v>
          </cell>
        </row>
        <row r="27">
          <cell r="H27">
            <v>7583627</v>
          </cell>
          <cell r="I27">
            <v>360000</v>
          </cell>
          <cell r="J27">
            <v>3405408</v>
          </cell>
          <cell r="K27">
            <v>2921993.6704000002</v>
          </cell>
          <cell r="L27">
            <v>3414097</v>
          </cell>
          <cell r="M27">
            <v>3131494.0439999998</v>
          </cell>
          <cell r="O27">
            <v>2058599.2147406733</v>
          </cell>
        </row>
        <row r="29">
          <cell r="H29">
            <v>18966707</v>
          </cell>
          <cell r="I29">
            <v>300000</v>
          </cell>
          <cell r="K29">
            <v>43760000</v>
          </cell>
          <cell r="L29">
            <v>6545357</v>
          </cell>
          <cell r="M29">
            <v>7542133.3660000004</v>
          </cell>
        </row>
        <row r="31">
          <cell r="H31">
            <v>31074404</v>
          </cell>
        </row>
        <row r="33">
          <cell r="H33">
            <v>148115564</v>
          </cell>
          <cell r="K33">
            <v>85332000</v>
          </cell>
        </row>
        <row r="35">
          <cell r="R35">
            <v>166724555</v>
          </cell>
        </row>
      </sheetData>
      <sheetData sheetId="17"/>
      <sheetData sheetId="18"/>
      <sheetData sheetId="19"/>
      <sheetData sheetId="20">
        <row r="10">
          <cell r="C10">
            <v>11526123269</v>
          </cell>
          <cell r="F10">
            <v>11531469164</v>
          </cell>
        </row>
      </sheetData>
      <sheetData sheetId="21"/>
      <sheetData sheetId="22">
        <row r="12">
          <cell r="K12">
            <v>973547339</v>
          </cell>
          <cell r="L12">
            <v>75608306</v>
          </cell>
          <cell r="M12">
            <v>9072996</v>
          </cell>
          <cell r="N12">
            <v>75608306</v>
          </cell>
          <cell r="O12">
            <v>45364985</v>
          </cell>
          <cell r="S12">
            <v>203921305</v>
          </cell>
          <cell r="U12">
            <v>38631612</v>
          </cell>
          <cell r="X12">
            <v>48289524</v>
          </cell>
        </row>
        <row r="26">
          <cell r="K26">
            <v>419879656</v>
          </cell>
          <cell r="L26">
            <v>18659397</v>
          </cell>
          <cell r="M26">
            <v>2239127</v>
          </cell>
          <cell r="N26">
            <v>18659397</v>
          </cell>
          <cell r="O26">
            <v>21229871</v>
          </cell>
          <cell r="S26">
            <v>76420799</v>
          </cell>
          <cell r="U26">
            <v>15467556</v>
          </cell>
          <cell r="X26">
            <v>19334448</v>
          </cell>
        </row>
        <row r="35">
          <cell r="K35">
            <v>542574950</v>
          </cell>
          <cell r="L35">
            <v>28998888</v>
          </cell>
          <cell r="M35">
            <v>3479866</v>
          </cell>
          <cell r="N35">
            <v>28998888</v>
          </cell>
          <cell r="O35">
            <v>27433566</v>
          </cell>
          <cell r="S35">
            <v>102576079</v>
          </cell>
          <cell r="U35">
            <v>20761380</v>
          </cell>
          <cell r="X35">
            <v>25951728</v>
          </cell>
        </row>
        <row r="46">
          <cell r="K46">
            <v>1626124013</v>
          </cell>
          <cell r="L46">
            <v>120309202</v>
          </cell>
          <cell r="M46">
            <v>14437103</v>
          </cell>
          <cell r="N46">
            <v>120309202</v>
          </cell>
          <cell r="O46">
            <v>82219757</v>
          </cell>
          <cell r="S46">
            <v>337364354</v>
          </cell>
          <cell r="U46">
            <v>67512264</v>
          </cell>
          <cell r="X46">
            <v>84390360</v>
          </cell>
        </row>
        <row r="64">
          <cell r="K64">
            <v>496476522</v>
          </cell>
          <cell r="L64">
            <v>25114189</v>
          </cell>
          <cell r="M64">
            <v>3013702</v>
          </cell>
          <cell r="N64">
            <v>25114189</v>
          </cell>
          <cell r="O64">
            <v>25102747</v>
          </cell>
          <cell r="S64">
            <v>92749154</v>
          </cell>
          <cell r="U64">
            <v>18772416</v>
          </cell>
          <cell r="X64">
            <v>23465520</v>
          </cell>
        </row>
        <row r="73">
          <cell r="K73">
            <v>46907759</v>
          </cell>
          <cell r="L73">
            <v>3952901</v>
          </cell>
          <cell r="M73">
            <v>474348</v>
          </cell>
          <cell r="N73">
            <v>3952901</v>
          </cell>
          <cell r="O73">
            <v>2371741</v>
          </cell>
          <cell r="S73">
            <v>9999447</v>
          </cell>
          <cell r="U73">
            <v>2023884</v>
          </cell>
          <cell r="X73">
            <v>2529864</v>
          </cell>
        </row>
        <row r="78">
          <cell r="K78">
            <v>683216975</v>
          </cell>
          <cell r="L78">
            <v>40850744</v>
          </cell>
          <cell r="M78">
            <v>4902088</v>
          </cell>
          <cell r="N78">
            <v>40850744</v>
          </cell>
          <cell r="O78">
            <v>34544680</v>
          </cell>
          <cell r="S78">
            <v>132557057</v>
          </cell>
          <cell r="U78">
            <v>26829528</v>
          </cell>
          <cell r="X78">
            <v>33536904</v>
          </cell>
        </row>
        <row r="90">
          <cell r="K90">
            <v>1484500386</v>
          </cell>
          <cell r="L90">
            <v>108374627</v>
          </cell>
          <cell r="M90">
            <v>13004955</v>
          </cell>
          <cell r="N90">
            <v>108374627</v>
          </cell>
          <cell r="O90">
            <v>75059010</v>
          </cell>
          <cell r="S90">
            <v>307192059</v>
          </cell>
          <cell r="U90">
            <v>61242096</v>
          </cell>
          <cell r="X90">
            <v>76552608</v>
          </cell>
        </row>
        <row r="119">
          <cell r="G119">
            <v>957153</v>
          </cell>
          <cell r="I119">
            <v>957153</v>
          </cell>
          <cell r="K119">
            <v>957153</v>
          </cell>
          <cell r="M119">
            <v>957153</v>
          </cell>
          <cell r="O119">
            <v>957153</v>
          </cell>
          <cell r="Q119">
            <v>2871459</v>
          </cell>
          <cell r="S119">
            <v>957153</v>
          </cell>
        </row>
        <row r="130">
          <cell r="I130">
            <v>222793712</v>
          </cell>
        </row>
      </sheetData>
      <sheetData sheetId="23"/>
      <sheetData sheetId="24"/>
      <sheetData sheetId="25">
        <row r="9">
          <cell r="B9" t="str">
            <v>Seguimiento al recaudo regional</v>
          </cell>
          <cell r="D9">
            <v>228962974</v>
          </cell>
        </row>
        <row r="10">
          <cell r="B10" t="str">
            <v>Movilización líderes</v>
          </cell>
          <cell r="D10">
            <v>264199537</v>
          </cell>
        </row>
        <row r="11">
          <cell r="B11" t="str">
            <v>Jornadas trabajo líderes regionales (plantas)</v>
          </cell>
          <cell r="D11">
            <v>45272160.999799997</v>
          </cell>
        </row>
        <row r="12">
          <cell r="B12" t="str">
            <v>Gestión documental</v>
          </cell>
          <cell r="D12">
            <v>39212472</v>
          </cell>
        </row>
        <row r="13">
          <cell r="B13" t="str">
            <v>Cloud server SNR</v>
          </cell>
          <cell r="D13">
            <v>66692398</v>
          </cell>
        </row>
        <row r="15">
          <cell r="B15" t="str">
            <v>Movilización Subdirector Líderes de Recaudo</v>
          </cell>
          <cell r="D15">
            <v>16732562</v>
          </cell>
        </row>
        <row r="16">
          <cell r="B16" t="str">
            <v>Comunicación y divulgación</v>
          </cell>
          <cell r="D16">
            <v>400000000</v>
          </cell>
        </row>
        <row r="17">
          <cell r="B17" t="str">
            <v>Estudio analítica de datos</v>
          </cell>
          <cell r="D17">
            <v>250000000</v>
          </cell>
        </row>
        <row r="18">
          <cell r="B18" t="str">
            <v>Gestión con autoridades</v>
          </cell>
          <cell r="D18">
            <v>181344638.94</v>
          </cell>
        </row>
        <row r="19">
          <cell r="B19" t="str">
            <v>Jornadas trabajo líderes regionales (autoridades)</v>
          </cell>
          <cell r="D19">
            <v>32246679</v>
          </cell>
        </row>
        <row r="20">
          <cell r="B20" t="str">
            <v>Honorarios Asesor Jurídico</v>
          </cell>
          <cell r="D20">
            <v>44551176</v>
          </cell>
        </row>
      </sheetData>
      <sheetData sheetId="26">
        <row r="9">
          <cell r="A9" t="str">
            <v xml:space="preserve">Home Panel </v>
          </cell>
          <cell r="C9">
            <v>204098198</v>
          </cell>
        </row>
        <row r="10">
          <cell r="A10" t="str">
            <v>Brand Equity Tracking</v>
          </cell>
          <cell r="C10">
            <v>130805042</v>
          </cell>
        </row>
        <row r="11">
          <cell r="A11" t="str">
            <v>Monitoreo de Medios</v>
          </cell>
          <cell r="C11">
            <v>53213910</v>
          </cell>
        </row>
        <row r="12">
          <cell r="A12" t="str">
            <v>Evaluación Neurologica</v>
          </cell>
          <cell r="C12">
            <v>147856215</v>
          </cell>
        </row>
        <row r="13">
          <cell r="A13" t="str">
            <v>Estudio del Consumidor</v>
          </cell>
          <cell r="C13">
            <v>125054747</v>
          </cell>
        </row>
        <row r="14">
          <cell r="A14" t="str">
            <v>Estudio Dinámicas de canales</v>
          </cell>
          <cell r="C14">
            <v>185728923</v>
          </cell>
        </row>
        <row r="15">
          <cell r="A15" t="str">
            <v>Tracking Digital</v>
          </cell>
          <cell r="C15">
            <v>32600000</v>
          </cell>
        </row>
        <row r="16">
          <cell r="A16" t="str">
            <v>Estudio de decisión de compra/ Frescos</v>
          </cell>
          <cell r="C16">
            <v>84500000</v>
          </cell>
        </row>
        <row r="18">
          <cell r="A18" t="str">
            <v>Campaña de publicidad</v>
          </cell>
          <cell r="C18">
            <v>8904966024</v>
          </cell>
        </row>
        <row r="19">
          <cell r="A19" t="str">
            <v>Fomento al Consumo Regional</v>
          </cell>
          <cell r="C19">
            <v>200271086</v>
          </cell>
        </row>
        <row r="20">
          <cell r="A20" t="str">
            <v>Consultoría Mercado</v>
          </cell>
          <cell r="C20">
            <v>89743810</v>
          </cell>
        </row>
        <row r="21">
          <cell r="A21" t="str">
            <v>Estrategia Influenciadores</v>
          </cell>
        </row>
        <row r="22">
          <cell r="A22" t="str">
            <v>Pauta institucional</v>
          </cell>
          <cell r="C22">
            <v>74768161</v>
          </cell>
        </row>
        <row r="23">
          <cell r="A23" t="str">
            <v>Sostenimiento y Desarrollo Digital</v>
          </cell>
        </row>
        <row r="24">
          <cell r="A24" t="str">
            <v>Desarrollo Actividades Digitales</v>
          </cell>
        </row>
        <row r="25">
          <cell r="A25" t="str">
            <v>Pauta Digital</v>
          </cell>
          <cell r="C25">
            <v>397914432</v>
          </cell>
        </row>
        <row r="26">
          <cell r="A26" t="str">
            <v>Producción Digital</v>
          </cell>
        </row>
        <row r="27">
          <cell r="A27" t="str">
            <v>Plataforma de Contenidos Digitales</v>
          </cell>
        </row>
        <row r="28">
          <cell r="A28" t="str">
            <v>Estrategia Influenciadores</v>
          </cell>
          <cell r="C28">
            <v>350000000</v>
          </cell>
        </row>
        <row r="29">
          <cell r="A29" t="str">
            <v>Canales Digitales</v>
          </cell>
          <cell r="C29">
            <v>187348176</v>
          </cell>
        </row>
        <row r="30">
          <cell r="A30" t="str">
            <v>Actividades Digitales</v>
          </cell>
          <cell r="C30">
            <v>407220643</v>
          </cell>
        </row>
        <row r="31">
          <cell r="A31" t="str">
            <v>Disrupción Digital</v>
          </cell>
          <cell r="C31">
            <v>314364011</v>
          </cell>
        </row>
        <row r="32">
          <cell r="A32" t="str">
            <v>Brand Content</v>
          </cell>
          <cell r="C32">
            <v>198251407</v>
          </cell>
        </row>
        <row r="33">
          <cell r="A33" t="str">
            <v>Seguimiento Digital</v>
          </cell>
          <cell r="C33">
            <v>43760000</v>
          </cell>
        </row>
        <row r="34">
          <cell r="A34" t="str">
            <v>Marketing relacional</v>
          </cell>
        </row>
        <row r="35">
          <cell r="A35" t="str">
            <v>Cocina PorkColombia</v>
          </cell>
          <cell r="C35">
            <v>410182544</v>
          </cell>
        </row>
        <row r="36">
          <cell r="A36" t="str">
            <v>Asesor Gastronómico Ejecutivo</v>
          </cell>
          <cell r="C36">
            <v>224683009</v>
          </cell>
        </row>
        <row r="37">
          <cell r="A37" t="str">
            <v>Viajes Equipo Ejecutivo</v>
          </cell>
          <cell r="C37">
            <v>39602095</v>
          </cell>
        </row>
        <row r="38">
          <cell r="A38" t="str">
            <v>Capacitación anual</v>
          </cell>
          <cell r="C38">
            <v>26756405</v>
          </cell>
        </row>
        <row r="39">
          <cell r="A39" t="str">
            <v>Material de promocion al consumo</v>
          </cell>
          <cell r="C39">
            <v>300000000</v>
          </cell>
        </row>
        <row r="41">
          <cell r="A41" t="str">
            <v>Seguimiento gestión a eventos</v>
          </cell>
          <cell r="C41">
            <v>23109656</v>
          </cell>
        </row>
        <row r="42">
          <cell r="A42" t="str">
            <v>Porkamericas</v>
          </cell>
          <cell r="C42">
            <v>168853557</v>
          </cell>
        </row>
        <row r="43">
          <cell r="A43" t="str">
            <v>Planeación Agroexpo</v>
          </cell>
          <cell r="C43">
            <v>54500000</v>
          </cell>
        </row>
        <row r="44">
          <cell r="A44" t="str">
            <v xml:space="preserve">Alimentec </v>
          </cell>
          <cell r="C44">
            <v>576000000</v>
          </cell>
        </row>
        <row r="45">
          <cell r="A45" t="str">
            <v>Unidad Móvil</v>
          </cell>
          <cell r="C45">
            <v>2041822077</v>
          </cell>
        </row>
        <row r="46">
          <cell r="A46" t="str">
            <v>Eventos a otros grupos objetivos</v>
          </cell>
          <cell r="C46">
            <v>200000000</v>
          </cell>
        </row>
        <row r="47">
          <cell r="A47" t="str">
            <v xml:space="preserve">Eventos especializados </v>
          </cell>
          <cell r="C47">
            <v>1163026572</v>
          </cell>
        </row>
        <row r="48">
          <cell r="A48" t="str">
            <v>Marca y Marketing</v>
          </cell>
        </row>
        <row r="49">
          <cell r="A49" t="str">
            <v>Desarrollo Material de Apoyo</v>
          </cell>
          <cell r="C49">
            <v>48654127</v>
          </cell>
        </row>
        <row r="50">
          <cell r="A50" t="str">
            <v>Gestión y seguimiento desarrollo de marca y marketing</v>
          </cell>
          <cell r="C50">
            <v>12163532</v>
          </cell>
        </row>
        <row r="51">
          <cell r="A51" t="str">
            <v>Fomento al sello de producto</v>
          </cell>
          <cell r="C51">
            <v>136842289</v>
          </cell>
        </row>
        <row r="52">
          <cell r="A52" t="str">
            <v>Tacticos Trade para PDV</v>
          </cell>
          <cell r="C52">
            <v>200000000</v>
          </cell>
        </row>
        <row r="53">
          <cell r="A53" t="str">
            <v>Festival de la Carne de Cerdo</v>
          </cell>
          <cell r="C53">
            <v>900000000</v>
          </cell>
        </row>
        <row r="54">
          <cell r="A54" t="str">
            <v>Comunicación Integral</v>
          </cell>
        </row>
        <row r="55">
          <cell r="A55" t="str">
            <v>Seguimiento y gestión comunicación integral.</v>
          </cell>
          <cell r="C55">
            <v>103814006</v>
          </cell>
        </row>
        <row r="56">
          <cell r="A56" t="str">
            <v>Agencia acompañamiento contingencia</v>
          </cell>
          <cell r="C56">
            <v>200000000</v>
          </cell>
        </row>
        <row r="57">
          <cell r="A57" t="str">
            <v>Defensa Sector Porcicultor</v>
          </cell>
          <cell r="C57">
            <v>25000000</v>
          </cell>
        </row>
        <row r="58">
          <cell r="A58" t="str">
            <v>Actualización Banco de Imágenes</v>
          </cell>
          <cell r="C58">
            <v>17921602</v>
          </cell>
        </row>
        <row r="59">
          <cell r="A59" t="str">
            <v xml:space="preserve">Relacionamiento Periodistas / medios de comunicación / free press / Pauta medios de comunicación </v>
          </cell>
          <cell r="C59">
            <v>12140092</v>
          </cell>
        </row>
      </sheetData>
      <sheetData sheetId="27">
        <row r="9">
          <cell r="B9" t="str">
            <v>Capacitación profesionales IPP</v>
          </cell>
          <cell r="D9">
            <v>152753032</v>
          </cell>
        </row>
        <row r="10">
          <cell r="B10" t="str">
            <v>Acompañamiento en Producción Primaria</v>
          </cell>
          <cell r="D10">
            <v>1629400406.6139998</v>
          </cell>
        </row>
        <row r="11">
          <cell r="B11" t="str">
            <v>Apoyo Nuevos proyectos</v>
          </cell>
          <cell r="D11">
            <v>142488651.39200002</v>
          </cell>
        </row>
        <row r="12">
          <cell r="B12" t="str">
            <v>Actualización y Reconocimiento</v>
          </cell>
          <cell r="D12">
            <v>409040548.34600002</v>
          </cell>
        </row>
        <row r="13">
          <cell r="B13" t="str">
            <v>Convenios Interinstitucionales</v>
          </cell>
          <cell r="D13">
            <v>95935529.359999999</v>
          </cell>
        </row>
        <row r="14">
          <cell r="B14" t="str">
            <v>Sostenibilidad ambiental y RSE en Producción Primaria</v>
          </cell>
        </row>
        <row r="15">
          <cell r="B15" t="str">
            <v>Capacitación Profesionales</v>
          </cell>
          <cell r="D15">
            <v>320512462</v>
          </cell>
        </row>
        <row r="16">
          <cell r="B16" t="str">
            <v>Acompañamiento en Sostenibilidad</v>
          </cell>
          <cell r="D16">
            <v>173544807.22600001</v>
          </cell>
        </row>
        <row r="17">
          <cell r="B17" t="str">
            <v>Economía Circular</v>
          </cell>
          <cell r="D17">
            <v>163993645.69600001</v>
          </cell>
        </row>
        <row r="18">
          <cell r="B18" t="str">
            <v>Asociatividad y R.S.E</v>
          </cell>
          <cell r="D18">
            <v>119913340</v>
          </cell>
        </row>
      </sheetData>
      <sheetData sheetId="28">
        <row r="9">
          <cell r="A9" t="str">
            <v>Asistencia Financiera</v>
          </cell>
          <cell r="C9">
            <v>141985931.21200001</v>
          </cell>
        </row>
        <row r="10">
          <cell r="A10" t="str">
            <v>Asesor Normativa</v>
          </cell>
          <cell r="C10">
            <v>85586635.06400001</v>
          </cell>
        </row>
        <row r="12">
          <cell r="A12" t="str">
            <v>Monitoreo Precios de la carne al Consumidor</v>
          </cell>
          <cell r="C12">
            <v>353866415.95400006</v>
          </cell>
        </row>
        <row r="13">
          <cell r="A13" t="str">
            <v>Actualización Información Nacional</v>
          </cell>
          <cell r="C13">
            <v>535078896.86399996</v>
          </cell>
        </row>
        <row r="14">
          <cell r="A14" t="str">
            <v>Seguimiento Mercados Internacionales</v>
          </cell>
          <cell r="C14">
            <v>264875501.90399998</v>
          </cell>
        </row>
      </sheetData>
      <sheetData sheetId="29">
        <row r="9">
          <cell r="B9" t="str">
            <v>Biológico</v>
          </cell>
          <cell r="D9">
            <v>2604400000</v>
          </cell>
        </row>
        <row r="10">
          <cell r="B10" t="str">
            <v>Identificación</v>
          </cell>
          <cell r="D10">
            <v>4973714897.2919998</v>
          </cell>
        </row>
        <row r="11">
          <cell r="B11" t="str">
            <v>Suministros Clínicos y Dotaciones</v>
          </cell>
          <cell r="D11">
            <v>645199428.78418398</v>
          </cell>
        </row>
        <row r="12">
          <cell r="B12" t="str">
            <v>Auxilios Distribuidores</v>
          </cell>
          <cell r="D12">
            <v>361355273.46092165</v>
          </cell>
        </row>
        <row r="13">
          <cell r="B13" t="str">
            <v>Distribución Biológico, Chapetas y Materiales</v>
          </cell>
          <cell r="D13">
            <v>628904268.69760001</v>
          </cell>
        </row>
        <row r="14">
          <cell r="B14" t="str">
            <v>Contratación de Personal</v>
          </cell>
          <cell r="D14">
            <v>11689625759.6</v>
          </cell>
        </row>
        <row r="15">
          <cell r="B15" t="str">
            <v>Disposición de Residuos Biológicos</v>
          </cell>
          <cell r="D15">
            <v>47917691.206</v>
          </cell>
        </row>
        <row r="17">
          <cell r="D17">
            <v>225894479.5831936</v>
          </cell>
        </row>
        <row r="19">
          <cell r="D19">
            <v>402805772.80000001</v>
          </cell>
        </row>
        <row r="20">
          <cell r="D20">
            <v>127361169.7045792</v>
          </cell>
        </row>
        <row r="22">
          <cell r="D22">
            <v>365635673.10803199</v>
          </cell>
        </row>
      </sheetData>
      <sheetData sheetId="30">
        <row r="9">
          <cell r="D9">
            <v>1090390000</v>
          </cell>
        </row>
        <row r="26">
          <cell r="D26">
            <v>37125984</v>
          </cell>
        </row>
        <row r="27">
          <cell r="D27">
            <v>43038596.434937596</v>
          </cell>
        </row>
        <row r="30">
          <cell r="B30" t="str">
            <v>Campus virtual</v>
          </cell>
          <cell r="D30">
            <v>73500000</v>
          </cell>
        </row>
        <row r="31">
          <cell r="B31" t="str">
            <v xml:space="preserve">Encuentros regionales </v>
          </cell>
          <cell r="D31">
            <v>70000000</v>
          </cell>
        </row>
        <row r="32">
          <cell r="B32" t="str">
            <v>Aplicación caracterización granjas porcicolas</v>
          </cell>
          <cell r="D32">
            <v>74000000</v>
          </cell>
        </row>
        <row r="33">
          <cell r="B33" t="str">
            <v xml:space="preserve">Escuela Porkmelier </v>
          </cell>
          <cell r="D33">
            <v>60000000</v>
          </cell>
        </row>
        <row r="34">
          <cell r="B34" t="str">
            <v>Sistema de gestión innovación abierta</v>
          </cell>
          <cell r="D34">
            <v>100000000</v>
          </cell>
        </row>
        <row r="37">
          <cell r="B37" t="str">
            <v>Modelo punto de venta</v>
          </cell>
          <cell r="D37">
            <v>50000000</v>
          </cell>
        </row>
        <row r="39">
          <cell r="B39" t="str">
            <v xml:space="preserve">Apoyo empleabilidad </v>
          </cell>
          <cell r="D39">
            <v>15000000</v>
          </cell>
        </row>
        <row r="41">
          <cell r="B41" t="str">
            <v xml:space="preserve">Programa de extensión para productores informales </v>
          </cell>
          <cell r="D41">
            <v>120000000</v>
          </cell>
        </row>
        <row r="42">
          <cell r="B42" t="str">
            <v xml:space="preserve">Gira Técnica </v>
          </cell>
          <cell r="D42">
            <v>63092240</v>
          </cell>
        </row>
        <row r="44">
          <cell r="B44" t="str">
            <v>Buenas prácticas en el manejo de medicamentos veterinarios</v>
          </cell>
          <cell r="D44">
            <v>55143798.250419199</v>
          </cell>
        </row>
        <row r="45">
          <cell r="B45" t="str">
            <v>Talleres diagnóstico animal (Toma, envío de muestras e interpretación de resultados)</v>
          </cell>
          <cell r="D45">
            <v>39843785.471055999</v>
          </cell>
        </row>
        <row r="46">
          <cell r="B46" t="str">
            <v>Taller de enfermedades de importancia económica y de salud pública en Colombia</v>
          </cell>
          <cell r="D46">
            <v>10000000</v>
          </cell>
        </row>
        <row r="47">
          <cell r="B47" t="str">
            <v>Jornadas de actualización técnica</v>
          </cell>
          <cell r="D47">
            <v>150000000</v>
          </cell>
        </row>
        <row r="48">
          <cell r="B48" t="str">
            <v>Diplomado Gestión Gerencial de Empresas porcícolas</v>
          </cell>
          <cell r="D48">
            <v>70000000</v>
          </cell>
        </row>
        <row r="49">
          <cell r="B49" t="str">
            <v>Talleres Magro</v>
          </cell>
          <cell r="D49">
            <v>30000000</v>
          </cell>
        </row>
        <row r="51">
          <cell r="B51" t="str">
            <v>Curso desarrollo de productos con valor agregado</v>
          </cell>
          <cell r="D51">
            <v>60000000</v>
          </cell>
        </row>
        <row r="52">
          <cell r="B52" t="str">
            <v>Material de apoyo</v>
          </cell>
          <cell r="D52">
            <v>247506560</v>
          </cell>
        </row>
        <row r="56">
          <cell r="D56">
            <v>58829063.467999995</v>
          </cell>
        </row>
        <row r="57">
          <cell r="D57">
            <v>179682337.58199999</v>
          </cell>
        </row>
        <row r="58">
          <cell r="D58">
            <v>65422661.583999999</v>
          </cell>
        </row>
        <row r="60">
          <cell r="D60">
            <v>2955705272</v>
          </cell>
        </row>
        <row r="61">
          <cell r="D61">
            <v>43313648</v>
          </cell>
        </row>
        <row r="62">
          <cell r="D62">
            <v>58385325.306000002</v>
          </cell>
        </row>
        <row r="63">
          <cell r="B63" t="str">
            <v xml:space="preserve">Acompañamiento acreditación técnica diagnóstica ractopamina </v>
          </cell>
          <cell r="D63">
            <v>60000000</v>
          </cell>
        </row>
        <row r="64">
          <cell r="D64">
            <v>72552648.280000001</v>
          </cell>
        </row>
        <row r="65">
          <cell r="D65">
            <v>235000000</v>
          </cell>
        </row>
      </sheetData>
      <sheetData sheetId="31">
        <row r="10">
          <cell r="C10">
            <v>1435483514.6150312</v>
          </cell>
        </row>
        <row r="11">
          <cell r="C11">
            <v>365000000</v>
          </cell>
        </row>
        <row r="13">
          <cell r="A13" t="str">
            <v>Gestión del riesgo de enfermedades Porcinas</v>
          </cell>
          <cell r="C13">
            <v>165000000</v>
          </cell>
        </row>
        <row r="14">
          <cell r="A14" t="str">
            <v>Programa Compartimentación Sanitaria</v>
          </cell>
          <cell r="C14">
            <v>50000000</v>
          </cell>
        </row>
        <row r="15">
          <cell r="A15" t="str">
            <v>Estudios de vigilancia epidemiológica</v>
          </cell>
          <cell r="C15">
            <v>568254914.72601604</v>
          </cell>
        </row>
        <row r="16">
          <cell r="A16" t="str">
            <v>Divulgación sanitaria</v>
          </cell>
          <cell r="C16">
            <v>100000000</v>
          </cell>
        </row>
      </sheetData>
      <sheetData sheetId="32">
        <row r="9">
          <cell r="A9" t="str">
            <v>Comercialización Nacional y sustitución de importaciones</v>
          </cell>
        </row>
        <row r="10">
          <cell r="A10" t="str">
            <v>Herramientas del programa</v>
          </cell>
          <cell r="C10">
            <v>70405180</v>
          </cell>
        </row>
        <row r="11">
          <cell r="A11" t="str">
            <v>Experiencia y Promoción Comercial</v>
          </cell>
          <cell r="C11">
            <v>1520464061.9629235</v>
          </cell>
        </row>
        <row r="12">
          <cell r="A12" t="str">
            <v>Desarrollo de Habilidades Comerciales</v>
          </cell>
          <cell r="C12">
            <v>649720950</v>
          </cell>
        </row>
        <row r="13">
          <cell r="A13" t="str">
            <v>Planeación estratégica</v>
          </cell>
          <cell r="C13">
            <v>90000000</v>
          </cell>
        </row>
        <row r="15">
          <cell r="A15" t="str">
            <v>Gestión en transformación</v>
          </cell>
        </row>
        <row r="16">
          <cell r="A16" t="str">
            <v>Herramientas del programa</v>
          </cell>
          <cell r="C16">
            <v>19862694</v>
          </cell>
        </row>
        <row r="17">
          <cell r="A17" t="str">
            <v>Calidad e Inocuidad en la Cadena de Transformacion</v>
          </cell>
          <cell r="C17">
            <v>815927012.19241023</v>
          </cell>
        </row>
        <row r="18">
          <cell r="A18" t="str">
            <v>Magro</v>
          </cell>
          <cell r="C18">
            <v>81937419.724000007</v>
          </cell>
        </row>
        <row r="19">
          <cell r="A19" t="str">
            <v>Desarrollo de tendencias globales</v>
          </cell>
          <cell r="C19">
            <v>40232000</v>
          </cell>
        </row>
        <row r="20">
          <cell r="A20" t="str">
            <v>Comercio Exterior</v>
          </cell>
        </row>
        <row r="21">
          <cell r="A21" t="str">
            <v>Herramientas del programa</v>
          </cell>
          <cell r="C21">
            <v>5088504</v>
          </cell>
        </row>
        <row r="22">
          <cell r="A22" t="str">
            <v>Admisibilidad y normatividad sanitaria</v>
          </cell>
          <cell r="C22">
            <v>142000000</v>
          </cell>
        </row>
        <row r="23">
          <cell r="A23" t="str">
            <v>Apoyo a la exportación</v>
          </cell>
          <cell r="C23">
            <v>274590400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Rendimientos "/>
      <sheetName val="Escenario PPC"/>
      <sheetName val="Ejecución ingresos 2014"/>
      <sheetName val="Ejecución gastos 2014"/>
      <sheetName val="Superavit 2014"/>
      <sheetName val="Anexo 2 "/>
      <sheetName val="Anexo 3"/>
      <sheetName val="Anexo 4"/>
      <sheetName val="Funcionamiento"/>
      <sheetName val="Nómina y honorarios 2015"/>
      <sheetName val="Comparativo nómina 2014-2015"/>
      <sheetName val="Comparativo gastos personal "/>
    </sheetNames>
    <sheetDataSet>
      <sheetData sheetId="0">
        <row r="46">
          <cell r="C46">
            <v>3182535.7199999997</v>
          </cell>
        </row>
        <row r="53">
          <cell r="C53">
            <v>4295.6000000000004</v>
          </cell>
        </row>
        <row r="54">
          <cell r="C54">
            <v>2577.36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A13" t="str">
            <v>SUPERVISOR CONTROL PRESUPUESTAL</v>
          </cell>
        </row>
      </sheetData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FFEB-7B2B-4D2F-A70B-A51C72B18D1F}">
  <sheetPr>
    <pageSetUpPr fitToPage="1"/>
  </sheetPr>
  <dimension ref="A1:O240"/>
  <sheetViews>
    <sheetView showGridLines="0" tabSelected="1" topLeftCell="A2" zoomScale="70" zoomScaleNormal="70" zoomScaleSheetLayoutView="85" workbookViewId="0">
      <pane xSplit="1" ySplit="5" topLeftCell="B44" activePane="bottomRight" state="frozen"/>
      <selection activeCell="L36" sqref="L36"/>
      <selection pane="topRight" activeCell="L36" sqref="L36"/>
      <selection pane="bottomLeft" activeCell="L36" sqref="L36"/>
      <selection pane="bottomRight" activeCell="F66" sqref="F66"/>
    </sheetView>
  </sheetViews>
  <sheetFormatPr baseColWidth="10" defaultColWidth="14.6640625" defaultRowHeight="13.8" outlineLevelRow="2" x14ac:dyDescent="0.25"/>
  <cols>
    <col min="1" max="1" width="50.5546875" style="2" customWidth="1"/>
    <col min="2" max="2" width="20.109375" style="2" customWidth="1"/>
    <col min="3" max="3" width="18.6640625" style="2" customWidth="1"/>
    <col min="4" max="4" width="22.109375" style="2" customWidth="1"/>
    <col min="5" max="5" width="18.33203125" style="2" customWidth="1"/>
    <col min="6" max="8" width="19.33203125" style="2" customWidth="1"/>
    <col min="9" max="9" width="19.6640625" style="2" customWidth="1"/>
    <col min="10" max="10" width="24" style="2" customWidth="1"/>
    <col min="11" max="11" width="26.88671875" style="2" customWidth="1"/>
    <col min="12" max="12" width="11.44140625" style="2" bestFit="1" customWidth="1"/>
    <col min="13" max="14" width="17.33203125" style="2" customWidth="1"/>
    <col min="15" max="15" width="14.6640625" style="2" customWidth="1"/>
    <col min="16" max="16384" width="14.6640625" style="2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x14ac:dyDescent="0.25">
      <c r="A5" s="4"/>
      <c r="B5" s="5"/>
      <c r="C5" s="6"/>
      <c r="D5" s="6"/>
      <c r="E5" s="7"/>
      <c r="F5" s="7"/>
      <c r="G5" s="7"/>
      <c r="H5" s="7"/>
      <c r="I5" s="8"/>
      <c r="J5" s="7"/>
      <c r="K5" s="9"/>
      <c r="L5" s="9"/>
    </row>
    <row r="6" spans="1:14" ht="73.5" customHeight="1" x14ac:dyDescent="0.25">
      <c r="A6" s="10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</row>
    <row r="7" spans="1:14" x14ac:dyDescent="0.25">
      <c r="A7" s="12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4" x14ac:dyDescent="0.25">
      <c r="A8" s="12" t="s">
        <v>17</v>
      </c>
      <c r="B8" s="12">
        <f>SUM(B9:B18)</f>
        <v>592847404</v>
      </c>
      <c r="C8" s="12">
        <f t="shared" ref="C8:F8" si="0">SUM(C9:C18)</f>
        <v>2453623408</v>
      </c>
      <c r="D8" s="12">
        <f t="shared" si="0"/>
        <v>710765592</v>
      </c>
      <c r="E8" s="12">
        <f>SUM(E9:E18)</f>
        <v>72212845</v>
      </c>
      <c r="F8" s="12">
        <f t="shared" si="0"/>
        <v>781732498</v>
      </c>
      <c r="G8" s="12">
        <f>SUM(G9:G18)</f>
        <v>2237171827</v>
      </c>
      <c r="H8" s="12">
        <f t="shared" ref="H8" si="1">SUM(H9:H18)</f>
        <v>998245873</v>
      </c>
      <c r="I8" s="12">
        <f>SUM(I9:I18)</f>
        <v>7846599447</v>
      </c>
      <c r="J8" s="12">
        <f>SUM(J9:J18)</f>
        <v>1693795238</v>
      </c>
      <c r="K8" s="12">
        <f>SUM(I8:J8)</f>
        <v>9540394685</v>
      </c>
      <c r="L8" s="14">
        <f t="shared" ref="L8:L19" si="2">+K8/$K$225</f>
        <v>8.2927570715513918E-2</v>
      </c>
    </row>
    <row r="9" spans="1:14" outlineLevel="1" x14ac:dyDescent="0.25">
      <c r="A9" s="15" t="s">
        <v>18</v>
      </c>
      <c r="B9" s="16">
        <f>+'[1]Nómina y honorarios 2024'!K26</f>
        <v>419879656</v>
      </c>
      <c r="C9" s="16">
        <f>+'[1]Nómina y honorarios 2024'!K46</f>
        <v>1626124013</v>
      </c>
      <c r="D9" s="16">
        <f>+'[1]Nómina y honorarios 2024'!K64</f>
        <v>496476522</v>
      </c>
      <c r="E9" s="16">
        <f>+'[1]Nómina y honorarios 2024'!K73</f>
        <v>46907759</v>
      </c>
      <c r="F9" s="16">
        <f>+'[1]Nómina y honorarios 2024'!K35</f>
        <v>542574950</v>
      </c>
      <c r="G9" s="16">
        <f>+'[1]Nómina y honorarios 2024'!K90</f>
        <v>1484500386</v>
      </c>
      <c r="H9" s="16">
        <f>+'[1]Nómina y honorarios 2024'!K78</f>
        <v>683216975</v>
      </c>
      <c r="I9" s="16">
        <f>SUM(B9:H9)</f>
        <v>5299680261</v>
      </c>
      <c r="J9" s="16">
        <f>+'[1]Nómina y honorarios 2024'!K12</f>
        <v>973547339</v>
      </c>
      <c r="K9" s="16">
        <f t="shared" ref="K9:K18" si="3">+I9+J9</f>
        <v>6273227600</v>
      </c>
      <c r="L9" s="17">
        <f t="shared" si="2"/>
        <v>5.4528511931633321E-2</v>
      </c>
      <c r="N9" s="18"/>
    </row>
    <row r="10" spans="1:14" outlineLevel="1" x14ac:dyDescent="0.25">
      <c r="A10" s="15" t="s">
        <v>19</v>
      </c>
      <c r="B10" s="16">
        <f>+'[1]Nómina y honorarios 2024'!O26</f>
        <v>21229871</v>
      </c>
      <c r="C10" s="16">
        <f>+'[1]Nómina y honorarios 2024'!O46</f>
        <v>82219757</v>
      </c>
      <c r="D10" s="16">
        <f>+'[1]Nómina y honorarios 2024'!O64</f>
        <v>25102747</v>
      </c>
      <c r="E10" s="16">
        <f>+'[1]Nómina y honorarios 2024'!O73</f>
        <v>2371741</v>
      </c>
      <c r="F10" s="16">
        <f>+'[1]Nómina y honorarios 2024'!O35</f>
        <v>27433566</v>
      </c>
      <c r="G10" s="16">
        <f>+'[1]Nómina y honorarios 2024'!O90</f>
        <v>75059010</v>
      </c>
      <c r="H10" s="16">
        <f>+'[1]Nómina y honorarios 2024'!O78</f>
        <v>34544680</v>
      </c>
      <c r="I10" s="16">
        <f t="shared" ref="I10:I18" si="4">SUM(B10:H10)</f>
        <v>267961372</v>
      </c>
      <c r="J10" s="16">
        <f>+'[1]Nómina y honorarios 2024'!O12</f>
        <v>45364985</v>
      </c>
      <c r="K10" s="16">
        <f t="shared" si="3"/>
        <v>313326357</v>
      </c>
      <c r="L10" s="17">
        <f t="shared" si="2"/>
        <v>2.7235134902756758E-3</v>
      </c>
      <c r="N10" s="18"/>
    </row>
    <row r="11" spans="1:14" outlineLevel="1" x14ac:dyDescent="0.25">
      <c r="A11" s="15" t="s">
        <v>20</v>
      </c>
      <c r="B11" s="16">
        <f>+'[1]Nómina y honorarios 2024'!N26</f>
        <v>18659397</v>
      </c>
      <c r="C11" s="16">
        <f>+'[1]Nómina y honorarios 2024'!N46</f>
        <v>120309202</v>
      </c>
      <c r="D11" s="16">
        <f>+'[1]Nómina y honorarios 2024'!N64</f>
        <v>25114189</v>
      </c>
      <c r="E11" s="16">
        <f>+'[1]Nómina y honorarios 2024'!N73</f>
        <v>3952901</v>
      </c>
      <c r="F11" s="16">
        <f>+'[1]Nómina y honorarios 2024'!N35</f>
        <v>28998888</v>
      </c>
      <c r="G11" s="16">
        <f>+'[1]Nómina y honorarios 2024'!N90</f>
        <v>108374627</v>
      </c>
      <c r="H11" s="16">
        <f>+'[1]Nómina y honorarios 2024'!N78</f>
        <v>40850744</v>
      </c>
      <c r="I11" s="16">
        <f t="shared" si="4"/>
        <v>346259948</v>
      </c>
      <c r="J11" s="16">
        <f>+'[1]Nómina y honorarios 2024'!N12</f>
        <v>75608306</v>
      </c>
      <c r="K11" s="16">
        <f t="shared" si="3"/>
        <v>421868254</v>
      </c>
      <c r="L11" s="17">
        <f t="shared" si="2"/>
        <v>3.6669876479240634E-3</v>
      </c>
      <c r="N11" s="18"/>
    </row>
    <row r="12" spans="1:14" outlineLevel="1" x14ac:dyDescent="0.25">
      <c r="A12" s="15" t="s">
        <v>21</v>
      </c>
      <c r="B12" s="19">
        <v>0</v>
      </c>
      <c r="C12" s="19">
        <v>0</v>
      </c>
      <c r="D12" s="19">
        <v>0</v>
      </c>
      <c r="E12" s="16">
        <v>0</v>
      </c>
      <c r="F12" s="16">
        <v>0</v>
      </c>
      <c r="G12" s="16">
        <v>0</v>
      </c>
      <c r="H12" s="16">
        <v>0</v>
      </c>
      <c r="I12" s="16">
        <f t="shared" si="4"/>
        <v>0</v>
      </c>
      <c r="J12" s="16">
        <f>+'[1]Nómina y honorarios 2024'!I130</f>
        <v>222793712</v>
      </c>
      <c r="K12" s="16">
        <f>+I12+J12</f>
        <v>222793712</v>
      </c>
      <c r="L12" s="17">
        <f t="shared" si="2"/>
        <v>1.9365803949285816E-3</v>
      </c>
      <c r="M12" s="20">
        <f>+K8-K9-K12-K13</f>
        <v>3035758996</v>
      </c>
      <c r="N12" s="18"/>
    </row>
    <row r="13" spans="1:14" outlineLevel="1" x14ac:dyDescent="0.25">
      <c r="A13" s="15" t="s">
        <v>22</v>
      </c>
      <c r="B13" s="16">
        <f>+'[1]Nómina y honorarios 2024'!I119</f>
        <v>957153</v>
      </c>
      <c r="C13" s="16">
        <f>+'[1]Nómina y honorarios 2024'!M119</f>
        <v>957153</v>
      </c>
      <c r="D13" s="16">
        <f>+'[1]Nómina y honorarios 2024'!O119</f>
        <v>957153</v>
      </c>
      <c r="E13" s="16">
        <v>0</v>
      </c>
      <c r="F13" s="16">
        <f>+'[1]Nómina y honorarios 2024'!K119</f>
        <v>957153</v>
      </c>
      <c r="G13" s="16">
        <f>+'[1]Nómina y honorarios 2024'!Q119</f>
        <v>2871459</v>
      </c>
      <c r="H13" s="16">
        <f>+'[1]Nómina y honorarios 2024'!S119</f>
        <v>957153</v>
      </c>
      <c r="I13" s="16">
        <f t="shared" si="4"/>
        <v>7657224</v>
      </c>
      <c r="J13" s="16">
        <f>+'[1]Nómina y honorarios 2024'!G119</f>
        <v>957153</v>
      </c>
      <c r="K13" s="16">
        <f t="shared" si="3"/>
        <v>8614377</v>
      </c>
      <c r="L13" s="17">
        <f t="shared" si="2"/>
        <v>7.4878386211921856E-5</v>
      </c>
      <c r="N13" s="18"/>
    </row>
    <row r="14" spans="1:14" outlineLevel="1" x14ac:dyDescent="0.25">
      <c r="A14" s="15" t="s">
        <v>23</v>
      </c>
      <c r="B14" s="16">
        <f>+'[1]Nómina y honorarios 2024'!L26</f>
        <v>18659397</v>
      </c>
      <c r="C14" s="16">
        <f>+'[1]Nómina y honorarios 2024'!L46</f>
        <v>120309202</v>
      </c>
      <c r="D14" s="16">
        <f>+'[1]Nómina y honorarios 2024'!L64</f>
        <v>25114189</v>
      </c>
      <c r="E14" s="16">
        <f>+'[1]Nómina y honorarios 2024'!L73</f>
        <v>3952901</v>
      </c>
      <c r="F14" s="16">
        <f>+'[1]Nómina y honorarios 2024'!L35</f>
        <v>28998888</v>
      </c>
      <c r="G14" s="16">
        <f>+'[1]Nómina y honorarios 2024'!L90</f>
        <v>108374627</v>
      </c>
      <c r="H14" s="16">
        <f>+'[1]Nómina y honorarios 2024'!L78</f>
        <v>40850744</v>
      </c>
      <c r="I14" s="16">
        <f t="shared" si="4"/>
        <v>346259948</v>
      </c>
      <c r="J14" s="16">
        <f>+'[1]Nómina y honorarios 2024'!L12</f>
        <v>75608306</v>
      </c>
      <c r="K14" s="15">
        <f t="shared" si="3"/>
        <v>421868254</v>
      </c>
      <c r="L14" s="17">
        <f t="shared" si="2"/>
        <v>3.6669876479240634E-3</v>
      </c>
      <c r="N14" s="18"/>
    </row>
    <row r="15" spans="1:14" outlineLevel="1" x14ac:dyDescent="0.25">
      <c r="A15" s="15" t="s">
        <v>24</v>
      </c>
      <c r="B15" s="16">
        <f>+'[1]Nómina y honorarios 2024'!M26</f>
        <v>2239127</v>
      </c>
      <c r="C15" s="16">
        <f>+'[1]Nómina y honorarios 2024'!M46</f>
        <v>14437103</v>
      </c>
      <c r="D15" s="16">
        <f>+'[1]Nómina y honorarios 2024'!M64</f>
        <v>3013702</v>
      </c>
      <c r="E15" s="16">
        <f>+'[1]Nómina y honorarios 2024'!M73</f>
        <v>474348</v>
      </c>
      <c r="F15" s="16">
        <f>+'[1]Nómina y honorarios 2024'!M35</f>
        <v>3479866</v>
      </c>
      <c r="G15" s="16">
        <f>+'[1]Nómina y honorarios 2024'!M90</f>
        <v>13004955</v>
      </c>
      <c r="H15" s="16">
        <f>+'[1]Nómina y honorarios 2024'!M78</f>
        <v>4902088</v>
      </c>
      <c r="I15" s="16">
        <f t="shared" si="4"/>
        <v>41551189</v>
      </c>
      <c r="J15" s="16">
        <f>+'[1]Nómina y honorarios 2024'!M12</f>
        <v>9072996</v>
      </c>
      <c r="K15" s="15">
        <f t="shared" si="3"/>
        <v>50624185</v>
      </c>
      <c r="L15" s="17">
        <f t="shared" si="2"/>
        <v>4.4003847011731451E-4</v>
      </c>
      <c r="N15" s="18"/>
    </row>
    <row r="16" spans="1:14" outlineLevel="1" x14ac:dyDescent="0.25">
      <c r="A16" s="15" t="s">
        <v>25</v>
      </c>
      <c r="B16" s="16">
        <f>+'[1]Nómina y honorarios 2024'!S26</f>
        <v>76420799</v>
      </c>
      <c r="C16" s="16">
        <f>+'[1]Nómina y honorarios 2024'!S46</f>
        <v>337364354</v>
      </c>
      <c r="D16" s="16">
        <f>+'[1]Nómina y honorarios 2024'!S64</f>
        <v>92749154</v>
      </c>
      <c r="E16" s="16">
        <f>+'[1]Nómina y honorarios 2024'!S73</f>
        <v>9999447</v>
      </c>
      <c r="F16" s="16">
        <f>+'[1]Nómina y honorarios 2024'!S35</f>
        <v>102576079</v>
      </c>
      <c r="G16" s="16">
        <f>+'[1]Nómina y honorarios 2024'!S90</f>
        <v>307192059</v>
      </c>
      <c r="H16" s="16">
        <f>+'[1]Nómina y honorarios 2024'!S78</f>
        <v>132557057</v>
      </c>
      <c r="I16" s="16">
        <f t="shared" si="4"/>
        <v>1058858949</v>
      </c>
      <c r="J16" s="16">
        <f>+'[1]Nómina y honorarios 2024'!S12</f>
        <v>203921305</v>
      </c>
      <c r="K16" s="15">
        <f t="shared" si="3"/>
        <v>1262780254</v>
      </c>
      <c r="L16" s="17">
        <f t="shared" si="2"/>
        <v>1.097641159190047E-2</v>
      </c>
      <c r="N16" s="18"/>
    </row>
    <row r="17" spans="1:15" outlineLevel="1" x14ac:dyDescent="0.25">
      <c r="A17" s="15" t="s">
        <v>26</v>
      </c>
      <c r="B17" s="16">
        <f>+'[1]Nómina y honorarios 2024'!U26</f>
        <v>15467556</v>
      </c>
      <c r="C17" s="16">
        <f>+'[1]Nómina y honorarios 2024'!U46</f>
        <v>67512264</v>
      </c>
      <c r="D17" s="16">
        <f>+'[1]Nómina y honorarios 2024'!U64</f>
        <v>18772416</v>
      </c>
      <c r="E17" s="16">
        <f>+'[1]Nómina y honorarios 2024'!U73</f>
        <v>2023884</v>
      </c>
      <c r="F17" s="16">
        <f>+'[1]Nómina y honorarios 2024'!U35</f>
        <v>20761380</v>
      </c>
      <c r="G17" s="16">
        <f>+'[1]Nómina y honorarios 2024'!U90</f>
        <v>61242096</v>
      </c>
      <c r="H17" s="16">
        <f>+'[1]Nómina y honorarios 2024'!U78</f>
        <v>26829528</v>
      </c>
      <c r="I17" s="16">
        <f t="shared" si="4"/>
        <v>212609124</v>
      </c>
      <c r="J17" s="16">
        <f>+'[1]Nómina y honorarios 2024'!U12</f>
        <v>38631612</v>
      </c>
      <c r="K17" s="15">
        <f t="shared" si="3"/>
        <v>251240736</v>
      </c>
      <c r="L17" s="17">
        <f t="shared" si="2"/>
        <v>2.1838492629676527E-3</v>
      </c>
      <c r="N17" s="18"/>
    </row>
    <row r="18" spans="1:15" outlineLevel="1" x14ac:dyDescent="0.25">
      <c r="A18" s="15" t="s">
        <v>27</v>
      </c>
      <c r="B18" s="16">
        <f>+'[1]Nómina y honorarios 2024'!X26</f>
        <v>19334448</v>
      </c>
      <c r="C18" s="16">
        <f>+'[1]Nómina y honorarios 2024'!X46</f>
        <v>84390360</v>
      </c>
      <c r="D18" s="16">
        <f>+'[1]Nómina y honorarios 2024'!X64</f>
        <v>23465520</v>
      </c>
      <c r="E18" s="16">
        <f>+'[1]Nómina y honorarios 2024'!X73</f>
        <v>2529864</v>
      </c>
      <c r="F18" s="16">
        <f>+'[1]Nómina y honorarios 2024'!X35</f>
        <v>25951728</v>
      </c>
      <c r="G18" s="16">
        <f>+'[1]Nómina y honorarios 2024'!X90</f>
        <v>76552608</v>
      </c>
      <c r="H18" s="16">
        <f>+'[1]Nómina y honorarios 2024'!X78</f>
        <v>33536904</v>
      </c>
      <c r="I18" s="16">
        <f t="shared" si="4"/>
        <v>265761432</v>
      </c>
      <c r="J18" s="16">
        <f>+'[1]Nómina y honorarios 2024'!X12</f>
        <v>48289524</v>
      </c>
      <c r="K18" s="15">
        <f t="shared" si="3"/>
        <v>314050956</v>
      </c>
      <c r="L18" s="17">
        <f t="shared" si="2"/>
        <v>2.729811891630849E-3</v>
      </c>
      <c r="N18" s="21"/>
    </row>
    <row r="19" spans="1:15" x14ac:dyDescent="0.25">
      <c r="A19" s="22" t="s">
        <v>28</v>
      </c>
      <c r="B19" s="23">
        <f>SUM(B9:B18)</f>
        <v>592847404</v>
      </c>
      <c r="C19" s="23">
        <f t="shared" ref="C19:H19" si="5">SUM(C9:C18)</f>
        <v>2453623408</v>
      </c>
      <c r="D19" s="23">
        <f t="shared" si="5"/>
        <v>710765592</v>
      </c>
      <c r="E19" s="23">
        <f t="shared" si="5"/>
        <v>72212845</v>
      </c>
      <c r="F19" s="23">
        <f t="shared" si="5"/>
        <v>781732498</v>
      </c>
      <c r="G19" s="23">
        <f t="shared" si="5"/>
        <v>2237171827</v>
      </c>
      <c r="H19" s="23">
        <f t="shared" si="5"/>
        <v>998245873</v>
      </c>
      <c r="I19" s="23">
        <f>+B19+C19+D19+G19+E19+F19+H19</f>
        <v>7846599447</v>
      </c>
      <c r="J19" s="23">
        <f>SUM(J9:J18)</f>
        <v>1693795238</v>
      </c>
      <c r="K19" s="23">
        <f>SUM(K9:K18)</f>
        <v>9540394685</v>
      </c>
      <c r="L19" s="14">
        <f t="shared" si="2"/>
        <v>8.2927570715513918E-2</v>
      </c>
      <c r="M19" s="24"/>
      <c r="N19" s="25"/>
      <c r="O19" s="26"/>
    </row>
    <row r="20" spans="1:15" x14ac:dyDescent="0.25">
      <c r="A20" s="12" t="s">
        <v>29</v>
      </c>
      <c r="B20" s="16"/>
      <c r="C20" s="16"/>
      <c r="D20" s="16"/>
      <c r="E20" s="16"/>
      <c r="F20" s="16"/>
      <c r="G20" s="16"/>
      <c r="H20" s="16"/>
      <c r="I20" s="16"/>
      <c r="J20" s="27"/>
      <c r="K20" s="15"/>
      <c r="L20" s="14"/>
      <c r="M20" s="24"/>
      <c r="N20" s="28"/>
    </row>
    <row r="21" spans="1:15" outlineLevel="1" x14ac:dyDescent="0.25">
      <c r="A21" s="13" t="s">
        <v>30</v>
      </c>
      <c r="B21" s="29">
        <v>0</v>
      </c>
      <c r="C21" s="29">
        <v>0</v>
      </c>
      <c r="D21" s="29">
        <v>0</v>
      </c>
      <c r="E21" s="29">
        <v>0</v>
      </c>
      <c r="F21" s="29">
        <f>+[1]Funcionamiento!J9</f>
        <v>3829000</v>
      </c>
      <c r="G21" s="29">
        <f>+[1]Funcionamiento!K9</f>
        <v>28951663</v>
      </c>
      <c r="H21" s="29">
        <v>0</v>
      </c>
      <c r="I21" s="29">
        <f>SUM(B21:H21)</f>
        <v>32780663</v>
      </c>
      <c r="J21" s="16">
        <f>+[1]Funcionamiento!H9</f>
        <v>642910339</v>
      </c>
      <c r="K21" s="15">
        <f>+J21+I21</f>
        <v>675691002</v>
      </c>
      <c r="L21" s="17">
        <f t="shared" ref="L21:L36" si="6">+K21/$K$225</f>
        <v>5.8732804250007245E-3</v>
      </c>
      <c r="N21" s="30"/>
    </row>
    <row r="22" spans="1:15" outlineLevel="1" x14ac:dyDescent="0.25">
      <c r="A22" s="13" t="s">
        <v>31</v>
      </c>
      <c r="B22" s="29">
        <v>0</v>
      </c>
      <c r="C22" s="29">
        <f>+[1]Funcionamiento!L23</f>
        <v>1696800</v>
      </c>
      <c r="D22" s="29">
        <v>0</v>
      </c>
      <c r="E22" s="29">
        <v>0</v>
      </c>
      <c r="F22" s="29">
        <v>0</v>
      </c>
      <c r="G22" s="29">
        <f>+[1]Funcionamiento!K23</f>
        <v>2683012</v>
      </c>
      <c r="H22" s="29">
        <f>+[1]Funcionamiento!O23</f>
        <v>1543949</v>
      </c>
      <c r="I22" s="29">
        <f t="shared" ref="I22:I35" si="7">SUM(B22:H22)</f>
        <v>5923761</v>
      </c>
      <c r="J22" s="16">
        <f>+[1]Funcionamiento!H23</f>
        <v>33476354</v>
      </c>
      <c r="K22" s="15">
        <f t="shared" ref="K22:K35" si="8">+I22+J22</f>
        <v>39400115</v>
      </c>
      <c r="L22" s="17">
        <f t="shared" si="6"/>
        <v>3.4247595940648239E-4</v>
      </c>
      <c r="N22" s="30"/>
    </row>
    <row r="23" spans="1:15" outlineLevel="1" x14ac:dyDescent="0.25">
      <c r="A23" s="13" t="s">
        <v>32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f>+[1]Funcionamiento!K13</f>
        <v>15316000.000000002</v>
      </c>
      <c r="H23" s="29">
        <v>0</v>
      </c>
      <c r="I23" s="29">
        <f t="shared" si="7"/>
        <v>15316000.000000002</v>
      </c>
      <c r="J23" s="16">
        <f>+[1]Funcionamiento!H13</f>
        <v>34051594</v>
      </c>
      <c r="K23" s="15">
        <f t="shared" si="8"/>
        <v>49367594</v>
      </c>
      <c r="L23" s="17">
        <f t="shared" si="6"/>
        <v>4.2911585711716082E-4</v>
      </c>
      <c r="N23" s="30"/>
    </row>
    <row r="24" spans="1:15" outlineLevel="1" x14ac:dyDescent="0.25">
      <c r="A24" s="13" t="s">
        <v>33</v>
      </c>
      <c r="B24" s="29">
        <f>+[1]Funcionamiento!I25</f>
        <v>600000</v>
      </c>
      <c r="C24" s="29">
        <f>+[1]Funcionamiento!L25</f>
        <v>15725278</v>
      </c>
      <c r="D24" s="29">
        <f>+[1]Funcionamiento!M25</f>
        <v>10217312.352</v>
      </c>
      <c r="E24" s="29">
        <v>0</v>
      </c>
      <c r="F24" s="29">
        <f>+[1]Funcionamiento!J25</f>
        <v>16715177</v>
      </c>
      <c r="G24" s="29">
        <f>+[1]Funcionamiento!K25</f>
        <v>37125984</v>
      </c>
      <c r="H24" s="29">
        <f>+[1]Funcionamiento!O25</f>
        <v>11259666.800000001</v>
      </c>
      <c r="I24" s="29">
        <f t="shared" si="7"/>
        <v>91643418.151999995</v>
      </c>
      <c r="J24" s="16">
        <f>+[1]Funcionamiento!H25</f>
        <v>74913148</v>
      </c>
      <c r="K24" s="15">
        <f t="shared" si="8"/>
        <v>166556566.15200001</v>
      </c>
      <c r="L24" s="17">
        <f t="shared" si="6"/>
        <v>1.4477526217462934E-3</v>
      </c>
      <c r="N24" s="30"/>
    </row>
    <row r="25" spans="1:15" outlineLevel="1" x14ac:dyDescent="0.25">
      <c r="A25" s="13" t="s">
        <v>34</v>
      </c>
      <c r="B25" s="29">
        <f>+[1]Funcionamiento!I27</f>
        <v>360000</v>
      </c>
      <c r="C25" s="29">
        <f>+[1]Funcionamiento!L27</f>
        <v>3414097</v>
      </c>
      <c r="D25" s="29">
        <f>+[1]Funcionamiento!M27</f>
        <v>3131494.0439999998</v>
      </c>
      <c r="E25" s="29">
        <v>0</v>
      </c>
      <c r="F25" s="29">
        <f>+[1]Funcionamiento!J27</f>
        <v>3405408</v>
      </c>
      <c r="G25" s="29">
        <f>+[1]Funcionamiento!K27</f>
        <v>2921993.6704000002</v>
      </c>
      <c r="H25" s="29">
        <f>+[1]Funcionamiento!O27</f>
        <v>2058599.2147406733</v>
      </c>
      <c r="I25" s="29">
        <f t="shared" si="7"/>
        <v>15291591.929140674</v>
      </c>
      <c r="J25" s="16">
        <f>+[1]Funcionamiento!H27</f>
        <v>7583627</v>
      </c>
      <c r="K25" s="15">
        <f t="shared" si="8"/>
        <v>22875218.929140672</v>
      </c>
      <c r="L25" s="17">
        <f t="shared" si="6"/>
        <v>1.9883730160155061E-4</v>
      </c>
      <c r="N25" s="30"/>
    </row>
    <row r="26" spans="1:15" outlineLevel="1" x14ac:dyDescent="0.25">
      <c r="A26" s="15" t="s">
        <v>35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f t="shared" si="7"/>
        <v>0</v>
      </c>
      <c r="J26" s="16">
        <f>+[1]Funcionamiento!H7</f>
        <v>35660209</v>
      </c>
      <c r="K26" s="15">
        <f t="shared" si="8"/>
        <v>35660209</v>
      </c>
      <c r="L26" s="17">
        <f t="shared" si="6"/>
        <v>3.0996773207161142E-4</v>
      </c>
      <c r="N26" s="30"/>
    </row>
    <row r="27" spans="1:15" outlineLevel="1" x14ac:dyDescent="0.25">
      <c r="A27" s="13" t="s">
        <v>36</v>
      </c>
      <c r="B27" s="29">
        <f>+[1]Funcionamiento!I15</f>
        <v>12551657</v>
      </c>
      <c r="C27" s="29">
        <f>+[1]Funcionamiento!L15</f>
        <v>12551657</v>
      </c>
      <c r="D27" s="29">
        <f>+[1]Funcionamiento!M15</f>
        <v>12551657</v>
      </c>
      <c r="E27" s="29">
        <f>+[1]Funcionamiento!N15</f>
        <v>12551657</v>
      </c>
      <c r="F27" s="29">
        <f>+[1]Funcionamiento!J15</f>
        <v>12551657</v>
      </c>
      <c r="G27" s="29">
        <f>+[1]Funcionamiento!K15</f>
        <v>12551657</v>
      </c>
      <c r="H27" s="29">
        <f>+[1]Funcionamiento!O15</f>
        <v>12551657</v>
      </c>
      <c r="I27" s="29">
        <f t="shared" si="7"/>
        <v>87861599</v>
      </c>
      <c r="J27" s="16">
        <f>+[1]Funcionamiento!H15</f>
        <v>26500253</v>
      </c>
      <c r="K27" s="15">
        <f t="shared" si="8"/>
        <v>114361852</v>
      </c>
      <c r="L27" s="17">
        <f t="shared" si="6"/>
        <v>9.9406270725865007E-4</v>
      </c>
      <c r="N27" s="30"/>
    </row>
    <row r="28" spans="1:15" outlineLevel="1" x14ac:dyDescent="0.25">
      <c r="A28" s="13" t="s">
        <v>37</v>
      </c>
      <c r="B28" s="29">
        <f>+[1]Funcionamiento!I29</f>
        <v>300000</v>
      </c>
      <c r="C28" s="29">
        <f>+[1]Funcionamiento!L29</f>
        <v>6545357</v>
      </c>
      <c r="D28" s="29">
        <f>+[1]Funcionamiento!M29</f>
        <v>7542133.3660000004</v>
      </c>
      <c r="E28" s="29">
        <v>0</v>
      </c>
      <c r="F28" s="29">
        <v>0</v>
      </c>
      <c r="G28" s="29">
        <f>+[1]Funcionamiento!K29</f>
        <v>43760000</v>
      </c>
      <c r="H28" s="29">
        <v>0</v>
      </c>
      <c r="I28" s="29">
        <f t="shared" si="7"/>
        <v>58147490.365999997</v>
      </c>
      <c r="J28" s="16">
        <f>+[1]Funcionamiento!H29</f>
        <v>18966707</v>
      </c>
      <c r="K28" s="15">
        <f t="shared" si="8"/>
        <v>77114197.365999997</v>
      </c>
      <c r="L28" s="17">
        <f t="shared" si="6"/>
        <v>6.7029648839303361E-4</v>
      </c>
      <c r="N28" s="30"/>
    </row>
    <row r="29" spans="1:15" outlineLevel="1" x14ac:dyDescent="0.25">
      <c r="A29" s="13" t="s">
        <v>38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f>+[1]Funcionamiento!K33</f>
        <v>85332000</v>
      </c>
      <c r="H29" s="29">
        <v>0</v>
      </c>
      <c r="I29" s="29">
        <f t="shared" si="7"/>
        <v>85332000</v>
      </c>
      <c r="J29" s="16">
        <f>+[1]Funcionamiento!H33</f>
        <v>148115564</v>
      </c>
      <c r="K29" s="15">
        <f t="shared" si="8"/>
        <v>233447564</v>
      </c>
      <c r="L29" s="17">
        <f t="shared" si="6"/>
        <v>2.0291864237453675E-3</v>
      </c>
      <c r="N29" s="30"/>
    </row>
    <row r="30" spans="1:15" outlineLevel="1" x14ac:dyDescent="0.25">
      <c r="A30" s="13" t="s">
        <v>39</v>
      </c>
      <c r="B30" s="29">
        <f>+[1]Funcionamiento!I21</f>
        <v>10064800</v>
      </c>
      <c r="C30" s="29">
        <f>+[1]Funcionamiento!L21</f>
        <v>23214008</v>
      </c>
      <c r="D30" s="29">
        <f>+[1]Funcionamiento!M21</f>
        <v>12903303.34</v>
      </c>
      <c r="E30" s="29">
        <v>0</v>
      </c>
      <c r="F30" s="29">
        <f>+[1]Funcionamiento!J21</f>
        <v>22069356</v>
      </c>
      <c r="G30" s="29">
        <f>+[1]Funcionamiento!K21</f>
        <v>480803382.28016639</v>
      </c>
      <c r="H30" s="29">
        <f>+[1]Funcionamiento!O21</f>
        <v>12351592.28844404</v>
      </c>
      <c r="I30" s="29">
        <f t="shared" si="7"/>
        <v>561406441.90861046</v>
      </c>
      <c r="J30" s="16">
        <f>+[1]Funcionamiento!H21</f>
        <v>30680688</v>
      </c>
      <c r="K30" s="15">
        <f t="shared" si="8"/>
        <v>592087129.90861046</v>
      </c>
      <c r="L30" s="17">
        <f t="shared" si="6"/>
        <v>5.1465740104484963E-3</v>
      </c>
      <c r="N30" s="30"/>
    </row>
    <row r="31" spans="1:15" outlineLevel="1" x14ac:dyDescent="0.25">
      <c r="A31" s="13" t="s">
        <v>40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f t="shared" si="7"/>
        <v>0</v>
      </c>
      <c r="J31" s="16">
        <f>+[1]Funcionamiento!H11</f>
        <v>18894806</v>
      </c>
      <c r="K31" s="15">
        <f t="shared" si="8"/>
        <v>18894806</v>
      </c>
      <c r="L31" s="17">
        <f t="shared" si="6"/>
        <v>1.6423852602078344E-4</v>
      </c>
      <c r="N31" s="30"/>
    </row>
    <row r="32" spans="1:15" outlineLevel="1" x14ac:dyDescent="0.25">
      <c r="A32" s="13" t="s">
        <v>41</v>
      </c>
      <c r="B32" s="29">
        <f>+[1]Funcionamiento!I17</f>
        <v>19913008.785999998</v>
      </c>
      <c r="C32" s="29">
        <f>+[1]Funcionamiento!L17</f>
        <v>7831253.4979999997</v>
      </c>
      <c r="D32" s="29">
        <f>+[1]Funcionamiento!M17</f>
        <v>4342638.7238079999</v>
      </c>
      <c r="E32" s="29">
        <f>+[1]Funcionamiento!N17</f>
        <v>848190.13072640006</v>
      </c>
      <c r="F32" s="29">
        <f>+[1]Funcionamiento!J17</f>
        <v>7409543.9825962419</v>
      </c>
      <c r="G32" s="29">
        <f>+[1]Funcionamiento!K17</f>
        <v>44390052.791907199</v>
      </c>
      <c r="H32" s="29">
        <f>+[1]Funcionamiento!O17</f>
        <v>1044334.588</v>
      </c>
      <c r="I32" s="29">
        <f t="shared" si="7"/>
        <v>85779022.501037836</v>
      </c>
      <c r="J32" s="16">
        <f>+[1]Funcionamiento!H17</f>
        <v>60753766</v>
      </c>
      <c r="K32" s="15">
        <f t="shared" si="8"/>
        <v>146532788.50103784</v>
      </c>
      <c r="L32" s="17">
        <f t="shared" si="6"/>
        <v>1.2737007830154838E-3</v>
      </c>
      <c r="N32" s="30"/>
    </row>
    <row r="33" spans="1:14" outlineLevel="1" x14ac:dyDescent="0.25">
      <c r="A33" s="13" t="s">
        <v>42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f>+[1]Funcionamiento!K19</f>
        <v>14316691.492073599</v>
      </c>
      <c r="H33" s="29">
        <v>0</v>
      </c>
      <c r="I33" s="29">
        <f t="shared" si="7"/>
        <v>14316691.492073599</v>
      </c>
      <c r="J33" s="16">
        <f>+[1]Funcionamiento!H19</f>
        <v>18331918</v>
      </c>
      <c r="K33" s="15">
        <f>+I33+J33</f>
        <v>32648609.492073599</v>
      </c>
      <c r="L33" s="17">
        <f t="shared" si="6"/>
        <v>2.8379013256904186E-4</v>
      </c>
      <c r="N33" s="30"/>
    </row>
    <row r="34" spans="1:14" outlineLevel="1" x14ac:dyDescent="0.25">
      <c r="A34" s="13" t="s">
        <v>43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f t="shared" si="7"/>
        <v>0</v>
      </c>
      <c r="J34" s="16">
        <f>+[1]Funcionamiento!R35</f>
        <v>166724555</v>
      </c>
      <c r="K34" s="15">
        <f>+I34+J34</f>
        <v>166724555</v>
      </c>
      <c r="L34" s="17">
        <f t="shared" si="6"/>
        <v>1.4492128241311946E-3</v>
      </c>
      <c r="N34" s="30"/>
    </row>
    <row r="35" spans="1:14" outlineLevel="1" x14ac:dyDescent="0.25">
      <c r="A35" s="13" t="s">
        <v>44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f t="shared" si="7"/>
        <v>0</v>
      </c>
      <c r="J35" s="16">
        <f>+[1]Funcionamiento!H31</f>
        <v>31074404</v>
      </c>
      <c r="K35" s="15">
        <f t="shared" si="8"/>
        <v>31074404</v>
      </c>
      <c r="L35" s="17">
        <f t="shared" si="6"/>
        <v>2.7010673250280195E-4</v>
      </c>
      <c r="N35" s="30"/>
    </row>
    <row r="36" spans="1:14" x14ac:dyDescent="0.25">
      <c r="A36" s="22" t="s">
        <v>45</v>
      </c>
      <c r="B36" s="31">
        <f t="shared" ref="B36:K36" si="9">SUM(B21:B35)</f>
        <v>43789465.785999998</v>
      </c>
      <c r="C36" s="31">
        <f t="shared" si="9"/>
        <v>70978450.497999996</v>
      </c>
      <c r="D36" s="31">
        <f t="shared" si="9"/>
        <v>50688538.825807996</v>
      </c>
      <c r="E36" s="31">
        <f t="shared" si="9"/>
        <v>13399847.130726401</v>
      </c>
      <c r="F36" s="31">
        <f t="shared" si="9"/>
        <v>65980141.982596241</v>
      </c>
      <c r="G36" s="31">
        <f>SUM(G21:G35)</f>
        <v>768152436.23454726</v>
      </c>
      <c r="H36" s="31">
        <f t="shared" ref="H36" si="10">SUM(H21:H35)</f>
        <v>40809798.891184717</v>
      </c>
      <c r="I36" s="31">
        <f t="shared" si="9"/>
        <v>1053798679.3488626</v>
      </c>
      <c r="J36" s="12">
        <f>SUM(J21:J35)</f>
        <v>1348637932</v>
      </c>
      <c r="K36" s="12">
        <f t="shared" si="9"/>
        <v>2402436611.3488622</v>
      </c>
      <c r="L36" s="14">
        <f t="shared" si="6"/>
        <v>2.0882598525028672E-2</v>
      </c>
      <c r="N36" s="30"/>
    </row>
    <row r="37" spans="1:14" x14ac:dyDescent="0.25">
      <c r="A37" s="22" t="s">
        <v>46</v>
      </c>
      <c r="B37" s="31"/>
      <c r="C37" s="31"/>
      <c r="D37" s="31"/>
      <c r="E37" s="31"/>
      <c r="F37" s="31"/>
      <c r="G37" s="31"/>
      <c r="H37" s="31"/>
      <c r="I37" s="31"/>
      <c r="J37" s="12"/>
      <c r="K37" s="12"/>
      <c r="L37" s="14"/>
    </row>
    <row r="38" spans="1:14" x14ac:dyDescent="0.25">
      <c r="A38" s="32" t="s">
        <v>47</v>
      </c>
      <c r="B38" s="23"/>
      <c r="C38" s="23"/>
      <c r="D38" s="23"/>
      <c r="E38" s="23"/>
      <c r="F38" s="23"/>
      <c r="G38" s="23"/>
      <c r="H38" s="23"/>
      <c r="I38" s="12"/>
      <c r="J38" s="23">
        <f>SUM(J39:J43)</f>
        <v>644339541.99979997</v>
      </c>
      <c r="K38" s="23">
        <f>SUM(K39:K43)</f>
        <v>644339541.99979997</v>
      </c>
      <c r="L38" s="14">
        <f t="shared" ref="L38:L51" si="11">+K38/$K$225</f>
        <v>5.6007654503017305E-3</v>
      </c>
    </row>
    <row r="39" spans="1:14" hidden="1" outlineLevel="1" x14ac:dyDescent="0.25">
      <c r="A39" s="33" t="str">
        <f>+'[1]01 Recaudo'!B9</f>
        <v>Seguimiento al recaudo regional</v>
      </c>
      <c r="B39" s="16"/>
      <c r="C39" s="16"/>
      <c r="D39" s="16"/>
      <c r="E39" s="16"/>
      <c r="F39" s="16"/>
      <c r="G39" s="16"/>
      <c r="H39" s="16"/>
      <c r="I39" s="15"/>
      <c r="J39" s="16">
        <f>+'[1]01 Recaudo'!D9</f>
        <v>228962974</v>
      </c>
      <c r="K39" s="16">
        <f>+I39+J39</f>
        <v>228962974</v>
      </c>
      <c r="L39" s="17">
        <f t="shared" si="11"/>
        <v>1.9902052110561475E-3</v>
      </c>
    </row>
    <row r="40" spans="1:14" hidden="1" outlineLevel="1" x14ac:dyDescent="0.25">
      <c r="A40" s="33" t="str">
        <f>+'[1]01 Recaudo'!B10</f>
        <v>Movilización líderes</v>
      </c>
      <c r="B40" s="16"/>
      <c r="C40" s="16"/>
      <c r="D40" s="16"/>
      <c r="E40" s="16"/>
      <c r="F40" s="16"/>
      <c r="G40" s="16"/>
      <c r="H40" s="16"/>
      <c r="I40" s="15"/>
      <c r="J40" s="16">
        <f>+'[1]01 Recaudo'!D10</f>
        <v>264199537</v>
      </c>
      <c r="K40" s="16">
        <f>+I40+J40</f>
        <v>264199537</v>
      </c>
      <c r="L40" s="17">
        <f t="shared" si="11"/>
        <v>2.2964905028531883E-3</v>
      </c>
    </row>
    <row r="41" spans="1:14" hidden="1" outlineLevel="1" x14ac:dyDescent="0.25">
      <c r="A41" s="33" t="str">
        <f>+'[1]01 Recaudo'!B11</f>
        <v>Jornadas trabajo líderes regionales (plantas)</v>
      </c>
      <c r="B41" s="16"/>
      <c r="C41" s="16"/>
      <c r="D41" s="16"/>
      <c r="E41" s="16"/>
      <c r="F41" s="16"/>
      <c r="G41" s="16"/>
      <c r="H41" s="16"/>
      <c r="I41" s="15"/>
      <c r="J41" s="16">
        <f>+'[1]01 Recaudo'!D11</f>
        <v>45272160.999799997</v>
      </c>
      <c r="K41" s="16">
        <f>+I41+J41</f>
        <v>45272160.999799997</v>
      </c>
      <c r="L41" s="17">
        <f t="shared" si="11"/>
        <v>3.9351729741934102E-4</v>
      </c>
    </row>
    <row r="42" spans="1:14" hidden="1" outlineLevel="1" x14ac:dyDescent="0.25">
      <c r="A42" s="33" t="str">
        <f>+'[1]01 Recaudo'!B12</f>
        <v>Gestión documental</v>
      </c>
      <c r="B42" s="16"/>
      <c r="C42" s="16"/>
      <c r="D42" s="16"/>
      <c r="E42" s="16"/>
      <c r="F42" s="16"/>
      <c r="G42" s="16"/>
      <c r="H42" s="16"/>
      <c r="I42" s="15"/>
      <c r="J42" s="16">
        <f>+'[1]01 Recaudo'!D12</f>
        <v>39212472</v>
      </c>
      <c r="K42" s="16">
        <f>+I42+J42</f>
        <v>39212472</v>
      </c>
      <c r="L42" s="17">
        <f t="shared" si="11"/>
        <v>3.408449180643211E-4</v>
      </c>
    </row>
    <row r="43" spans="1:14" hidden="1" outlineLevel="1" x14ac:dyDescent="0.25">
      <c r="A43" s="33" t="str">
        <f>+'[1]01 Recaudo'!B13</f>
        <v>Cloud server SNR</v>
      </c>
      <c r="B43" s="16"/>
      <c r="C43" s="16"/>
      <c r="D43" s="16"/>
      <c r="E43" s="16"/>
      <c r="F43" s="16"/>
      <c r="G43" s="16"/>
      <c r="H43" s="16"/>
      <c r="I43" s="15"/>
      <c r="J43" s="16">
        <f>+'[1]01 Recaudo'!D13</f>
        <v>66692398</v>
      </c>
      <c r="K43" s="16">
        <f>+I43+J43</f>
        <v>66692398</v>
      </c>
      <c r="L43" s="17">
        <f t="shared" si="11"/>
        <v>5.7970752090873254E-4</v>
      </c>
    </row>
    <row r="44" spans="1:14" collapsed="1" x14ac:dyDescent="0.25">
      <c r="A44" s="32" t="s">
        <v>48</v>
      </c>
      <c r="B44" s="23"/>
      <c r="C44" s="23"/>
      <c r="D44" s="23"/>
      <c r="E44" s="23"/>
      <c r="F44" s="23"/>
      <c r="G44" s="23"/>
      <c r="H44" s="23"/>
      <c r="I44" s="12"/>
      <c r="J44" s="23">
        <f>SUM(J45:J50)</f>
        <v>924875055.94000006</v>
      </c>
      <c r="K44" s="23">
        <f>SUM(K45:K50)</f>
        <v>924875055.94000006</v>
      </c>
      <c r="L44" s="14">
        <f t="shared" si="11"/>
        <v>8.0392524771609325E-3</v>
      </c>
    </row>
    <row r="45" spans="1:14" s="34" customFormat="1" ht="15" hidden="1" customHeight="1" outlineLevel="1" x14ac:dyDescent="0.25">
      <c r="A45" s="33" t="str">
        <f>+'[1]01 Recaudo'!B15</f>
        <v>Movilización Subdirector Líderes de Recaudo</v>
      </c>
      <c r="B45" s="16"/>
      <c r="C45" s="23"/>
      <c r="D45" s="23"/>
      <c r="E45" s="23"/>
      <c r="F45" s="23"/>
      <c r="G45" s="23"/>
      <c r="H45" s="23"/>
      <c r="I45" s="15"/>
      <c r="J45" s="16">
        <f>+'[1]01 Recaudo'!D15</f>
        <v>16732562</v>
      </c>
      <c r="K45" s="16">
        <f t="shared" ref="K45:K50" si="12">+I45+J45</f>
        <v>16732562</v>
      </c>
      <c r="L45" s="17">
        <f t="shared" si="11"/>
        <v>1.4544374361035367E-4</v>
      </c>
    </row>
    <row r="46" spans="1:14" s="34" customFormat="1" ht="15" hidden="1" customHeight="1" outlineLevel="1" x14ac:dyDescent="0.25">
      <c r="A46" s="33" t="str">
        <f>+'[1]01 Recaudo'!B16</f>
        <v>Comunicación y divulgación</v>
      </c>
      <c r="B46" s="16"/>
      <c r="C46" s="23"/>
      <c r="D46" s="23"/>
      <c r="E46" s="23"/>
      <c r="F46" s="23"/>
      <c r="G46" s="23"/>
      <c r="H46" s="23"/>
      <c r="I46" s="15"/>
      <c r="J46" s="16">
        <f>+'[1]01 Recaudo'!D16</f>
        <v>400000000</v>
      </c>
      <c r="K46" s="16">
        <f t="shared" si="12"/>
        <v>400000000</v>
      </c>
      <c r="L46" s="17">
        <f t="shared" si="11"/>
        <v>3.4769031451454637E-3</v>
      </c>
    </row>
    <row r="47" spans="1:14" s="34" customFormat="1" ht="15" hidden="1" customHeight="1" outlineLevel="1" x14ac:dyDescent="0.25">
      <c r="A47" s="33" t="str">
        <f>+'[1]01 Recaudo'!B17</f>
        <v>Estudio analítica de datos</v>
      </c>
      <c r="B47" s="16"/>
      <c r="C47" s="23"/>
      <c r="D47" s="23"/>
      <c r="E47" s="23"/>
      <c r="F47" s="23"/>
      <c r="G47" s="23"/>
      <c r="H47" s="23"/>
      <c r="I47" s="15"/>
      <c r="J47" s="16">
        <f>+'[1]01 Recaudo'!D17</f>
        <v>250000000</v>
      </c>
      <c r="K47" s="16">
        <f t="shared" si="12"/>
        <v>250000000</v>
      </c>
      <c r="L47" s="17">
        <f t="shared" si="11"/>
        <v>2.1730644657159148E-3</v>
      </c>
    </row>
    <row r="48" spans="1:14" s="34" customFormat="1" ht="15" hidden="1" customHeight="1" outlineLevel="1" x14ac:dyDescent="0.25">
      <c r="A48" s="33" t="str">
        <f>+'[1]01 Recaudo'!B18</f>
        <v>Gestión con autoridades</v>
      </c>
      <c r="B48" s="16"/>
      <c r="C48" s="23"/>
      <c r="D48" s="23"/>
      <c r="E48" s="23"/>
      <c r="F48" s="23"/>
      <c r="G48" s="23"/>
      <c r="H48" s="23"/>
      <c r="I48" s="15"/>
      <c r="J48" s="16">
        <f>+'[1]01 Recaudo'!D18</f>
        <v>181344638.94</v>
      </c>
      <c r="K48" s="16">
        <f t="shared" si="12"/>
        <v>181344638.94</v>
      </c>
      <c r="L48" s="17">
        <f t="shared" si="11"/>
        <v>1.5762943637143863E-3</v>
      </c>
    </row>
    <row r="49" spans="1:13" s="34" customFormat="1" ht="15" hidden="1" customHeight="1" outlineLevel="1" x14ac:dyDescent="0.25">
      <c r="A49" s="33" t="str">
        <f>+'[1]01 Recaudo'!B19</f>
        <v>Jornadas trabajo líderes regionales (autoridades)</v>
      </c>
      <c r="B49" s="16"/>
      <c r="C49" s="23"/>
      <c r="D49" s="23"/>
      <c r="E49" s="23"/>
      <c r="F49" s="23"/>
      <c r="G49" s="23"/>
      <c r="H49" s="23"/>
      <c r="I49" s="15"/>
      <c r="J49" s="16">
        <f>+'[1]01 Recaudo'!D19</f>
        <v>32246679</v>
      </c>
      <c r="K49" s="16">
        <f t="shared" si="12"/>
        <v>32246679</v>
      </c>
      <c r="L49" s="17">
        <f t="shared" si="11"/>
        <v>2.8029644908899047E-4</v>
      </c>
    </row>
    <row r="50" spans="1:13" s="34" customFormat="1" ht="15" hidden="1" customHeight="1" outlineLevel="1" x14ac:dyDescent="0.25">
      <c r="A50" s="33" t="str">
        <f>+'[1]01 Recaudo'!B20</f>
        <v>Honorarios Asesor Jurídico</v>
      </c>
      <c r="B50" s="16"/>
      <c r="C50" s="23"/>
      <c r="D50" s="23"/>
      <c r="E50" s="23"/>
      <c r="F50" s="23"/>
      <c r="G50" s="23"/>
      <c r="H50" s="23"/>
      <c r="I50" s="15"/>
      <c r="J50" s="16">
        <f>+'[1]01 Recaudo'!D20</f>
        <v>44551176</v>
      </c>
      <c r="K50" s="16">
        <f t="shared" si="12"/>
        <v>44551176</v>
      </c>
      <c r="L50" s="17">
        <f t="shared" si="11"/>
        <v>3.8725030988582274E-4</v>
      </c>
    </row>
    <row r="51" spans="1:13" collapsed="1" x14ac:dyDescent="0.25">
      <c r="A51" s="22" t="s">
        <v>49</v>
      </c>
      <c r="B51" s="35"/>
      <c r="C51" s="35"/>
      <c r="D51" s="35"/>
      <c r="E51" s="35"/>
      <c r="F51" s="35"/>
      <c r="G51" s="35"/>
      <c r="H51" s="35"/>
      <c r="I51" s="35"/>
      <c r="J51" s="23">
        <f>+J38+J44</f>
        <v>1569214597.9398</v>
      </c>
      <c r="K51" s="23">
        <f>+K38+K44</f>
        <v>1569214597.9398</v>
      </c>
      <c r="L51" s="36">
        <f t="shared" si="11"/>
        <v>1.3640017927462663E-2</v>
      </c>
    </row>
    <row r="52" spans="1:13" x14ac:dyDescent="0.25">
      <c r="A52" s="22"/>
      <c r="B52" s="35"/>
      <c r="C52" s="35"/>
      <c r="D52" s="35"/>
      <c r="E52" s="35"/>
      <c r="F52" s="35"/>
      <c r="G52" s="35"/>
      <c r="H52" s="35"/>
      <c r="I52" s="35"/>
      <c r="J52" s="23"/>
      <c r="K52" s="23"/>
      <c r="L52" s="36"/>
      <c r="M52" s="24"/>
    </row>
    <row r="53" spans="1:13" x14ac:dyDescent="0.25">
      <c r="A53" s="22" t="s">
        <v>50</v>
      </c>
      <c r="B53" s="35">
        <f t="shared" ref="B53:F53" si="13">+B36+B19</f>
        <v>636636869.78600001</v>
      </c>
      <c r="C53" s="35">
        <f>+C36+C19</f>
        <v>2524601858.4980001</v>
      </c>
      <c r="D53" s="35">
        <f t="shared" si="13"/>
        <v>761454130.82580805</v>
      </c>
      <c r="E53" s="35">
        <f t="shared" si="13"/>
        <v>85612692.130726397</v>
      </c>
      <c r="F53" s="35">
        <f t="shared" si="13"/>
        <v>847712639.98259628</v>
      </c>
      <c r="G53" s="35">
        <f>+G36+G19</f>
        <v>3005324263.2345471</v>
      </c>
      <c r="H53" s="35">
        <f t="shared" ref="H53" si="14">+H36+H19</f>
        <v>1039055671.8911847</v>
      </c>
      <c r="I53" s="35">
        <f>+B53+C53+D53+G53+E53+F53</f>
        <v>7861342454.4576788</v>
      </c>
      <c r="J53" s="23">
        <f>+J19+J36+J51</f>
        <v>4611647767.9398003</v>
      </c>
      <c r="K53" s="23">
        <f>+K36+K19+K51</f>
        <v>13512045894.288662</v>
      </c>
      <c r="L53" s="36">
        <f>+K53/$K$225</f>
        <v>0.11745018716800525</v>
      </c>
    </row>
    <row r="54" spans="1:13" x14ac:dyDescent="0.25">
      <c r="A54" s="22"/>
      <c r="B54" s="35"/>
      <c r="C54" s="35"/>
      <c r="D54" s="35"/>
      <c r="E54" s="35"/>
      <c r="F54" s="35"/>
      <c r="G54" s="35"/>
      <c r="H54" s="35"/>
      <c r="I54" s="35"/>
      <c r="J54" s="23"/>
      <c r="K54" s="23"/>
      <c r="L54" s="36"/>
    </row>
    <row r="55" spans="1:13" x14ac:dyDescent="0.25">
      <c r="A55" s="22" t="s">
        <v>51</v>
      </c>
      <c r="B55" s="35">
        <f>+B57</f>
        <v>1381393380.9980001</v>
      </c>
      <c r="C55" s="35">
        <f>+C136</f>
        <v>3207582422.6339998</v>
      </c>
      <c r="D55" s="35">
        <f>+D149</f>
        <v>6187531920.3764133</v>
      </c>
      <c r="E55" s="35">
        <f>+E187</f>
        <v>2683738429.3410473</v>
      </c>
      <c r="F55" s="35">
        <f>+F66</f>
        <v>19017536348</v>
      </c>
      <c r="G55" s="35">
        <f>+G119</f>
        <v>22072814414.236511</v>
      </c>
      <c r="H55" s="35">
        <f>+H197</f>
        <v>3710228221.8793335</v>
      </c>
      <c r="I55" s="35">
        <f>+B55+C55+D55+G55+E55+F55+H55</f>
        <v>58260825137.465309</v>
      </c>
      <c r="J55" s="23"/>
      <c r="K55" s="23">
        <f>+J55+I55</f>
        <v>58260825137.465309</v>
      </c>
      <c r="L55" s="36">
        <f>+K55/$K$225</f>
        <v>0.50641811539805759</v>
      </c>
    </row>
    <row r="56" spans="1:13" x14ac:dyDescent="0.25">
      <c r="A56" s="22"/>
      <c r="B56" s="31"/>
      <c r="C56" s="31"/>
      <c r="D56" s="31"/>
      <c r="E56" s="31"/>
      <c r="F56" s="31"/>
      <c r="G56" s="31"/>
      <c r="H56" s="31"/>
      <c r="I56" s="31"/>
      <c r="J56" s="12"/>
      <c r="K56" s="12"/>
      <c r="L56" s="14"/>
    </row>
    <row r="57" spans="1:13" x14ac:dyDescent="0.25">
      <c r="A57" s="22" t="s">
        <v>52</v>
      </c>
      <c r="B57" s="23">
        <f>B58+B61</f>
        <v>1381393380.9980001</v>
      </c>
      <c r="C57" s="23"/>
      <c r="D57" s="23"/>
      <c r="E57" s="23"/>
      <c r="F57" s="23"/>
      <c r="G57" s="23"/>
      <c r="H57" s="23"/>
      <c r="I57" s="12">
        <f>+I58+I61</f>
        <v>1381393380.9980001</v>
      </c>
      <c r="J57" s="23"/>
      <c r="K57" s="23">
        <f>+K58+K61</f>
        <v>1381393380.9980001</v>
      </c>
      <c r="L57" s="14">
        <f t="shared" ref="L57:L64" si="15">+K57/$K$225</f>
        <v>1.2007427477687682E-2</v>
      </c>
    </row>
    <row r="58" spans="1:13" s="34" customFormat="1" x14ac:dyDescent="0.25">
      <c r="A58" s="37" t="s">
        <v>53</v>
      </c>
      <c r="B58" s="23">
        <f>SUM(B59:B60)</f>
        <v>227572566.27600002</v>
      </c>
      <c r="C58" s="23"/>
      <c r="D58" s="23"/>
      <c r="E58" s="23"/>
      <c r="F58" s="23"/>
      <c r="G58" s="23"/>
      <c r="H58" s="23"/>
      <c r="I58" s="23">
        <f>SUM(I59:I60)</f>
        <v>227572566.27600002</v>
      </c>
      <c r="J58" s="23"/>
      <c r="K58" s="23">
        <f>SUM(K59:K60)</f>
        <v>227572566.27600002</v>
      </c>
      <c r="L58" s="14">
        <f t="shared" si="15"/>
        <v>1.9781194285846226E-3</v>
      </c>
    </row>
    <row r="59" spans="1:13" s="34" customFormat="1" hidden="1" outlineLevel="1" x14ac:dyDescent="0.25">
      <c r="A59" s="33" t="str">
        <f>+'[1]04 Económica'!A9</f>
        <v>Asistencia Financiera</v>
      </c>
      <c r="B59" s="16">
        <f>+'[1]04 Económica'!C9</f>
        <v>141985931.21200001</v>
      </c>
      <c r="C59" s="23"/>
      <c r="D59" s="23"/>
      <c r="E59" s="23"/>
      <c r="F59" s="23"/>
      <c r="G59" s="23"/>
      <c r="H59" s="23"/>
      <c r="I59" s="15">
        <f>+B59+C59+D59+G59+E59+F59</f>
        <v>141985931.21200001</v>
      </c>
      <c r="J59" s="23"/>
      <c r="K59" s="16">
        <f>+I59+J59</f>
        <v>141985931.21200001</v>
      </c>
      <c r="L59" s="17">
        <f t="shared" si="15"/>
        <v>1.2341783269935258E-3</v>
      </c>
    </row>
    <row r="60" spans="1:13" s="34" customFormat="1" hidden="1" outlineLevel="1" x14ac:dyDescent="0.25">
      <c r="A60" s="33" t="str">
        <f>+'[1]04 Económica'!A10</f>
        <v>Asesor Normativa</v>
      </c>
      <c r="B60" s="16">
        <f>+'[1]04 Económica'!C10</f>
        <v>85586635.06400001</v>
      </c>
      <c r="C60" s="23"/>
      <c r="D60" s="23"/>
      <c r="E60" s="23"/>
      <c r="F60" s="23"/>
      <c r="G60" s="23"/>
      <c r="H60" s="23"/>
      <c r="I60" s="15">
        <f>+B60+C60+D60+G60+E60+F60</f>
        <v>85586635.06400001</v>
      </c>
      <c r="J60" s="23"/>
      <c r="K60" s="16">
        <f>+I60+J60</f>
        <v>85586635.06400001</v>
      </c>
      <c r="L60" s="17">
        <f t="shared" si="15"/>
        <v>7.4394110159109667E-4</v>
      </c>
    </row>
    <row r="61" spans="1:13" s="34" customFormat="1" collapsed="1" x14ac:dyDescent="0.25">
      <c r="A61" s="32" t="s">
        <v>54</v>
      </c>
      <c r="B61" s="23">
        <f>SUM(B62:B64)</f>
        <v>1153820814.7220001</v>
      </c>
      <c r="C61" s="23"/>
      <c r="D61" s="23"/>
      <c r="E61" s="23"/>
      <c r="F61" s="23"/>
      <c r="G61" s="23"/>
      <c r="H61" s="23"/>
      <c r="I61" s="12">
        <f>SUM(I62:I64)</f>
        <v>1153820814.7220001</v>
      </c>
      <c r="J61" s="23"/>
      <c r="K61" s="23">
        <f>SUM(K62:K64)</f>
        <v>1153820814.7220001</v>
      </c>
      <c r="L61" s="14">
        <f t="shared" si="15"/>
        <v>1.0029308049103059E-2</v>
      </c>
    </row>
    <row r="62" spans="1:13" s="34" customFormat="1" hidden="1" outlineLevel="1" x14ac:dyDescent="0.25">
      <c r="A62" s="33" t="str">
        <f>+'[1]04 Económica'!A12</f>
        <v>Monitoreo Precios de la carne al Consumidor</v>
      </c>
      <c r="B62" s="16">
        <f>+'[1]04 Económica'!C12</f>
        <v>353866415.95400006</v>
      </c>
      <c r="C62" s="23"/>
      <c r="D62" s="23"/>
      <c r="E62" s="23"/>
      <c r="F62" s="23"/>
      <c r="G62" s="23"/>
      <c r="H62" s="23"/>
      <c r="I62" s="15">
        <f>+B62+C62+D62+G62+E62+F62</f>
        <v>353866415.95400006</v>
      </c>
      <c r="J62" s="23"/>
      <c r="K62" s="16">
        <f>+I62+J62</f>
        <v>353866415.95400006</v>
      </c>
      <c r="L62" s="17">
        <f t="shared" si="15"/>
        <v>3.0758981364795391E-3</v>
      </c>
    </row>
    <row r="63" spans="1:13" s="34" customFormat="1" hidden="1" outlineLevel="1" x14ac:dyDescent="0.25">
      <c r="A63" s="33" t="str">
        <f>+'[1]04 Económica'!A13</f>
        <v>Actualización Información Nacional</v>
      </c>
      <c r="B63" s="16">
        <f>+'[1]04 Económica'!C13</f>
        <v>535078896.86399996</v>
      </c>
      <c r="C63" s="23"/>
      <c r="D63" s="23"/>
      <c r="E63" s="23"/>
      <c r="F63" s="23"/>
      <c r="G63" s="23"/>
      <c r="H63" s="23"/>
      <c r="I63" s="15">
        <f>+B63+C63+D63+G63+E63+F63</f>
        <v>535078896.86399996</v>
      </c>
      <c r="J63" s="23"/>
      <c r="K63" s="16">
        <f>+I63+J63</f>
        <v>535078896.86399996</v>
      </c>
      <c r="L63" s="17">
        <f t="shared" si="15"/>
        <v>4.6510437485185168E-3</v>
      </c>
    </row>
    <row r="64" spans="1:13" s="34" customFormat="1" hidden="1" outlineLevel="1" x14ac:dyDescent="0.25">
      <c r="A64" s="33" t="str">
        <f>+'[1]04 Económica'!A14</f>
        <v>Seguimiento Mercados Internacionales</v>
      </c>
      <c r="B64" s="16">
        <f>+'[1]04 Económica'!C14</f>
        <v>264875501.90399998</v>
      </c>
      <c r="C64" s="23"/>
      <c r="D64" s="23"/>
      <c r="E64" s="23"/>
      <c r="F64" s="23"/>
      <c r="G64" s="23"/>
      <c r="H64" s="23"/>
      <c r="I64" s="15">
        <f>+B64+C64+D64+G64+E64+F64</f>
        <v>264875501.90399998</v>
      </c>
      <c r="J64" s="23"/>
      <c r="K64" s="16">
        <f>+I64+J64</f>
        <v>264875501.90399998</v>
      </c>
      <c r="L64" s="17">
        <f t="shared" si="15"/>
        <v>2.3023661641050019E-3</v>
      </c>
    </row>
    <row r="65" spans="1:12" s="34" customFormat="1" collapsed="1" x14ac:dyDescent="0.25">
      <c r="A65" s="33"/>
      <c r="B65" s="16"/>
      <c r="C65" s="23"/>
      <c r="D65" s="23"/>
      <c r="E65" s="23"/>
      <c r="F65" s="23"/>
      <c r="G65" s="23"/>
      <c r="H65" s="23"/>
      <c r="I65" s="15"/>
      <c r="J65" s="23"/>
      <c r="K65" s="16"/>
      <c r="L65" s="17"/>
    </row>
    <row r="66" spans="1:12" s="34" customFormat="1" x14ac:dyDescent="0.25">
      <c r="A66" s="32" t="s">
        <v>55</v>
      </c>
      <c r="B66" s="16"/>
      <c r="C66" s="23"/>
      <c r="D66" s="23"/>
      <c r="E66" s="23"/>
      <c r="F66" s="23">
        <f>+F67+F76+F86+F93+F112+F99</f>
        <v>19017536348</v>
      </c>
      <c r="G66" s="23"/>
      <c r="H66" s="23"/>
      <c r="I66" s="23">
        <f>+I67+I76+I86+I93+I112+I99</f>
        <v>19017536348</v>
      </c>
      <c r="J66" s="23"/>
      <c r="K66" s="23">
        <f>+K67+K76+K86+K93+K112+K99</f>
        <v>19017536348</v>
      </c>
      <c r="L66" s="14">
        <f>+K66/$K$225</f>
        <v>0.16530532985319843</v>
      </c>
    </row>
    <row r="67" spans="1:12" s="34" customFormat="1" x14ac:dyDescent="0.25">
      <c r="A67" s="32" t="s">
        <v>56</v>
      </c>
      <c r="B67" s="16"/>
      <c r="C67" s="23"/>
      <c r="D67" s="23"/>
      <c r="E67" s="23"/>
      <c r="F67" s="23">
        <f>SUM(F68:F75)</f>
        <v>963857035</v>
      </c>
      <c r="G67" s="23"/>
      <c r="H67" s="23"/>
      <c r="I67" s="23">
        <f>SUM(I68:I75)</f>
        <v>963857035</v>
      </c>
      <c r="J67" s="23"/>
      <c r="K67" s="23">
        <f>SUM(K68:K75)</f>
        <v>963857035</v>
      </c>
      <c r="L67" s="14">
        <f>+K67/$K$225</f>
        <v>8.3780938911552031E-3</v>
      </c>
    </row>
    <row r="68" spans="1:12" s="34" customFormat="1" hidden="1" outlineLevel="1" x14ac:dyDescent="0.25">
      <c r="A68" s="33" t="str">
        <f>+'[1]02 Mercadeo'!A9</f>
        <v xml:space="preserve">Home Panel </v>
      </c>
      <c r="B68" s="16"/>
      <c r="C68" s="23"/>
      <c r="D68" s="23"/>
      <c r="E68" s="23"/>
      <c r="F68" s="16">
        <f>+'[1]02 Mercadeo'!C9</f>
        <v>204098198</v>
      </c>
      <c r="G68" s="23"/>
      <c r="H68" s="16"/>
      <c r="I68" s="15">
        <f t="shared" ref="I68:I75" si="16">+B68+C68+D68+G68+E68+F68</f>
        <v>204098198</v>
      </c>
      <c r="J68" s="23"/>
      <c r="K68" s="16">
        <f t="shared" ref="K68:K75" si="17">+I68+J68</f>
        <v>204098198</v>
      </c>
      <c r="L68" s="17">
        <f>+K68/$K$225</f>
        <v>1.7740741663618039E-3</v>
      </c>
    </row>
    <row r="69" spans="1:12" s="34" customFormat="1" hidden="1" outlineLevel="1" x14ac:dyDescent="0.25">
      <c r="A69" s="33" t="str">
        <f>+'[1]02 Mercadeo'!A10</f>
        <v>Brand Equity Tracking</v>
      </c>
      <c r="B69" s="16"/>
      <c r="C69" s="23"/>
      <c r="D69" s="23"/>
      <c r="E69" s="23"/>
      <c r="F69" s="16">
        <f>+'[1]02 Mercadeo'!C10</f>
        <v>130805042</v>
      </c>
      <c r="G69" s="23"/>
      <c r="H69" s="16"/>
      <c r="I69" s="15">
        <f t="shared" si="16"/>
        <v>130805042</v>
      </c>
      <c r="J69" s="23"/>
      <c r="K69" s="16">
        <f t="shared" si="17"/>
        <v>130805042</v>
      </c>
      <c r="L69" s="17">
        <f>+K69/$K$225</f>
        <v>1.1369911548267113E-3</v>
      </c>
    </row>
    <row r="70" spans="1:12" s="34" customFormat="1" hidden="1" outlineLevel="1" x14ac:dyDescent="0.25">
      <c r="A70" s="33" t="str">
        <f>+'[1]02 Mercadeo'!A11</f>
        <v>Monitoreo de Medios</v>
      </c>
      <c r="B70" s="16"/>
      <c r="C70" s="23"/>
      <c r="D70" s="23"/>
      <c r="E70" s="23"/>
      <c r="F70" s="16">
        <f>+'[1]02 Mercadeo'!C11</f>
        <v>53213910</v>
      </c>
      <c r="G70" s="23"/>
      <c r="H70" s="16"/>
      <c r="I70" s="15">
        <f t="shared" si="16"/>
        <v>53213910</v>
      </c>
      <c r="J70" s="23"/>
      <c r="K70" s="16">
        <f t="shared" si="17"/>
        <v>53213910</v>
      </c>
      <c r="L70" s="17">
        <f t="shared" ref="L70:L95" si="18">+K70/$K$225</f>
        <v>4.6254902761121912E-4</v>
      </c>
    </row>
    <row r="71" spans="1:12" s="34" customFormat="1" hidden="1" outlineLevel="1" x14ac:dyDescent="0.25">
      <c r="A71" s="33" t="str">
        <f>+'[1]02 Mercadeo'!A12</f>
        <v>Evaluación Neurologica</v>
      </c>
      <c r="B71" s="16"/>
      <c r="C71" s="23"/>
      <c r="D71" s="23"/>
      <c r="E71" s="23"/>
      <c r="F71" s="16">
        <f>+'[1]02 Mercadeo'!C12</f>
        <v>147856215</v>
      </c>
      <c r="G71" s="23"/>
      <c r="H71" s="16"/>
      <c r="I71" s="15">
        <f t="shared" si="16"/>
        <v>147856215</v>
      </c>
      <c r="J71" s="23"/>
      <c r="K71" s="16">
        <f t="shared" si="17"/>
        <v>147856215</v>
      </c>
      <c r="L71" s="17">
        <f t="shared" si="18"/>
        <v>1.2852043474070097E-3</v>
      </c>
    </row>
    <row r="72" spans="1:12" s="34" customFormat="1" hidden="1" outlineLevel="1" x14ac:dyDescent="0.25">
      <c r="A72" s="33" t="str">
        <f>+'[1]02 Mercadeo'!A13</f>
        <v>Estudio del Consumidor</v>
      </c>
      <c r="B72" s="16"/>
      <c r="C72" s="23"/>
      <c r="D72" s="23"/>
      <c r="E72" s="23"/>
      <c r="F72" s="16">
        <f>+'[1]02 Mercadeo'!C13</f>
        <v>125054747</v>
      </c>
      <c r="G72" s="23"/>
      <c r="H72" s="16"/>
      <c r="I72" s="15">
        <f t="shared" si="16"/>
        <v>125054747</v>
      </c>
      <c r="J72" s="23"/>
      <c r="K72" s="16">
        <f t="shared" si="17"/>
        <v>125054747</v>
      </c>
      <c r="L72" s="17">
        <f t="shared" si="18"/>
        <v>1.0870081078991757E-3</v>
      </c>
    </row>
    <row r="73" spans="1:12" s="34" customFormat="1" hidden="1" outlineLevel="1" x14ac:dyDescent="0.25">
      <c r="A73" s="33" t="str">
        <f>+'[1]02 Mercadeo'!A14</f>
        <v>Estudio Dinámicas de canales</v>
      </c>
      <c r="B73" s="16"/>
      <c r="C73" s="23"/>
      <c r="D73" s="23"/>
      <c r="E73" s="23"/>
      <c r="F73" s="16">
        <f>+'[1]02 Mercadeo'!C14</f>
        <v>185728923</v>
      </c>
      <c r="G73" s="23"/>
      <c r="H73" s="16"/>
      <c r="I73" s="15">
        <f t="shared" si="16"/>
        <v>185728923</v>
      </c>
      <c r="J73" s="23"/>
      <c r="K73" s="16">
        <f t="shared" si="17"/>
        <v>185728923</v>
      </c>
      <c r="L73" s="17">
        <f t="shared" si="18"/>
        <v>1.6144036913079492E-3</v>
      </c>
    </row>
    <row r="74" spans="1:12" s="34" customFormat="1" hidden="1" outlineLevel="1" x14ac:dyDescent="0.25">
      <c r="A74" s="33" t="str">
        <f>+'[1]02 Mercadeo'!A15</f>
        <v>Tracking Digital</v>
      </c>
      <c r="B74" s="16"/>
      <c r="C74" s="23"/>
      <c r="D74" s="23"/>
      <c r="E74" s="23"/>
      <c r="F74" s="16">
        <f>+'[1]02 Mercadeo'!C15</f>
        <v>32600000</v>
      </c>
      <c r="G74" s="23"/>
      <c r="H74" s="16"/>
      <c r="I74" s="15">
        <f t="shared" si="16"/>
        <v>32600000</v>
      </c>
      <c r="J74" s="23"/>
      <c r="K74" s="16">
        <f t="shared" si="17"/>
        <v>32600000</v>
      </c>
      <c r="L74" s="17">
        <f t="shared" si="18"/>
        <v>2.8336760632935529E-4</v>
      </c>
    </row>
    <row r="75" spans="1:12" s="34" customFormat="1" hidden="1" outlineLevel="1" x14ac:dyDescent="0.25">
      <c r="A75" s="33" t="str">
        <f>+'[1]02 Mercadeo'!A16</f>
        <v>Estudio de decisión de compra/ Frescos</v>
      </c>
      <c r="B75" s="16"/>
      <c r="C75" s="23"/>
      <c r="D75" s="23"/>
      <c r="E75" s="23"/>
      <c r="F75" s="16">
        <f>+'[1]02 Mercadeo'!C16</f>
        <v>84500000</v>
      </c>
      <c r="G75" s="23"/>
      <c r="H75" s="16"/>
      <c r="I75" s="15">
        <f t="shared" si="16"/>
        <v>84500000</v>
      </c>
      <c r="J75" s="23"/>
      <c r="K75" s="16">
        <f t="shared" si="17"/>
        <v>84500000</v>
      </c>
      <c r="L75" s="17">
        <f t="shared" si="18"/>
        <v>7.3449578941197919E-4</v>
      </c>
    </row>
    <row r="76" spans="1:12" s="34" customFormat="1" collapsed="1" x14ac:dyDescent="0.25">
      <c r="A76" s="32" t="s">
        <v>57</v>
      </c>
      <c r="B76" s="16"/>
      <c r="C76" s="23"/>
      <c r="D76" s="23"/>
      <c r="E76" s="23"/>
      <c r="F76" s="23">
        <f>SUM(F77:F85)</f>
        <v>9667663513</v>
      </c>
      <c r="G76" s="23"/>
      <c r="H76" s="23"/>
      <c r="I76" s="23">
        <f>SUM(I77:I85)</f>
        <v>9667663513</v>
      </c>
      <c r="J76" s="23"/>
      <c r="K76" s="23">
        <f>SUM(K77:K85)</f>
        <v>9667663513</v>
      </c>
      <c r="L76" s="14">
        <f t="shared" si="18"/>
        <v>8.4033824186394351E-2</v>
      </c>
    </row>
    <row r="77" spans="1:12" s="34" customFormat="1" hidden="1" outlineLevel="1" x14ac:dyDescent="0.25">
      <c r="A77" s="33" t="str">
        <f>+'[1]02 Mercadeo'!A18</f>
        <v>Campaña de publicidad</v>
      </c>
      <c r="B77" s="16"/>
      <c r="C77" s="23"/>
      <c r="D77" s="23"/>
      <c r="E77" s="23"/>
      <c r="F77" s="16">
        <f>+'[1]02 Mercadeo'!C18</f>
        <v>8904966024</v>
      </c>
      <c r="G77" s="23"/>
      <c r="H77" s="16"/>
      <c r="I77" s="15">
        <f t="shared" ref="I77:I85" si="19">+B77+C77+D77+G77+E77+F77</f>
        <v>8904966024</v>
      </c>
      <c r="J77" s="23"/>
      <c r="K77" s="16">
        <f t="shared" ref="K77:K85" si="20">+I77+J77</f>
        <v>8904966024</v>
      </c>
      <c r="L77" s="17">
        <f t="shared" si="18"/>
        <v>7.7404260940647743E-2</v>
      </c>
    </row>
    <row r="78" spans="1:12" s="34" customFormat="1" hidden="1" outlineLevel="1" x14ac:dyDescent="0.25">
      <c r="A78" s="33" t="str">
        <f>+'[1]02 Mercadeo'!A19</f>
        <v>Fomento al Consumo Regional</v>
      </c>
      <c r="B78" s="16"/>
      <c r="C78" s="23"/>
      <c r="D78" s="23"/>
      <c r="E78" s="23"/>
      <c r="F78" s="16">
        <f>+'[1]02 Mercadeo'!C19</f>
        <v>200271086</v>
      </c>
      <c r="G78" s="23"/>
      <c r="H78" s="16"/>
      <c r="I78" s="15">
        <f t="shared" si="19"/>
        <v>200271086</v>
      </c>
      <c r="J78" s="23"/>
      <c r="K78" s="16">
        <f t="shared" si="20"/>
        <v>200271086</v>
      </c>
      <c r="L78" s="17">
        <f t="shared" si="18"/>
        <v>1.7408079219877442E-3</v>
      </c>
    </row>
    <row r="79" spans="1:12" s="34" customFormat="1" hidden="1" outlineLevel="1" x14ac:dyDescent="0.25">
      <c r="A79" s="33" t="str">
        <f>+'[1]02 Mercadeo'!A20</f>
        <v>Consultoría Mercado</v>
      </c>
      <c r="B79" s="16"/>
      <c r="C79" s="23"/>
      <c r="D79" s="23"/>
      <c r="E79" s="23"/>
      <c r="F79" s="16">
        <f>+'[1]02 Mercadeo'!C20</f>
        <v>89743810</v>
      </c>
      <c r="G79" s="23"/>
      <c r="H79" s="16"/>
      <c r="I79" s="15">
        <f t="shared" si="19"/>
        <v>89743810</v>
      </c>
      <c r="J79" s="23"/>
      <c r="K79" s="16">
        <f t="shared" si="20"/>
        <v>89743810</v>
      </c>
      <c r="L79" s="17">
        <f t="shared" si="18"/>
        <v>7.8007633811584228E-4</v>
      </c>
    </row>
    <row r="80" spans="1:12" s="34" customFormat="1" hidden="1" outlineLevel="1" x14ac:dyDescent="0.25">
      <c r="A80" s="33" t="str">
        <f>+'[1]02 Mercadeo'!A21</f>
        <v>Estrategia Influenciadores</v>
      </c>
      <c r="B80" s="16"/>
      <c r="C80" s="23"/>
      <c r="D80" s="23"/>
      <c r="E80" s="23"/>
      <c r="F80" s="16">
        <f>+'[1]02 Mercadeo'!C21</f>
        <v>0</v>
      </c>
      <c r="G80" s="23"/>
      <c r="H80" s="16"/>
      <c r="I80" s="15">
        <f t="shared" si="19"/>
        <v>0</v>
      </c>
      <c r="J80" s="23"/>
      <c r="K80" s="16">
        <f t="shared" si="20"/>
        <v>0</v>
      </c>
      <c r="L80" s="17">
        <f t="shared" si="18"/>
        <v>0</v>
      </c>
    </row>
    <row r="81" spans="1:12" s="34" customFormat="1" hidden="1" outlineLevel="1" x14ac:dyDescent="0.25">
      <c r="A81" s="33" t="str">
        <f>+'[1]02 Mercadeo'!A22</f>
        <v>Pauta institucional</v>
      </c>
      <c r="B81" s="16"/>
      <c r="C81" s="23"/>
      <c r="D81" s="23"/>
      <c r="E81" s="23"/>
      <c r="F81" s="16">
        <f>+'[1]02 Mercadeo'!C22</f>
        <v>74768161</v>
      </c>
      <c r="G81" s="23"/>
      <c r="H81" s="16"/>
      <c r="I81" s="15">
        <f t="shared" si="19"/>
        <v>74768161</v>
      </c>
      <c r="J81" s="23"/>
      <c r="K81" s="16">
        <f t="shared" si="20"/>
        <v>74768161</v>
      </c>
      <c r="L81" s="17">
        <f t="shared" si="18"/>
        <v>6.4990413534410602E-4</v>
      </c>
    </row>
    <row r="82" spans="1:12" s="34" customFormat="1" hidden="1" outlineLevel="1" x14ac:dyDescent="0.25">
      <c r="A82" s="33" t="str">
        <f>+'[1]02 Mercadeo'!A23</f>
        <v>Sostenimiento y Desarrollo Digital</v>
      </c>
      <c r="B82" s="16"/>
      <c r="C82" s="23"/>
      <c r="D82" s="23"/>
      <c r="E82" s="23"/>
      <c r="F82" s="16">
        <f>+'[1]02 Mercadeo'!C23</f>
        <v>0</v>
      </c>
      <c r="G82" s="23"/>
      <c r="H82" s="16"/>
      <c r="I82" s="15">
        <f t="shared" si="19"/>
        <v>0</v>
      </c>
      <c r="J82" s="23"/>
      <c r="K82" s="16">
        <f t="shared" si="20"/>
        <v>0</v>
      </c>
      <c r="L82" s="17">
        <f t="shared" si="18"/>
        <v>0</v>
      </c>
    </row>
    <row r="83" spans="1:12" s="34" customFormat="1" hidden="1" outlineLevel="1" x14ac:dyDescent="0.25">
      <c r="A83" s="33" t="str">
        <f>+'[1]02 Mercadeo'!A24</f>
        <v>Desarrollo Actividades Digitales</v>
      </c>
      <c r="B83" s="16"/>
      <c r="C83" s="23"/>
      <c r="D83" s="23"/>
      <c r="E83" s="23"/>
      <c r="F83" s="16">
        <f>+'[1]02 Mercadeo'!C24</f>
        <v>0</v>
      </c>
      <c r="G83" s="23"/>
      <c r="H83" s="16"/>
      <c r="I83" s="15">
        <f t="shared" si="19"/>
        <v>0</v>
      </c>
      <c r="J83" s="23"/>
      <c r="K83" s="16">
        <f t="shared" si="20"/>
        <v>0</v>
      </c>
      <c r="L83" s="17">
        <f t="shared" si="18"/>
        <v>0</v>
      </c>
    </row>
    <row r="84" spans="1:12" s="34" customFormat="1" hidden="1" outlineLevel="1" x14ac:dyDescent="0.25">
      <c r="A84" s="33" t="str">
        <f>+'[1]02 Mercadeo'!A25</f>
        <v>Pauta Digital</v>
      </c>
      <c r="B84" s="16"/>
      <c r="C84" s="23"/>
      <c r="D84" s="23"/>
      <c r="E84" s="23"/>
      <c r="F84" s="16">
        <f>+'[1]02 Mercadeo'!C25</f>
        <v>397914432</v>
      </c>
      <c r="G84" s="23"/>
      <c r="H84" s="16"/>
      <c r="I84" s="15">
        <f t="shared" si="19"/>
        <v>397914432</v>
      </c>
      <c r="J84" s="23"/>
      <c r="K84" s="16">
        <f t="shared" si="20"/>
        <v>397914432</v>
      </c>
      <c r="L84" s="17">
        <f t="shared" si="18"/>
        <v>3.4587748502989267E-3</v>
      </c>
    </row>
    <row r="85" spans="1:12" s="34" customFormat="1" hidden="1" outlineLevel="1" x14ac:dyDescent="0.25">
      <c r="A85" s="33" t="str">
        <f>+'[1]02 Mercadeo'!A26</f>
        <v>Producción Digital</v>
      </c>
      <c r="B85" s="16"/>
      <c r="C85" s="23"/>
      <c r="D85" s="23"/>
      <c r="E85" s="23"/>
      <c r="F85" s="16">
        <f>+'[1]02 Mercadeo'!C26</f>
        <v>0</v>
      </c>
      <c r="G85" s="23"/>
      <c r="H85" s="16"/>
      <c r="I85" s="15">
        <f t="shared" si="19"/>
        <v>0</v>
      </c>
      <c r="J85" s="23"/>
      <c r="K85" s="16">
        <f t="shared" si="20"/>
        <v>0</v>
      </c>
      <c r="L85" s="17">
        <f t="shared" si="18"/>
        <v>0</v>
      </c>
    </row>
    <row r="86" spans="1:12" s="34" customFormat="1" collapsed="1" x14ac:dyDescent="0.25">
      <c r="A86" s="32" t="str">
        <f>+'[1]02 Mercadeo'!A27</f>
        <v>Plataforma de Contenidos Digitales</v>
      </c>
      <c r="B86" s="16"/>
      <c r="C86" s="23"/>
      <c r="D86" s="23"/>
      <c r="E86" s="23"/>
      <c r="F86" s="23">
        <f>SUM(F87:F92)</f>
        <v>1500944237</v>
      </c>
      <c r="G86" s="23"/>
      <c r="H86" s="23"/>
      <c r="I86" s="12">
        <f>SUM(I87:I92)</f>
        <v>1500944237</v>
      </c>
      <c r="J86" s="23"/>
      <c r="K86" s="23">
        <f>SUM(K87:K92)</f>
        <v>1500944237</v>
      </c>
      <c r="L86" s="14">
        <f t="shared" si="18"/>
        <v>1.3046594345783145E-2</v>
      </c>
    </row>
    <row r="87" spans="1:12" s="34" customFormat="1" hidden="1" outlineLevel="1" x14ac:dyDescent="0.25">
      <c r="A87" s="33" t="str">
        <f>+'[1]02 Mercadeo'!A28</f>
        <v>Estrategia Influenciadores</v>
      </c>
      <c r="B87" s="16"/>
      <c r="C87" s="23"/>
      <c r="D87" s="23"/>
      <c r="E87" s="23"/>
      <c r="F87" s="16">
        <f>+'[1]02 Mercadeo'!C28</f>
        <v>350000000</v>
      </c>
      <c r="G87" s="23"/>
      <c r="H87" s="16"/>
      <c r="I87" s="15">
        <f t="shared" ref="I87:I92" si="21">+B87+C87+D87+G87+E87+F87</f>
        <v>350000000</v>
      </c>
      <c r="J87" s="23"/>
      <c r="K87" s="16">
        <f t="shared" ref="K87:K111" si="22">+I87+J87</f>
        <v>350000000</v>
      </c>
      <c r="L87" s="17">
        <f t="shared" si="18"/>
        <v>3.0422902520022806E-3</v>
      </c>
    </row>
    <row r="88" spans="1:12" s="34" customFormat="1" hidden="1" outlineLevel="1" x14ac:dyDescent="0.25">
      <c r="A88" s="33" t="str">
        <f>+'[1]02 Mercadeo'!A29</f>
        <v>Canales Digitales</v>
      </c>
      <c r="B88" s="16"/>
      <c r="C88" s="23"/>
      <c r="D88" s="23"/>
      <c r="E88" s="23"/>
      <c r="F88" s="16">
        <f>+'[1]02 Mercadeo'!C29</f>
        <v>187348176</v>
      </c>
      <c r="G88" s="23"/>
      <c r="H88" s="16"/>
      <c r="I88" s="15">
        <f t="shared" si="21"/>
        <v>187348176</v>
      </c>
      <c r="J88" s="23"/>
      <c r="K88" s="16">
        <f t="shared" si="22"/>
        <v>187348176</v>
      </c>
      <c r="L88" s="17">
        <f t="shared" si="18"/>
        <v>1.6284786559291648E-3</v>
      </c>
    </row>
    <row r="89" spans="1:12" s="34" customFormat="1" hidden="1" outlineLevel="1" x14ac:dyDescent="0.25">
      <c r="A89" s="33" t="str">
        <f>+'[1]02 Mercadeo'!A30</f>
        <v>Actividades Digitales</v>
      </c>
      <c r="B89" s="16"/>
      <c r="C89" s="23"/>
      <c r="D89" s="23"/>
      <c r="E89" s="23"/>
      <c r="F89" s="16">
        <f>+'[1]02 Mercadeo'!C30</f>
        <v>407220643</v>
      </c>
      <c r="G89" s="23"/>
      <c r="H89" s="16"/>
      <c r="I89" s="15">
        <f t="shared" si="21"/>
        <v>407220643</v>
      </c>
      <c r="J89" s="23"/>
      <c r="K89" s="16">
        <f t="shared" si="22"/>
        <v>407220643</v>
      </c>
      <c r="L89" s="17">
        <f t="shared" si="18"/>
        <v>3.5396668360371452E-3</v>
      </c>
    </row>
    <row r="90" spans="1:12" s="34" customFormat="1" hidden="1" outlineLevel="1" x14ac:dyDescent="0.25">
      <c r="A90" s="33" t="str">
        <f>+'[1]02 Mercadeo'!A31</f>
        <v>Disrupción Digital</v>
      </c>
      <c r="B90" s="16"/>
      <c r="C90" s="23"/>
      <c r="D90" s="23"/>
      <c r="E90" s="23"/>
      <c r="F90" s="16">
        <f>+'[1]02 Mercadeo'!C31</f>
        <v>314364011</v>
      </c>
      <c r="G90" s="23"/>
      <c r="H90" s="16"/>
      <c r="I90" s="15">
        <f t="shared" si="21"/>
        <v>314364011</v>
      </c>
      <c r="J90" s="23"/>
      <c r="K90" s="16">
        <f t="shared" si="22"/>
        <v>314364011</v>
      </c>
      <c r="L90" s="17">
        <f t="shared" si="18"/>
        <v>2.732533046416108E-3</v>
      </c>
    </row>
    <row r="91" spans="1:12" s="34" customFormat="1" hidden="1" outlineLevel="1" x14ac:dyDescent="0.25">
      <c r="A91" s="33" t="str">
        <f>+'[1]02 Mercadeo'!A32</f>
        <v>Brand Content</v>
      </c>
      <c r="B91" s="16"/>
      <c r="C91" s="23"/>
      <c r="D91" s="23"/>
      <c r="E91" s="23"/>
      <c r="F91" s="16">
        <f>+'[1]02 Mercadeo'!C32</f>
        <v>198251407</v>
      </c>
      <c r="G91" s="23"/>
      <c r="H91" s="16"/>
      <c r="I91" s="15">
        <f t="shared" si="21"/>
        <v>198251407</v>
      </c>
      <c r="J91" s="23"/>
      <c r="K91" s="16">
        <f t="shared" si="22"/>
        <v>198251407</v>
      </c>
      <c r="L91" s="17">
        <f t="shared" si="18"/>
        <v>1.7232523513195336E-3</v>
      </c>
    </row>
    <row r="92" spans="1:12" s="34" customFormat="1" hidden="1" outlineLevel="1" x14ac:dyDescent="0.25">
      <c r="A92" s="33" t="str">
        <f>+'[1]02 Mercadeo'!A33</f>
        <v>Seguimiento Digital</v>
      </c>
      <c r="B92" s="16"/>
      <c r="C92" s="23"/>
      <c r="D92" s="23"/>
      <c r="E92" s="23"/>
      <c r="F92" s="16">
        <f>+'[1]02 Mercadeo'!C33</f>
        <v>43760000</v>
      </c>
      <c r="G92" s="23"/>
      <c r="H92" s="16"/>
      <c r="I92" s="15">
        <f t="shared" si="21"/>
        <v>43760000</v>
      </c>
      <c r="J92" s="23"/>
      <c r="K92" s="16">
        <f t="shared" si="22"/>
        <v>43760000</v>
      </c>
      <c r="L92" s="17">
        <f t="shared" si="18"/>
        <v>3.8037320407891375E-4</v>
      </c>
    </row>
    <row r="93" spans="1:12" s="34" customFormat="1" collapsed="1" x14ac:dyDescent="0.25">
      <c r="A93" s="32" t="str">
        <f>+'[1]02 Mercadeo'!A48</f>
        <v>Marca y Marketing</v>
      </c>
      <c r="B93" s="23"/>
      <c r="C93" s="23"/>
      <c r="D93" s="23"/>
      <c r="E93" s="23"/>
      <c r="F93" s="23">
        <f>SUM(F94:F98)</f>
        <v>1297659948</v>
      </c>
      <c r="G93" s="23"/>
      <c r="H93" s="23"/>
      <c r="I93" s="23">
        <f>SUM(I94:I98)</f>
        <v>1297659948</v>
      </c>
      <c r="J93" s="23"/>
      <c r="K93" s="23">
        <f t="shared" si="22"/>
        <v>1297659948</v>
      </c>
      <c r="L93" s="14">
        <f t="shared" si="18"/>
        <v>1.1279594886326247E-2</v>
      </c>
    </row>
    <row r="94" spans="1:12" s="34" customFormat="1" hidden="1" outlineLevel="1" x14ac:dyDescent="0.25">
      <c r="A94" s="33" t="str">
        <f>+'[1]02 Mercadeo'!A49</f>
        <v>Desarrollo Material de Apoyo</v>
      </c>
      <c r="B94" s="16"/>
      <c r="C94" s="23"/>
      <c r="D94" s="23"/>
      <c r="E94" s="23"/>
      <c r="F94" s="16">
        <f>+'[1]02 Mercadeo'!C49</f>
        <v>48654127</v>
      </c>
      <c r="G94" s="23"/>
      <c r="H94" s="16"/>
      <c r="I94" s="15">
        <f t="shared" ref="I94:I98" si="23">+B94+C94+D94+G94+E94+F94</f>
        <v>48654127</v>
      </c>
      <c r="J94" s="23"/>
      <c r="K94" s="16">
        <f t="shared" si="22"/>
        <v>48654127</v>
      </c>
      <c r="L94" s="17">
        <f t="shared" si="18"/>
        <v>4.2291421797651708E-4</v>
      </c>
    </row>
    <row r="95" spans="1:12" s="34" customFormat="1" hidden="1" outlineLevel="1" x14ac:dyDescent="0.25">
      <c r="A95" s="33" t="str">
        <f>+'[1]02 Mercadeo'!A50</f>
        <v>Gestión y seguimiento desarrollo de marca y marketing</v>
      </c>
      <c r="B95" s="16"/>
      <c r="C95" s="23"/>
      <c r="D95" s="23"/>
      <c r="E95" s="23"/>
      <c r="F95" s="16">
        <f>+'[1]02 Mercadeo'!C50</f>
        <v>12163532</v>
      </c>
      <c r="G95" s="23"/>
      <c r="H95" s="16"/>
      <c r="I95" s="15">
        <f t="shared" si="23"/>
        <v>12163532</v>
      </c>
      <c r="J95" s="23"/>
      <c r="K95" s="16">
        <f t="shared" si="22"/>
        <v>12163532</v>
      </c>
      <c r="L95" s="17">
        <f t="shared" si="18"/>
        <v>1.0572855666719373E-4</v>
      </c>
    </row>
    <row r="96" spans="1:12" s="34" customFormat="1" hidden="1" outlineLevel="1" x14ac:dyDescent="0.25">
      <c r="A96" s="33" t="str">
        <f>+'[1]02 Mercadeo'!A51</f>
        <v>Fomento al sello de producto</v>
      </c>
      <c r="B96" s="16"/>
      <c r="C96" s="23"/>
      <c r="D96" s="23"/>
      <c r="E96" s="23"/>
      <c r="F96" s="16">
        <f>+'[1]02 Mercadeo'!C51</f>
        <v>136842289</v>
      </c>
      <c r="G96" s="23"/>
      <c r="H96" s="16"/>
      <c r="I96" s="15">
        <f t="shared" si="23"/>
        <v>136842289</v>
      </c>
      <c r="J96" s="23"/>
      <c r="K96" s="16">
        <f t="shared" si="22"/>
        <v>136842289</v>
      </c>
      <c r="L96" s="17"/>
    </row>
    <row r="97" spans="1:12" s="34" customFormat="1" hidden="1" outlineLevel="1" x14ac:dyDescent="0.25">
      <c r="A97" s="33" t="str">
        <f>+'[1]02 Mercadeo'!A52</f>
        <v>Tacticos Trade para PDV</v>
      </c>
      <c r="B97" s="16"/>
      <c r="C97" s="23"/>
      <c r="D97" s="23"/>
      <c r="E97" s="23"/>
      <c r="F97" s="16">
        <f>+'[1]02 Mercadeo'!C52</f>
        <v>200000000</v>
      </c>
      <c r="G97" s="23"/>
      <c r="H97" s="16"/>
      <c r="I97" s="15">
        <f t="shared" si="23"/>
        <v>200000000</v>
      </c>
      <c r="J97" s="23"/>
      <c r="K97" s="16">
        <f t="shared" si="22"/>
        <v>200000000</v>
      </c>
      <c r="L97" s="17"/>
    </row>
    <row r="98" spans="1:12" s="34" customFormat="1" hidden="1" outlineLevel="1" x14ac:dyDescent="0.25">
      <c r="A98" s="33" t="str">
        <f>+'[1]02 Mercadeo'!A53</f>
        <v>Festival de la Carne de Cerdo</v>
      </c>
      <c r="B98" s="16"/>
      <c r="C98" s="23"/>
      <c r="D98" s="23"/>
      <c r="E98" s="23"/>
      <c r="F98" s="16">
        <f>+'[1]02 Mercadeo'!C53</f>
        <v>900000000</v>
      </c>
      <c r="G98" s="23"/>
      <c r="H98" s="16"/>
      <c r="I98" s="15">
        <f t="shared" si="23"/>
        <v>900000000</v>
      </c>
      <c r="J98" s="23"/>
      <c r="K98" s="16">
        <f t="shared" si="22"/>
        <v>900000000</v>
      </c>
      <c r="L98" s="17">
        <f>+K98/$K$225</f>
        <v>7.8230320765772937E-3</v>
      </c>
    </row>
    <row r="99" spans="1:12" s="34" customFormat="1" collapsed="1" x14ac:dyDescent="0.25">
      <c r="A99" s="32" t="str">
        <f>+'[1]02 Mercadeo'!A34</f>
        <v>Marketing relacional</v>
      </c>
      <c r="B99" s="23"/>
      <c r="C99" s="23"/>
      <c r="D99" s="23"/>
      <c r="E99" s="23"/>
      <c r="F99" s="23">
        <f>SUM(F100:F111)</f>
        <v>5228535915</v>
      </c>
      <c r="G99" s="23"/>
      <c r="H99" s="23"/>
      <c r="I99" s="23">
        <f>SUM(I100:I111)</f>
        <v>5228535915</v>
      </c>
      <c r="J99" s="23"/>
      <c r="K99" s="23">
        <f t="shared" si="22"/>
        <v>5228535915</v>
      </c>
      <c r="L99" s="14">
        <f>+K99/$K$225</f>
        <v>4.5447782418423788E-2</v>
      </c>
    </row>
    <row r="100" spans="1:12" s="34" customFormat="1" hidden="1" outlineLevel="1" x14ac:dyDescent="0.25">
      <c r="A100" s="33" t="str">
        <f>+'[1]02 Mercadeo'!A35</f>
        <v>Cocina PorkColombia</v>
      </c>
      <c r="B100" s="16"/>
      <c r="C100" s="23"/>
      <c r="D100" s="23"/>
      <c r="E100" s="23"/>
      <c r="F100" s="16">
        <f>+'[1]02 Mercadeo'!C35</f>
        <v>410182544</v>
      </c>
      <c r="G100" s="23"/>
      <c r="H100" s="16"/>
      <c r="I100" s="15">
        <f t="shared" ref="I100:I111" si="24">+B100+C100+D100+G100+E100+F100</f>
        <v>410182544</v>
      </c>
      <c r="J100" s="23"/>
      <c r="K100" s="16">
        <f t="shared" si="22"/>
        <v>410182544</v>
      </c>
      <c r="L100" s="17">
        <f>+K100/$K$225</f>
        <v>3.5654124432934189E-3</v>
      </c>
    </row>
    <row r="101" spans="1:12" s="34" customFormat="1" hidden="1" outlineLevel="1" x14ac:dyDescent="0.25">
      <c r="A101" s="33" t="str">
        <f>+'[1]02 Mercadeo'!A36</f>
        <v>Asesor Gastronómico Ejecutivo</v>
      </c>
      <c r="B101" s="16"/>
      <c r="C101" s="23"/>
      <c r="D101" s="23"/>
      <c r="E101" s="23"/>
      <c r="F101" s="16">
        <f>+'[1]02 Mercadeo'!C36</f>
        <v>224683009</v>
      </c>
      <c r="G101" s="23"/>
      <c r="H101" s="16"/>
      <c r="I101" s="15">
        <f t="shared" si="24"/>
        <v>224683009</v>
      </c>
      <c r="J101" s="23"/>
      <c r="K101" s="16">
        <f t="shared" si="22"/>
        <v>224683009</v>
      </c>
      <c r="L101" s="17">
        <f t="shared" ref="L101:L117" si="25">+K101/$K$225</f>
        <v>1.9530026516321164E-3</v>
      </c>
    </row>
    <row r="102" spans="1:12" s="34" customFormat="1" hidden="1" outlineLevel="1" x14ac:dyDescent="0.25">
      <c r="A102" s="33" t="str">
        <f>+'[1]02 Mercadeo'!A37</f>
        <v>Viajes Equipo Ejecutivo</v>
      </c>
      <c r="B102" s="16"/>
      <c r="C102" s="23"/>
      <c r="D102" s="23"/>
      <c r="E102" s="23"/>
      <c r="F102" s="16">
        <f>+'[1]02 Mercadeo'!C37</f>
        <v>39602095</v>
      </c>
      <c r="G102" s="23"/>
      <c r="H102" s="16"/>
      <c r="I102" s="15">
        <f t="shared" si="24"/>
        <v>39602095</v>
      </c>
      <c r="J102" s="23"/>
      <c r="K102" s="16">
        <f t="shared" si="22"/>
        <v>39602095</v>
      </c>
      <c r="L102" s="17">
        <f t="shared" si="25"/>
        <v>3.4423162164962361E-4</v>
      </c>
    </row>
    <row r="103" spans="1:12" s="34" customFormat="1" hidden="1" outlineLevel="1" x14ac:dyDescent="0.25">
      <c r="A103" s="33" t="str">
        <f>+'[1]02 Mercadeo'!A38</f>
        <v>Capacitación anual</v>
      </c>
      <c r="B103" s="16"/>
      <c r="C103" s="23"/>
      <c r="D103" s="23"/>
      <c r="E103" s="23"/>
      <c r="F103" s="16">
        <f>+'[1]02 Mercadeo'!C38</f>
        <v>26756405</v>
      </c>
      <c r="G103" s="23"/>
      <c r="H103" s="16"/>
      <c r="I103" s="15">
        <f t="shared" si="24"/>
        <v>26756405</v>
      </c>
      <c r="J103" s="23"/>
      <c r="K103" s="16">
        <f t="shared" si="22"/>
        <v>26756405</v>
      </c>
      <c r="L103" s="17">
        <f t="shared" si="25"/>
        <v>2.3257357174321454E-4</v>
      </c>
    </row>
    <row r="104" spans="1:12" s="34" customFormat="1" hidden="1" outlineLevel="1" x14ac:dyDescent="0.25">
      <c r="A104" s="33" t="str">
        <f>+'[1]02 Mercadeo'!A39</f>
        <v>Material de promocion al consumo</v>
      </c>
      <c r="B104" s="16"/>
      <c r="C104" s="23"/>
      <c r="D104" s="23"/>
      <c r="E104" s="23"/>
      <c r="F104" s="16">
        <f>+'[1]02 Mercadeo'!C39</f>
        <v>300000000</v>
      </c>
      <c r="G104" s="23"/>
      <c r="H104" s="16"/>
      <c r="I104" s="15">
        <f t="shared" si="24"/>
        <v>300000000</v>
      </c>
      <c r="J104" s="23"/>
      <c r="K104" s="16">
        <f t="shared" si="22"/>
        <v>300000000</v>
      </c>
      <c r="L104" s="17">
        <f t="shared" si="25"/>
        <v>2.6076773588590979E-3</v>
      </c>
    </row>
    <row r="105" spans="1:12" s="34" customFormat="1" hidden="1" outlineLevel="1" x14ac:dyDescent="0.25">
      <c r="A105" s="33" t="str">
        <f>+'[1]02 Mercadeo'!A41</f>
        <v>Seguimiento gestión a eventos</v>
      </c>
      <c r="B105" s="16"/>
      <c r="C105" s="23"/>
      <c r="D105" s="23"/>
      <c r="E105" s="23"/>
      <c r="F105" s="16">
        <f>+'[1]02 Mercadeo'!C41</f>
        <v>23109656</v>
      </c>
      <c r="G105" s="23"/>
      <c r="H105" s="16"/>
      <c r="I105" s="15">
        <f t="shared" si="24"/>
        <v>23109656</v>
      </c>
      <c r="J105" s="23"/>
      <c r="K105" s="16">
        <f t="shared" si="22"/>
        <v>23109656</v>
      </c>
      <c r="L105" s="17">
        <f t="shared" si="25"/>
        <v>2.0087508907407433E-4</v>
      </c>
    </row>
    <row r="106" spans="1:12" s="34" customFormat="1" hidden="1" outlineLevel="1" x14ac:dyDescent="0.25">
      <c r="A106" s="33" t="str">
        <f>+'[1]02 Mercadeo'!A42</f>
        <v>Porkamericas</v>
      </c>
      <c r="B106" s="16"/>
      <c r="C106" s="23"/>
      <c r="D106" s="23"/>
      <c r="E106" s="23"/>
      <c r="F106" s="16">
        <f>+'[1]02 Mercadeo'!C42</f>
        <v>168853557</v>
      </c>
      <c r="G106" s="23"/>
      <c r="H106" s="16"/>
      <c r="I106" s="15">
        <f t="shared" si="24"/>
        <v>168853557</v>
      </c>
      <c r="J106" s="23"/>
      <c r="K106" s="16">
        <f t="shared" si="22"/>
        <v>168853557</v>
      </c>
      <c r="L106" s="17">
        <f t="shared" si="25"/>
        <v>1.4677186585057471E-3</v>
      </c>
    </row>
    <row r="107" spans="1:12" s="34" customFormat="1" hidden="1" outlineLevel="1" x14ac:dyDescent="0.25">
      <c r="A107" s="33" t="str">
        <f>+'[1]02 Mercadeo'!A43</f>
        <v>Planeación Agroexpo</v>
      </c>
      <c r="B107" s="16"/>
      <c r="C107" s="23"/>
      <c r="D107" s="23"/>
      <c r="E107" s="23"/>
      <c r="F107" s="16">
        <f>+'[1]02 Mercadeo'!C43</f>
        <v>54500000</v>
      </c>
      <c r="G107" s="23"/>
      <c r="H107" s="16"/>
      <c r="I107" s="15">
        <f t="shared" si="24"/>
        <v>54500000</v>
      </c>
      <c r="J107" s="23"/>
      <c r="K107" s="16">
        <f t="shared" si="22"/>
        <v>54500000</v>
      </c>
      <c r="L107" s="17">
        <f t="shared" si="25"/>
        <v>4.7372805352606946E-4</v>
      </c>
    </row>
    <row r="108" spans="1:12" s="34" customFormat="1" hidden="1" outlineLevel="1" x14ac:dyDescent="0.25">
      <c r="A108" s="33" t="str">
        <f>+'[1]02 Mercadeo'!A44</f>
        <v xml:space="preserve">Alimentec </v>
      </c>
      <c r="B108" s="16"/>
      <c r="C108" s="23"/>
      <c r="D108" s="23"/>
      <c r="E108" s="23"/>
      <c r="F108" s="16">
        <f>+'[1]02 Mercadeo'!C44</f>
        <v>576000000</v>
      </c>
      <c r="G108" s="23"/>
      <c r="H108" s="16"/>
      <c r="I108" s="15">
        <f t="shared" si="24"/>
        <v>576000000</v>
      </c>
      <c r="J108" s="23"/>
      <c r="K108" s="16">
        <f t="shared" si="22"/>
        <v>576000000</v>
      </c>
      <c r="L108" s="17">
        <f t="shared" si="25"/>
        <v>5.0067405290094682E-3</v>
      </c>
    </row>
    <row r="109" spans="1:12" s="34" customFormat="1" hidden="1" outlineLevel="1" x14ac:dyDescent="0.25">
      <c r="A109" s="33" t="str">
        <f>+'[1]02 Mercadeo'!A45</f>
        <v>Unidad Móvil</v>
      </c>
      <c r="B109" s="16"/>
      <c r="C109" s="23"/>
      <c r="D109" s="23"/>
      <c r="E109" s="23"/>
      <c r="F109" s="16">
        <f>+'[1]02 Mercadeo'!C45</f>
        <v>2041822077</v>
      </c>
      <c r="G109" s="23"/>
      <c r="H109" s="16"/>
      <c r="I109" s="15">
        <f t="shared" si="24"/>
        <v>2041822077</v>
      </c>
      <c r="J109" s="23"/>
      <c r="K109" s="16">
        <f t="shared" si="22"/>
        <v>2041822077</v>
      </c>
      <c r="L109" s="17">
        <f t="shared" si="25"/>
        <v>1.7748044003371859E-2</v>
      </c>
    </row>
    <row r="110" spans="1:12" s="34" customFormat="1" hidden="1" outlineLevel="1" x14ac:dyDescent="0.25">
      <c r="A110" s="33" t="str">
        <f>+'[1]02 Mercadeo'!A46</f>
        <v>Eventos a otros grupos objetivos</v>
      </c>
      <c r="B110" s="16"/>
      <c r="C110" s="23"/>
      <c r="D110" s="23"/>
      <c r="E110" s="23"/>
      <c r="F110" s="16">
        <f>+'[1]02 Mercadeo'!C46</f>
        <v>200000000</v>
      </c>
      <c r="G110" s="23"/>
      <c r="H110" s="16"/>
      <c r="I110" s="15">
        <f t="shared" si="24"/>
        <v>200000000</v>
      </c>
      <c r="J110" s="23"/>
      <c r="K110" s="16">
        <f t="shared" si="22"/>
        <v>200000000</v>
      </c>
      <c r="L110" s="17">
        <f t="shared" si="25"/>
        <v>1.7384515725727319E-3</v>
      </c>
    </row>
    <row r="111" spans="1:12" s="34" customFormat="1" hidden="1" outlineLevel="1" x14ac:dyDescent="0.25">
      <c r="A111" s="33" t="str">
        <f>+'[1]02 Mercadeo'!A47</f>
        <v xml:space="preserve">Eventos especializados </v>
      </c>
      <c r="B111" s="16"/>
      <c r="C111" s="23"/>
      <c r="D111" s="23"/>
      <c r="E111" s="23"/>
      <c r="F111" s="16">
        <f>+'[1]02 Mercadeo'!C47</f>
        <v>1163026572</v>
      </c>
      <c r="G111" s="23"/>
      <c r="H111" s="16"/>
      <c r="I111" s="15">
        <f t="shared" si="24"/>
        <v>1163026572</v>
      </c>
      <c r="J111" s="23"/>
      <c r="K111" s="16">
        <f t="shared" si="22"/>
        <v>1163026572</v>
      </c>
      <c r="L111" s="17">
        <f t="shared" si="25"/>
        <v>1.0109326865186367E-2</v>
      </c>
    </row>
    <row r="112" spans="1:12" s="34" customFormat="1" collapsed="1" x14ac:dyDescent="0.25">
      <c r="A112" s="32" t="str">
        <f>+'[1]02 Mercadeo'!A54</f>
        <v>Comunicación Integral</v>
      </c>
      <c r="B112" s="16"/>
      <c r="C112" s="23"/>
      <c r="D112" s="23"/>
      <c r="E112" s="23"/>
      <c r="F112" s="23">
        <f>SUM(F113:F117)</f>
        <v>358875700</v>
      </c>
      <c r="G112" s="23"/>
      <c r="H112" s="23"/>
      <c r="I112" s="23">
        <f>SUM(I113:I117)</f>
        <v>358875700</v>
      </c>
      <c r="J112" s="23"/>
      <c r="K112" s="23">
        <f>SUM(K113:K117)</f>
        <v>358875700</v>
      </c>
      <c r="L112" s="14">
        <f t="shared" si="25"/>
        <v>3.1194401251156997E-3</v>
      </c>
    </row>
    <row r="113" spans="1:12" s="34" customFormat="1" hidden="1" outlineLevel="1" x14ac:dyDescent="0.25">
      <c r="A113" s="33" t="str">
        <f>+'[1]02 Mercadeo'!A55</f>
        <v>Seguimiento y gestión comunicación integral.</v>
      </c>
      <c r="B113" s="16"/>
      <c r="C113" s="23"/>
      <c r="D113" s="23"/>
      <c r="E113" s="23"/>
      <c r="F113" s="16">
        <f>+'[1]02 Mercadeo'!C55</f>
        <v>103814006</v>
      </c>
      <c r="G113" s="23"/>
      <c r="H113" s="16"/>
      <c r="I113" s="15">
        <f>+B113+C113+D113+G113+E113+F113</f>
        <v>103814006</v>
      </c>
      <c r="J113" s="23"/>
      <c r="K113" s="16">
        <f>+I113+J113</f>
        <v>103814006</v>
      </c>
      <c r="L113" s="17">
        <f t="shared" si="25"/>
        <v>9.0237810992887515E-4</v>
      </c>
    </row>
    <row r="114" spans="1:12" s="34" customFormat="1" hidden="1" outlineLevel="1" x14ac:dyDescent="0.25">
      <c r="A114" s="33" t="str">
        <f>+'[1]02 Mercadeo'!A56</f>
        <v>Agencia acompañamiento contingencia</v>
      </c>
      <c r="B114" s="16"/>
      <c r="C114" s="23"/>
      <c r="D114" s="23"/>
      <c r="E114" s="23"/>
      <c r="F114" s="16">
        <f>+'[1]02 Mercadeo'!C56</f>
        <v>200000000</v>
      </c>
      <c r="G114" s="23"/>
      <c r="H114" s="16"/>
      <c r="I114" s="15">
        <f>+B114+C114+D114+G114+E114+F114</f>
        <v>200000000</v>
      </c>
      <c r="J114" s="23"/>
      <c r="K114" s="16">
        <f>+I114+J114</f>
        <v>200000000</v>
      </c>
      <c r="L114" s="17">
        <f t="shared" si="25"/>
        <v>1.7384515725727319E-3</v>
      </c>
    </row>
    <row r="115" spans="1:12" s="34" customFormat="1" hidden="1" outlineLevel="1" x14ac:dyDescent="0.25">
      <c r="A115" s="33" t="str">
        <f>+'[1]02 Mercadeo'!A57</f>
        <v>Defensa Sector Porcicultor</v>
      </c>
      <c r="B115" s="16"/>
      <c r="C115" s="23"/>
      <c r="D115" s="23"/>
      <c r="E115" s="23"/>
      <c r="F115" s="16">
        <f>+'[1]02 Mercadeo'!C57</f>
        <v>25000000</v>
      </c>
      <c r="G115" s="23"/>
      <c r="H115" s="16"/>
      <c r="I115" s="15">
        <f>+B115+C115+D115+G115+E115+F115</f>
        <v>25000000</v>
      </c>
      <c r="J115" s="23"/>
      <c r="K115" s="16">
        <f>+I115+J115</f>
        <v>25000000</v>
      </c>
      <c r="L115" s="17">
        <f t="shared" si="25"/>
        <v>2.1730644657159148E-4</v>
      </c>
    </row>
    <row r="116" spans="1:12" s="34" customFormat="1" hidden="1" outlineLevel="1" x14ac:dyDescent="0.25">
      <c r="A116" s="33" t="str">
        <f>+'[1]02 Mercadeo'!A58</f>
        <v>Actualización Banco de Imágenes</v>
      </c>
      <c r="B116" s="16"/>
      <c r="C116" s="23"/>
      <c r="D116" s="23"/>
      <c r="E116" s="23"/>
      <c r="F116" s="16">
        <f>+'[1]02 Mercadeo'!C58</f>
        <v>17921602</v>
      </c>
      <c r="G116" s="23"/>
      <c r="H116" s="16"/>
      <c r="I116" s="15">
        <f>+B116+C116+D116+G116+E116+F116</f>
        <v>17921602</v>
      </c>
      <c r="J116" s="23"/>
      <c r="K116" s="16">
        <f>+I116+J116</f>
        <v>17921602</v>
      </c>
      <c r="L116" s="17">
        <f t="shared" si="25"/>
        <v>1.5577918589961307E-4</v>
      </c>
    </row>
    <row r="117" spans="1:12" s="34" customFormat="1" hidden="1" outlineLevel="1" x14ac:dyDescent="0.25">
      <c r="A117" s="33" t="str">
        <f>+'[1]02 Mercadeo'!A59</f>
        <v xml:space="preserve">Relacionamiento Periodistas / medios de comunicación / free press / Pauta medios de comunicación </v>
      </c>
      <c r="B117" s="16"/>
      <c r="C117" s="23"/>
      <c r="D117" s="23"/>
      <c r="E117" s="23"/>
      <c r="F117" s="16">
        <f>+'[1]02 Mercadeo'!C59</f>
        <v>12140092</v>
      </c>
      <c r="G117" s="23"/>
      <c r="H117" s="16"/>
      <c r="I117" s="15">
        <f>+B117+C117+D117+G117+E117+F117</f>
        <v>12140092</v>
      </c>
      <c r="J117" s="23"/>
      <c r="K117" s="16">
        <f>+I117+J117</f>
        <v>12140092</v>
      </c>
      <c r="L117" s="17">
        <f t="shared" si="25"/>
        <v>1.0552481014288821E-4</v>
      </c>
    </row>
    <row r="118" spans="1:12" s="34" customFormat="1" collapsed="1" x14ac:dyDescent="0.25">
      <c r="A118" s="33"/>
      <c r="B118" s="16"/>
      <c r="C118" s="23"/>
      <c r="D118" s="23"/>
      <c r="E118" s="23"/>
      <c r="F118" s="16"/>
      <c r="G118" s="23"/>
      <c r="H118" s="16"/>
      <c r="I118" s="15"/>
      <c r="J118" s="23"/>
      <c r="K118" s="16"/>
      <c r="L118" s="17"/>
    </row>
    <row r="119" spans="1:12" s="34" customFormat="1" x14ac:dyDescent="0.25">
      <c r="A119" s="32" t="s">
        <v>58</v>
      </c>
      <c r="B119" s="23"/>
      <c r="C119" s="23"/>
      <c r="D119" s="23"/>
      <c r="E119" s="23"/>
      <c r="F119" s="23"/>
      <c r="G119" s="23">
        <f>+G120+G128+G130+G133</f>
        <v>22072814414.236511</v>
      </c>
      <c r="H119" s="23"/>
      <c r="I119" s="12">
        <f>+I120+I128+I130+I133</f>
        <v>22072814414.236511</v>
      </c>
      <c r="J119" s="23"/>
      <c r="K119" s="23">
        <f>+K120+K128+K130+K133</f>
        <v>22072814414.236511</v>
      </c>
      <c r="L119" s="14">
        <f t="shared" ref="L119:L134" si="26">+K119/$K$225</f>
        <v>0.19186259464767763</v>
      </c>
    </row>
    <row r="120" spans="1:12" s="34" customFormat="1" x14ac:dyDescent="0.25">
      <c r="A120" s="32" t="s">
        <v>59</v>
      </c>
      <c r="B120" s="23"/>
      <c r="C120" s="23"/>
      <c r="D120" s="23"/>
      <c r="E120" s="23"/>
      <c r="F120" s="23"/>
      <c r="G120" s="23">
        <f>SUM(G121:G127)</f>
        <v>20951117319.040707</v>
      </c>
      <c r="H120" s="23"/>
      <c r="I120" s="12">
        <f>SUM(I121:I127)</f>
        <v>20951117319.040707</v>
      </c>
      <c r="J120" s="23"/>
      <c r="K120" s="23">
        <f>SUM(K121:K127)</f>
        <v>20951117319.040707</v>
      </c>
      <c r="L120" s="14">
        <f t="shared" si="26"/>
        <v>0.18211251425221056</v>
      </c>
    </row>
    <row r="121" spans="1:12" s="34" customFormat="1" hidden="1" outlineLevel="1" x14ac:dyDescent="0.25">
      <c r="A121" s="33" t="str">
        <f>+'[1]05 EPPC'!B9</f>
        <v>Biológico</v>
      </c>
      <c r="B121" s="23"/>
      <c r="C121" s="23"/>
      <c r="D121" s="23"/>
      <c r="E121" s="16"/>
      <c r="F121" s="23"/>
      <c r="G121" s="16">
        <f>+'[1]05 EPPC'!D9</f>
        <v>2604400000</v>
      </c>
      <c r="H121" s="23"/>
      <c r="I121" s="15">
        <f t="shared" ref="I121:I127" si="27">+B121+C121+D121+G121+E121+F121</f>
        <v>2604400000</v>
      </c>
      <c r="J121" s="23"/>
      <c r="K121" s="16">
        <f t="shared" ref="K121:K127" si="28">+I121+J121</f>
        <v>2604400000</v>
      </c>
      <c r="L121" s="17">
        <f t="shared" si="26"/>
        <v>2.2638116378042115E-2</v>
      </c>
    </row>
    <row r="122" spans="1:12" s="34" customFormat="1" hidden="1" outlineLevel="1" x14ac:dyDescent="0.25">
      <c r="A122" s="33" t="str">
        <f>+'[1]05 EPPC'!B10</f>
        <v>Identificación</v>
      </c>
      <c r="B122" s="23"/>
      <c r="C122" s="23"/>
      <c r="D122" s="23"/>
      <c r="E122" s="16"/>
      <c r="F122" s="23"/>
      <c r="G122" s="16">
        <f>+'[1]05 EPPC'!D10</f>
        <v>4973714897.2919998</v>
      </c>
      <c r="H122" s="23"/>
      <c r="I122" s="15">
        <f t="shared" si="27"/>
        <v>4973714897.2919998</v>
      </c>
      <c r="J122" s="23"/>
      <c r="K122" s="16">
        <f t="shared" si="28"/>
        <v>4973714897.2919998</v>
      </c>
      <c r="L122" s="17">
        <f t="shared" si="26"/>
        <v>4.3232812423628503E-2</v>
      </c>
    </row>
    <row r="123" spans="1:12" s="34" customFormat="1" hidden="1" outlineLevel="1" x14ac:dyDescent="0.25">
      <c r="A123" s="33" t="str">
        <f>+'[1]05 EPPC'!B11</f>
        <v>Suministros Clínicos y Dotaciones</v>
      </c>
      <c r="B123" s="23"/>
      <c r="C123" s="23"/>
      <c r="D123" s="23"/>
      <c r="E123" s="16"/>
      <c r="F123" s="23"/>
      <c r="G123" s="16">
        <f>+'[1]05 EPPC'!D11</f>
        <v>645199428.78418398</v>
      </c>
      <c r="H123" s="23"/>
      <c r="I123" s="15">
        <f t="shared" si="27"/>
        <v>645199428.78418398</v>
      </c>
      <c r="J123" s="23"/>
      <c r="K123" s="16">
        <f t="shared" si="28"/>
        <v>645199428.78418398</v>
      </c>
      <c r="L123" s="17">
        <f t="shared" si="26"/>
        <v>5.6082398079644645E-3</v>
      </c>
    </row>
    <row r="124" spans="1:12" s="34" customFormat="1" hidden="1" outlineLevel="1" x14ac:dyDescent="0.25">
      <c r="A124" s="33" t="str">
        <f>+'[1]05 EPPC'!B12</f>
        <v>Auxilios Distribuidores</v>
      </c>
      <c r="B124" s="23"/>
      <c r="C124" s="23"/>
      <c r="D124" s="23"/>
      <c r="E124" s="16"/>
      <c r="F124" s="23"/>
      <c r="G124" s="16">
        <f>+'[1]05 EPPC'!D12</f>
        <v>361355273.46092165</v>
      </c>
      <c r="H124" s="23"/>
      <c r="I124" s="15">
        <f t="shared" si="27"/>
        <v>361355273.46092165</v>
      </c>
      <c r="J124" s="23"/>
      <c r="K124" s="16">
        <f t="shared" si="28"/>
        <v>361355273.46092165</v>
      </c>
      <c r="L124" s="17">
        <f t="shared" si="26"/>
        <v>3.1409932170279441E-3</v>
      </c>
    </row>
    <row r="125" spans="1:12" s="34" customFormat="1" hidden="1" outlineLevel="1" x14ac:dyDescent="0.25">
      <c r="A125" s="33" t="str">
        <f>+'[1]05 EPPC'!B13</f>
        <v>Distribución Biológico, Chapetas y Materiales</v>
      </c>
      <c r="B125" s="23"/>
      <c r="C125" s="23"/>
      <c r="D125" s="23"/>
      <c r="E125" s="16"/>
      <c r="F125" s="23"/>
      <c r="G125" s="16">
        <f>+'[1]05 EPPC'!D13</f>
        <v>628904268.69760001</v>
      </c>
      <c r="H125" s="23"/>
      <c r="I125" s="15">
        <f t="shared" si="27"/>
        <v>628904268.69760001</v>
      </c>
      <c r="J125" s="23"/>
      <c r="K125" s="16">
        <f t="shared" si="28"/>
        <v>628904268.69760001</v>
      </c>
      <c r="L125" s="17">
        <f t="shared" si="26"/>
        <v>5.4665980745752336E-3</v>
      </c>
    </row>
    <row r="126" spans="1:12" s="34" customFormat="1" hidden="1" outlineLevel="1" x14ac:dyDescent="0.25">
      <c r="A126" s="33" t="str">
        <f>+'[1]05 EPPC'!B14</f>
        <v>Contratación de Personal</v>
      </c>
      <c r="B126" s="23"/>
      <c r="C126" s="23"/>
      <c r="D126" s="23"/>
      <c r="E126" s="16"/>
      <c r="F126" s="23"/>
      <c r="G126" s="16">
        <f>+'[1]05 EPPC'!D14</f>
        <v>11689625759.6</v>
      </c>
      <c r="H126" s="23"/>
      <c r="I126" s="15">
        <f t="shared" si="27"/>
        <v>11689625759.6</v>
      </c>
      <c r="J126" s="23"/>
      <c r="K126" s="16">
        <f t="shared" si="28"/>
        <v>11689625759.6</v>
      </c>
      <c r="L126" s="17">
        <f t="shared" si="26"/>
        <v>0.10160924142281667</v>
      </c>
    </row>
    <row r="127" spans="1:12" s="34" customFormat="1" hidden="1" outlineLevel="1" x14ac:dyDescent="0.25">
      <c r="A127" s="33" t="str">
        <f>+'[1]05 EPPC'!B15</f>
        <v>Disposición de Residuos Biológicos</v>
      </c>
      <c r="B127" s="23"/>
      <c r="C127" s="23"/>
      <c r="D127" s="23"/>
      <c r="E127" s="16"/>
      <c r="F127" s="23"/>
      <c r="G127" s="16">
        <f>+'[1]05 EPPC'!D15</f>
        <v>47917691.206</v>
      </c>
      <c r="H127" s="23"/>
      <c r="I127" s="15">
        <f t="shared" si="27"/>
        <v>47917691.206</v>
      </c>
      <c r="J127" s="23"/>
      <c r="K127" s="16">
        <f t="shared" si="28"/>
        <v>47917691.206</v>
      </c>
      <c r="L127" s="17">
        <f t="shared" si="26"/>
        <v>4.1651292815562632E-4</v>
      </c>
    </row>
    <row r="128" spans="1:12" s="34" customFormat="1" collapsed="1" x14ac:dyDescent="0.25">
      <c r="A128" s="32" t="s">
        <v>60</v>
      </c>
      <c r="B128" s="23"/>
      <c r="C128" s="23"/>
      <c r="D128" s="23"/>
      <c r="E128" s="23"/>
      <c r="F128" s="23"/>
      <c r="G128" s="23">
        <f>SUM(G129:G129)</f>
        <v>225894479.5831936</v>
      </c>
      <c r="H128" s="23"/>
      <c r="I128" s="12">
        <f>SUM(I129:I129)</f>
        <v>225894479.5831936</v>
      </c>
      <c r="J128" s="23"/>
      <c r="K128" s="23">
        <f>SUM(K129:K129)</f>
        <v>225894479.5831936</v>
      </c>
      <c r="L128" s="14">
        <f t="shared" si="26"/>
        <v>1.963533066334509E-3</v>
      </c>
    </row>
    <row r="129" spans="1:12" s="34" customFormat="1" hidden="1" outlineLevel="1" x14ac:dyDescent="0.25">
      <c r="A129" s="33" t="s">
        <v>61</v>
      </c>
      <c r="B129" s="23"/>
      <c r="C129" s="23"/>
      <c r="D129" s="23"/>
      <c r="E129" s="16"/>
      <c r="F129" s="23"/>
      <c r="G129" s="16">
        <f>+'[1]05 EPPC'!D17</f>
        <v>225894479.5831936</v>
      </c>
      <c r="H129" s="23"/>
      <c r="I129" s="15">
        <f>+B129+C129+D129+G129+E129+F129</f>
        <v>225894479.5831936</v>
      </c>
      <c r="J129" s="23"/>
      <c r="K129" s="16">
        <f>+I129+J129</f>
        <v>225894479.5831936</v>
      </c>
      <c r="L129" s="17">
        <f t="shared" si="26"/>
        <v>1.963533066334509E-3</v>
      </c>
    </row>
    <row r="130" spans="1:12" s="34" customFormat="1" collapsed="1" x14ac:dyDescent="0.25">
      <c r="A130" s="32" t="s">
        <v>62</v>
      </c>
      <c r="B130" s="23"/>
      <c r="C130" s="23"/>
      <c r="D130" s="23"/>
      <c r="E130" s="23"/>
      <c r="F130" s="23"/>
      <c r="G130" s="23">
        <f>SUM(G131:G132)</f>
        <v>530166942.50457919</v>
      </c>
      <c r="H130" s="23"/>
      <c r="I130" s="12">
        <f>SUM(I131:I132)</f>
        <v>530166942.50457919</v>
      </c>
      <c r="J130" s="23"/>
      <c r="K130" s="23">
        <f>SUM(K131:K132)</f>
        <v>530166942.50457919</v>
      </c>
      <c r="L130" s="14">
        <f t="shared" si="26"/>
        <v>4.6083477746158138E-3</v>
      </c>
    </row>
    <row r="131" spans="1:12" s="34" customFormat="1" hidden="1" outlineLevel="1" x14ac:dyDescent="0.25">
      <c r="A131" s="33" t="s">
        <v>63</v>
      </c>
      <c r="B131" s="23"/>
      <c r="C131" s="23"/>
      <c r="D131" s="23"/>
      <c r="E131" s="16"/>
      <c r="F131" s="23"/>
      <c r="G131" s="16">
        <f>+'[1]05 EPPC'!D19</f>
        <v>402805772.80000001</v>
      </c>
      <c r="H131" s="23"/>
      <c r="I131" s="15">
        <f>+B131+C131+D131+G131+E131+F131</f>
        <v>402805772.80000001</v>
      </c>
      <c r="J131" s="23"/>
      <c r="K131" s="16">
        <f>+I131+J131</f>
        <v>402805772.80000001</v>
      </c>
      <c r="L131" s="17">
        <f t="shared" si="26"/>
        <v>3.5012916458276727E-3</v>
      </c>
    </row>
    <row r="132" spans="1:12" s="34" customFormat="1" hidden="1" outlineLevel="1" x14ac:dyDescent="0.25">
      <c r="A132" s="33" t="s">
        <v>64</v>
      </c>
      <c r="B132" s="23"/>
      <c r="C132" s="23"/>
      <c r="D132" s="23"/>
      <c r="E132" s="16"/>
      <c r="F132" s="23"/>
      <c r="G132" s="16">
        <f>+'[1]05 EPPC'!D20</f>
        <v>127361169.7045792</v>
      </c>
      <c r="H132" s="23"/>
      <c r="I132" s="15">
        <f>+B132+C132+D132+G132+E132+F132</f>
        <v>127361169.7045792</v>
      </c>
      <c r="J132" s="23"/>
      <c r="K132" s="16">
        <f>+I132+J132</f>
        <v>127361169.7045792</v>
      </c>
      <c r="L132" s="17">
        <f t="shared" si="26"/>
        <v>1.1070561287881415E-3</v>
      </c>
    </row>
    <row r="133" spans="1:12" s="34" customFormat="1" collapsed="1" x14ac:dyDescent="0.25">
      <c r="A133" s="32" t="s">
        <v>65</v>
      </c>
      <c r="B133" s="23"/>
      <c r="C133" s="23"/>
      <c r="D133" s="23"/>
      <c r="E133" s="23"/>
      <c r="F133" s="23"/>
      <c r="G133" s="23">
        <f>SUM(G134:G134)</f>
        <v>365635673.10803199</v>
      </c>
      <c r="H133" s="23"/>
      <c r="I133" s="12">
        <f>SUM(I134:I134)</f>
        <v>365635673.10803199</v>
      </c>
      <c r="J133" s="23"/>
      <c r="K133" s="23">
        <f>SUM(K134:K134)</f>
        <v>365635673.10803199</v>
      </c>
      <c r="L133" s="14">
        <f t="shared" si="26"/>
        <v>3.1781995545167377E-3</v>
      </c>
    </row>
    <row r="134" spans="1:12" s="34" customFormat="1" hidden="1" outlineLevel="1" x14ac:dyDescent="0.25">
      <c r="A134" s="33" t="s">
        <v>66</v>
      </c>
      <c r="B134" s="23"/>
      <c r="C134" s="23"/>
      <c r="D134" s="23"/>
      <c r="E134" s="16"/>
      <c r="F134" s="23"/>
      <c r="G134" s="16">
        <f>+'[1]05 EPPC'!D22</f>
        <v>365635673.10803199</v>
      </c>
      <c r="H134" s="23"/>
      <c r="I134" s="15">
        <f>+B134+C134+D134+G134+E134+F134</f>
        <v>365635673.10803199</v>
      </c>
      <c r="J134" s="23"/>
      <c r="K134" s="16">
        <f>+I134+J134</f>
        <v>365635673.10803199</v>
      </c>
      <c r="L134" s="17">
        <f t="shared" si="26"/>
        <v>3.1781995545167377E-3</v>
      </c>
    </row>
    <row r="135" spans="1:12" s="34" customFormat="1" collapsed="1" x14ac:dyDescent="0.25">
      <c r="A135" s="33"/>
      <c r="B135" s="23"/>
      <c r="C135" s="23"/>
      <c r="D135" s="23"/>
      <c r="E135" s="16"/>
      <c r="F135" s="23"/>
      <c r="G135" s="16"/>
      <c r="H135" s="23"/>
      <c r="I135" s="15"/>
      <c r="J135" s="23"/>
      <c r="K135" s="16"/>
      <c r="L135" s="17"/>
    </row>
    <row r="136" spans="1:12" s="40" customFormat="1" x14ac:dyDescent="0.25">
      <c r="A136" s="32" t="s">
        <v>67</v>
      </c>
      <c r="B136" s="38"/>
      <c r="C136" s="23">
        <f>+C137+C143</f>
        <v>3207582422.6339998</v>
      </c>
      <c r="D136" s="38"/>
      <c r="E136" s="39"/>
      <c r="F136" s="38"/>
      <c r="G136" s="39"/>
      <c r="H136" s="38"/>
      <c r="I136" s="23">
        <f>+I137+I143</f>
        <v>3207582422.6339998</v>
      </c>
      <c r="J136" s="38"/>
      <c r="K136" s="23">
        <f>+K137+K143</f>
        <v>3207582422.6339998</v>
      </c>
      <c r="L136" s="14">
        <f t="shared" ref="L136:L147" si="29">+K136/$K$225</f>
        <v>2.7881133533923651E-2</v>
      </c>
    </row>
    <row r="137" spans="1:12" s="34" customFormat="1" x14ac:dyDescent="0.25">
      <c r="A137" s="32" t="s">
        <v>68</v>
      </c>
      <c r="B137" s="38"/>
      <c r="C137" s="23">
        <f>SUM(C138:C142)</f>
        <v>2429618167.7119999</v>
      </c>
      <c r="D137" s="23"/>
      <c r="E137" s="23"/>
      <c r="F137" s="23"/>
      <c r="G137" s="23"/>
      <c r="H137" s="23"/>
      <c r="I137" s="23">
        <f>SUM(I138:I142)</f>
        <v>2429618167.7119999</v>
      </c>
      <c r="J137" s="23"/>
      <c r="K137" s="23">
        <f>SUM(K138:K142)</f>
        <v>2429618167.7119999</v>
      </c>
      <c r="L137" s="14">
        <f t="shared" si="29"/>
        <v>2.1118867622051028E-2</v>
      </c>
    </row>
    <row r="138" spans="1:12" s="34" customFormat="1" hidden="1" outlineLevel="1" x14ac:dyDescent="0.25">
      <c r="A138" s="33" t="str">
        <f>+'[1]03 Técnica'!B9</f>
        <v>Capacitación profesionales IPP</v>
      </c>
      <c r="B138" s="38"/>
      <c r="C138" s="16">
        <f>+'[1]03 Técnica'!D9</f>
        <v>152753032</v>
      </c>
      <c r="D138" s="23"/>
      <c r="E138" s="23"/>
      <c r="F138" s="23"/>
      <c r="G138" s="23"/>
      <c r="H138" s="23"/>
      <c r="I138" s="15">
        <f>+B138+C138+D138+G138+E138+F138</f>
        <v>152753032</v>
      </c>
      <c r="J138" s="23"/>
      <c r="K138" s="16">
        <f t="shared" ref="K138:K142" si="30">+I138+J138</f>
        <v>152753032</v>
      </c>
      <c r="L138" s="17">
        <f t="shared" si="29"/>
        <v>1.3277687434782642E-3</v>
      </c>
    </row>
    <row r="139" spans="1:12" s="34" customFormat="1" hidden="1" outlineLevel="1" x14ac:dyDescent="0.25">
      <c r="A139" s="33" t="str">
        <f>+'[1]03 Técnica'!B10</f>
        <v>Acompañamiento en Producción Primaria</v>
      </c>
      <c r="B139" s="38"/>
      <c r="C139" s="16">
        <f>+'[1]03 Técnica'!D10</f>
        <v>1629400406.6139998</v>
      </c>
      <c r="D139" s="23"/>
      <c r="E139" s="23"/>
      <c r="F139" s="23"/>
      <c r="G139" s="23"/>
      <c r="H139" s="23"/>
      <c r="I139" s="15">
        <f>+B139+C139+D139+G139+E139+F139</f>
        <v>1629400406.6139998</v>
      </c>
      <c r="J139" s="23"/>
      <c r="K139" s="16">
        <f t="shared" si="30"/>
        <v>1629400406.6139998</v>
      </c>
      <c r="L139" s="17">
        <f t="shared" si="29"/>
        <v>1.4163168496143784E-2</v>
      </c>
    </row>
    <row r="140" spans="1:12" s="34" customFormat="1" hidden="1" outlineLevel="1" x14ac:dyDescent="0.25">
      <c r="A140" s="33" t="str">
        <f>+'[1]03 Técnica'!B11</f>
        <v>Apoyo Nuevos proyectos</v>
      </c>
      <c r="B140" s="38"/>
      <c r="C140" s="16">
        <f>+'[1]03 Técnica'!D11</f>
        <v>142488651.39200002</v>
      </c>
      <c r="D140" s="23"/>
      <c r="E140" s="23"/>
      <c r="F140" s="23"/>
      <c r="G140" s="23"/>
      <c r="H140" s="23"/>
      <c r="I140" s="15">
        <f>+B140+C140+D140+G140+E140+F140</f>
        <v>142488651.39200002</v>
      </c>
      <c r="J140" s="23"/>
      <c r="K140" s="16">
        <f t="shared" si="30"/>
        <v>142488651.39200002</v>
      </c>
      <c r="L140" s="17">
        <f t="shared" si="29"/>
        <v>1.238548100430951E-3</v>
      </c>
    </row>
    <row r="141" spans="1:12" s="34" customFormat="1" hidden="1" outlineLevel="1" x14ac:dyDescent="0.25">
      <c r="A141" s="33" t="str">
        <f>+'[1]03 Técnica'!B12</f>
        <v>Actualización y Reconocimiento</v>
      </c>
      <c r="B141" s="38"/>
      <c r="C141" s="16">
        <f>+'[1]03 Técnica'!D12</f>
        <v>409040548.34600002</v>
      </c>
      <c r="D141" s="23"/>
      <c r="E141" s="23"/>
      <c r="F141" s="23"/>
      <c r="G141" s="23"/>
      <c r="H141" s="23"/>
      <c r="I141" s="15">
        <f>+B141+C141+D141+G141+E141+F141</f>
        <v>409040548.34600002</v>
      </c>
      <c r="J141" s="23"/>
      <c r="K141" s="16">
        <f t="shared" si="30"/>
        <v>409040548.34600002</v>
      </c>
      <c r="L141" s="17">
        <f t="shared" si="29"/>
        <v>3.5554859225905813E-3</v>
      </c>
    </row>
    <row r="142" spans="1:12" s="34" customFormat="1" hidden="1" outlineLevel="1" x14ac:dyDescent="0.25">
      <c r="A142" s="33" t="str">
        <f>+'[1]03 Técnica'!B13</f>
        <v>Convenios Interinstitucionales</v>
      </c>
      <c r="B142" s="38"/>
      <c r="C142" s="16">
        <f>+'[1]03 Técnica'!D13</f>
        <v>95935529.359999999</v>
      </c>
      <c r="D142" s="23"/>
      <c r="E142" s="23"/>
      <c r="F142" s="23"/>
      <c r="G142" s="23"/>
      <c r="H142" s="23"/>
      <c r="I142" s="15">
        <f>+B142+C142+D142+G142+E142+F142</f>
        <v>95935529.359999999</v>
      </c>
      <c r="J142" s="23"/>
      <c r="K142" s="16">
        <f t="shared" si="30"/>
        <v>95935529.359999999</v>
      </c>
      <c r="L142" s="17">
        <f t="shared" si="29"/>
        <v>8.3389635940744747E-4</v>
      </c>
    </row>
    <row r="143" spans="1:12" s="34" customFormat="1" ht="33" customHeight="1" collapsed="1" x14ac:dyDescent="0.25">
      <c r="A143" s="41" t="str">
        <f>+'[1]03 Técnica'!B14</f>
        <v>Sostenibilidad ambiental y RSE en Producción Primaria</v>
      </c>
      <c r="B143" s="38"/>
      <c r="C143" s="23">
        <f>SUM(C144:C147)</f>
        <v>777964254.92200005</v>
      </c>
      <c r="D143" s="23"/>
      <c r="E143" s="23"/>
      <c r="F143" s="23"/>
      <c r="G143" s="23"/>
      <c r="H143" s="23"/>
      <c r="I143" s="23">
        <f>SUM(I144:I147)</f>
        <v>777964254.92200005</v>
      </c>
      <c r="J143" s="23"/>
      <c r="K143" s="23">
        <f>SUM(K144:K147)</f>
        <v>777964254.92200005</v>
      </c>
      <c r="L143" s="14">
        <f t="shared" si="29"/>
        <v>6.7622659118726234E-3</v>
      </c>
    </row>
    <row r="144" spans="1:12" s="34" customFormat="1" hidden="1" outlineLevel="1" x14ac:dyDescent="0.25">
      <c r="A144" s="33" t="str">
        <f>+'[1]03 Técnica'!B15</f>
        <v>Capacitación Profesionales</v>
      </c>
      <c r="B144" s="38"/>
      <c r="C144" s="16">
        <f>+'[1]03 Técnica'!D15</f>
        <v>320512462</v>
      </c>
      <c r="D144" s="23"/>
      <c r="E144" s="23"/>
      <c r="F144" s="23"/>
      <c r="G144" s="23"/>
      <c r="H144" s="23"/>
      <c r="I144" s="15">
        <f t="shared" ref="I144:I147" si="31">+B144+C144+D144+G144+E144+F144</f>
        <v>320512462</v>
      </c>
      <c r="J144" s="23"/>
      <c r="K144" s="16">
        <f t="shared" ref="K144:K147" si="32">+I144+J144</f>
        <v>320512462</v>
      </c>
      <c r="L144" s="17">
        <f t="shared" si="29"/>
        <v>2.7859769679652899E-3</v>
      </c>
    </row>
    <row r="145" spans="1:12" s="34" customFormat="1" hidden="1" outlineLevel="1" x14ac:dyDescent="0.25">
      <c r="A145" s="33" t="str">
        <f>+'[1]03 Técnica'!B16</f>
        <v>Acompañamiento en Sostenibilidad</v>
      </c>
      <c r="B145" s="38"/>
      <c r="C145" s="16">
        <f>+'[1]03 Técnica'!D16</f>
        <v>173544807.22600001</v>
      </c>
      <c r="D145" s="23"/>
      <c r="E145" s="23"/>
      <c r="F145" s="23"/>
      <c r="G145" s="23"/>
      <c r="H145" s="23"/>
      <c r="I145" s="15">
        <f t="shared" si="31"/>
        <v>173544807.22600001</v>
      </c>
      <c r="J145" s="23"/>
      <c r="K145" s="16">
        <f t="shared" si="32"/>
        <v>173544807.22600001</v>
      </c>
      <c r="L145" s="17">
        <f t="shared" si="29"/>
        <v>1.5084962151693565E-3</v>
      </c>
    </row>
    <row r="146" spans="1:12" s="34" customFormat="1" hidden="1" outlineLevel="1" x14ac:dyDescent="0.25">
      <c r="A146" s="33" t="str">
        <f>+'[1]03 Técnica'!B17</f>
        <v>Economía Circular</v>
      </c>
      <c r="B146" s="38"/>
      <c r="C146" s="16">
        <f>+'[1]03 Técnica'!D17</f>
        <v>163993645.69600001</v>
      </c>
      <c r="D146" s="23"/>
      <c r="E146" s="23"/>
      <c r="F146" s="23"/>
      <c r="G146" s="23"/>
      <c r="H146" s="23"/>
      <c r="I146" s="15">
        <f t="shared" si="31"/>
        <v>163993645.69600001</v>
      </c>
      <c r="J146" s="23"/>
      <c r="K146" s="16">
        <f t="shared" si="32"/>
        <v>163993645.69600001</v>
      </c>
      <c r="L146" s="17">
        <f t="shared" si="29"/>
        <v>1.4254750562607331E-3</v>
      </c>
    </row>
    <row r="147" spans="1:12" s="34" customFormat="1" hidden="1" outlineLevel="1" x14ac:dyDescent="0.25">
      <c r="A147" s="33" t="str">
        <f>+'[1]03 Técnica'!B18</f>
        <v>Asociatividad y R.S.E</v>
      </c>
      <c r="B147" s="38"/>
      <c r="C147" s="16">
        <f>+'[1]03 Técnica'!D18</f>
        <v>119913340</v>
      </c>
      <c r="D147" s="23"/>
      <c r="E147" s="23"/>
      <c r="F147" s="23"/>
      <c r="G147" s="23"/>
      <c r="H147" s="23"/>
      <c r="I147" s="15">
        <f t="shared" si="31"/>
        <v>119913340</v>
      </c>
      <c r="J147" s="23"/>
      <c r="K147" s="16">
        <f t="shared" si="32"/>
        <v>119913340</v>
      </c>
      <c r="L147" s="17">
        <f t="shared" si="29"/>
        <v>1.0423176724772434E-3</v>
      </c>
    </row>
    <row r="148" spans="1:12" s="34" customFormat="1" collapsed="1" x14ac:dyDescent="0.25">
      <c r="A148" s="33"/>
      <c r="B148" s="38"/>
      <c r="C148" s="23"/>
      <c r="D148" s="23"/>
      <c r="E148" s="23"/>
      <c r="F148" s="23"/>
      <c r="G148" s="23"/>
      <c r="H148" s="23"/>
      <c r="I148" s="15"/>
      <c r="J148" s="23"/>
      <c r="K148" s="16"/>
      <c r="L148" s="17"/>
    </row>
    <row r="149" spans="1:12" s="34" customFormat="1" x14ac:dyDescent="0.25">
      <c r="A149" s="32" t="s">
        <v>69</v>
      </c>
      <c r="B149" s="38"/>
      <c r="C149" s="23"/>
      <c r="D149" s="23">
        <f>+D150+D154+D174</f>
        <v>6187531920.3764133</v>
      </c>
      <c r="E149" s="23"/>
      <c r="F149" s="23"/>
      <c r="G149" s="23"/>
      <c r="H149" s="23"/>
      <c r="I149" s="12">
        <f>+I150+I154+I174</f>
        <v>6187531920.3764133</v>
      </c>
      <c r="J149" s="23"/>
      <c r="K149" s="23">
        <f>+I149+J149</f>
        <v>6187531920.3764133</v>
      </c>
      <c r="L149" s="14">
        <f t="shared" ref="L149:L185" si="33">+K149/$K$225</f>
        <v>5.3783622986611754E-2</v>
      </c>
    </row>
    <row r="150" spans="1:12" s="34" customFormat="1" x14ac:dyDescent="0.25">
      <c r="A150" s="32" t="s">
        <v>70</v>
      </c>
      <c r="B150" s="23"/>
      <c r="C150" s="23"/>
      <c r="D150" s="23">
        <f>SUM(D151:D153)</f>
        <v>1170554580.4349375</v>
      </c>
      <c r="E150" s="23"/>
      <c r="F150" s="23"/>
      <c r="G150" s="23"/>
      <c r="H150" s="23"/>
      <c r="I150" s="12">
        <f>SUM(I151:I153)</f>
        <v>1170554580.4349375</v>
      </c>
      <c r="J150" s="23"/>
      <c r="K150" s="23">
        <f>SUM(K151:K153)</f>
        <v>1170554580.4349375</v>
      </c>
      <c r="L150" s="14">
        <f t="shared" si="33"/>
        <v>1.0174762255696657E-2</v>
      </c>
    </row>
    <row r="151" spans="1:12" s="34" customFormat="1" hidden="1" outlineLevel="1" x14ac:dyDescent="0.25">
      <c r="A151" s="33" t="s">
        <v>71</v>
      </c>
      <c r="B151" s="23"/>
      <c r="C151" s="23"/>
      <c r="D151" s="16">
        <f>+'[1]06 Investigación'!D9</f>
        <v>1090390000</v>
      </c>
      <c r="E151" s="23"/>
      <c r="F151" s="23"/>
      <c r="G151" s="23"/>
      <c r="H151" s="23"/>
      <c r="I151" s="15">
        <f>+B151+C151+D151+G151+E151+F151</f>
        <v>1090390000</v>
      </c>
      <c r="J151" s="23"/>
      <c r="K151" s="16">
        <f>+I151+J151</f>
        <v>1090390000</v>
      </c>
      <c r="L151" s="17">
        <f t="shared" si="33"/>
        <v>9.4779510510879048E-3</v>
      </c>
    </row>
    <row r="152" spans="1:12" s="34" customFormat="1" hidden="1" outlineLevel="1" x14ac:dyDescent="0.25">
      <c r="A152" s="33" t="s">
        <v>72</v>
      </c>
      <c r="B152" s="23"/>
      <c r="C152" s="23"/>
      <c r="D152" s="16">
        <f>+'[1]06 Investigación'!D26</f>
        <v>37125984</v>
      </c>
      <c r="E152" s="23"/>
      <c r="F152" s="23"/>
      <c r="G152" s="23"/>
      <c r="H152" s="23"/>
      <c r="I152" s="15">
        <f>+B152+C152+D152+G152+E152+F152</f>
        <v>37125984</v>
      </c>
      <c r="J152" s="23"/>
      <c r="K152" s="16">
        <f>+I152+J152</f>
        <v>37125984</v>
      </c>
      <c r="L152" s="17">
        <f t="shared" si="33"/>
        <v>3.2270862634055039E-4</v>
      </c>
    </row>
    <row r="153" spans="1:12" s="34" customFormat="1" hidden="1" outlineLevel="1" x14ac:dyDescent="0.25">
      <c r="A153" s="33" t="s">
        <v>73</v>
      </c>
      <c r="B153" s="23"/>
      <c r="C153" s="23"/>
      <c r="D153" s="16">
        <f>+'[1]06 Investigación'!D27</f>
        <v>43038596.434937596</v>
      </c>
      <c r="E153" s="23"/>
      <c r="F153" s="23"/>
      <c r="G153" s="23"/>
      <c r="H153" s="23"/>
      <c r="I153" s="15">
        <f>+B153+C153+D153+G153+E153+F153</f>
        <v>43038596.434937596</v>
      </c>
      <c r="J153" s="23"/>
      <c r="K153" s="16">
        <f>+I153+J153</f>
        <v>43038596.434937596</v>
      </c>
      <c r="L153" s="17">
        <f t="shared" si="33"/>
        <v>3.7410257826820217E-4</v>
      </c>
    </row>
    <row r="154" spans="1:12" s="34" customFormat="1" collapsed="1" x14ac:dyDescent="0.25">
      <c r="A154" s="32" t="s">
        <v>74</v>
      </c>
      <c r="B154" s="23"/>
      <c r="C154" s="23"/>
      <c r="D154" s="23">
        <f>+D155+D165</f>
        <v>1288086383.7214751</v>
      </c>
      <c r="E154" s="23"/>
      <c r="F154" s="23"/>
      <c r="G154" s="23"/>
      <c r="H154" s="23"/>
      <c r="I154" s="12">
        <f>+I155+I165</f>
        <v>1288086383.7214751</v>
      </c>
      <c r="J154" s="23"/>
      <c r="K154" s="23">
        <f>+K155+K165</f>
        <v>1288086383.7214751</v>
      </c>
      <c r="L154" s="14">
        <f t="shared" si="33"/>
        <v>1.1196378996950609E-2</v>
      </c>
    </row>
    <row r="155" spans="1:12" s="34" customFormat="1" hidden="1" outlineLevel="1" x14ac:dyDescent="0.25">
      <c r="A155" s="32" t="s">
        <v>75</v>
      </c>
      <c r="B155" s="23"/>
      <c r="C155" s="23"/>
      <c r="D155" s="23">
        <f>SUM(D156:D164)</f>
        <v>625592240</v>
      </c>
      <c r="E155" s="23"/>
      <c r="F155" s="23"/>
      <c r="G155" s="23"/>
      <c r="H155" s="23"/>
      <c r="I155" s="12">
        <f>SUM(I156:I164)</f>
        <v>625592240</v>
      </c>
      <c r="J155" s="23"/>
      <c r="K155" s="23">
        <f>SUM(K156:K164)</f>
        <v>625592240</v>
      </c>
      <c r="L155" s="14">
        <f t="shared" si="33"/>
        <v>5.4378090670864892E-3</v>
      </c>
    </row>
    <row r="156" spans="1:12" s="34" customFormat="1" hidden="1" outlineLevel="2" x14ac:dyDescent="0.25">
      <c r="A156" s="33" t="str">
        <f>+'[1]06 Investigación'!B30</f>
        <v>Campus virtual</v>
      </c>
      <c r="B156" s="23"/>
      <c r="C156" s="23"/>
      <c r="D156" s="16">
        <f>+'[1]06 Investigación'!D30</f>
        <v>73500000</v>
      </c>
      <c r="E156" s="23"/>
      <c r="F156" s="23"/>
      <c r="G156" s="23"/>
      <c r="H156" s="23"/>
      <c r="I156" s="15">
        <f t="shared" ref="I156:I164" si="34">+B156+C156+D156+G156+E156+F156</f>
        <v>73500000</v>
      </c>
      <c r="J156" s="23"/>
      <c r="K156" s="16">
        <f t="shared" ref="K156:K164" si="35">+I156+J156</f>
        <v>73500000</v>
      </c>
      <c r="L156" s="17">
        <f t="shared" si="33"/>
        <v>6.3888095292047894E-4</v>
      </c>
    </row>
    <row r="157" spans="1:12" s="34" customFormat="1" hidden="1" outlineLevel="2" x14ac:dyDescent="0.25">
      <c r="A157" s="33" t="str">
        <f>+'[1]06 Investigación'!B31</f>
        <v xml:space="preserve">Encuentros regionales </v>
      </c>
      <c r="B157" s="23"/>
      <c r="C157" s="23"/>
      <c r="D157" s="16">
        <f>+'[1]06 Investigación'!D31</f>
        <v>70000000</v>
      </c>
      <c r="E157" s="23"/>
      <c r="F157" s="23"/>
      <c r="G157" s="23"/>
      <c r="H157" s="23"/>
      <c r="I157" s="15">
        <f t="shared" si="34"/>
        <v>70000000</v>
      </c>
      <c r="J157" s="23"/>
      <c r="K157" s="16">
        <f t="shared" si="35"/>
        <v>70000000</v>
      </c>
      <c r="L157" s="17">
        <f t="shared" si="33"/>
        <v>6.0845805040045614E-4</v>
      </c>
    </row>
    <row r="158" spans="1:12" s="34" customFormat="1" hidden="1" outlineLevel="2" x14ac:dyDescent="0.25">
      <c r="A158" s="33" t="str">
        <f>+'[1]06 Investigación'!B32</f>
        <v>Aplicación caracterización granjas porcicolas</v>
      </c>
      <c r="B158" s="23"/>
      <c r="C158" s="23"/>
      <c r="D158" s="16">
        <f>+'[1]06 Investigación'!D32</f>
        <v>74000000</v>
      </c>
      <c r="E158" s="23"/>
      <c r="F158" s="23"/>
      <c r="G158" s="23"/>
      <c r="H158" s="23"/>
      <c r="I158" s="15">
        <f t="shared" si="34"/>
        <v>74000000</v>
      </c>
      <c r="J158" s="23"/>
      <c r="K158" s="16">
        <f t="shared" si="35"/>
        <v>74000000</v>
      </c>
      <c r="L158" s="17">
        <f t="shared" si="33"/>
        <v>6.4322708185191079E-4</v>
      </c>
    </row>
    <row r="159" spans="1:12" s="34" customFormat="1" hidden="1" outlineLevel="2" x14ac:dyDescent="0.25">
      <c r="A159" s="33" t="str">
        <f>+'[1]06 Investigación'!B33</f>
        <v xml:space="preserve">Escuela Porkmelier </v>
      </c>
      <c r="B159" s="23"/>
      <c r="C159" s="23"/>
      <c r="D159" s="16">
        <f>+'[1]06 Investigación'!D33</f>
        <v>60000000</v>
      </c>
      <c r="E159" s="23"/>
      <c r="F159" s="23"/>
      <c r="G159" s="23"/>
      <c r="H159" s="23"/>
      <c r="I159" s="15">
        <f t="shared" si="34"/>
        <v>60000000</v>
      </c>
      <c r="J159" s="23"/>
      <c r="K159" s="16">
        <f t="shared" si="35"/>
        <v>60000000</v>
      </c>
      <c r="L159" s="17">
        <f t="shared" si="33"/>
        <v>5.2153547177181958E-4</v>
      </c>
    </row>
    <row r="160" spans="1:12" s="34" customFormat="1" hidden="1" outlineLevel="2" x14ac:dyDescent="0.25">
      <c r="A160" s="33" t="str">
        <f>+'[1]06 Investigación'!B34</f>
        <v>Sistema de gestión innovación abierta</v>
      </c>
      <c r="B160" s="23"/>
      <c r="C160" s="23"/>
      <c r="D160" s="16">
        <f>+'[1]06 Investigación'!D34</f>
        <v>100000000</v>
      </c>
      <c r="E160" s="23"/>
      <c r="F160" s="23"/>
      <c r="G160" s="23"/>
      <c r="H160" s="23"/>
      <c r="I160" s="15">
        <f t="shared" si="34"/>
        <v>100000000</v>
      </c>
      <c r="J160" s="23"/>
      <c r="K160" s="16">
        <f t="shared" si="35"/>
        <v>100000000</v>
      </c>
      <c r="L160" s="17">
        <f t="shared" si="33"/>
        <v>8.6922578628636593E-4</v>
      </c>
    </row>
    <row r="161" spans="1:12" s="34" customFormat="1" hidden="1" outlineLevel="2" x14ac:dyDescent="0.25">
      <c r="A161" s="33" t="str">
        <f>+'[1]06 Investigación'!B37</f>
        <v>Modelo punto de venta</v>
      </c>
      <c r="B161" s="23"/>
      <c r="C161" s="23"/>
      <c r="D161" s="16">
        <f>+'[1]06 Investigación'!D37</f>
        <v>50000000</v>
      </c>
      <c r="E161" s="23"/>
      <c r="F161" s="23"/>
      <c r="G161" s="23"/>
      <c r="H161" s="23"/>
      <c r="I161" s="15">
        <f t="shared" si="34"/>
        <v>50000000</v>
      </c>
      <c r="J161" s="23"/>
      <c r="K161" s="16">
        <f t="shared" si="35"/>
        <v>50000000</v>
      </c>
      <c r="L161" s="17">
        <f t="shared" si="33"/>
        <v>4.3461289314318297E-4</v>
      </c>
    </row>
    <row r="162" spans="1:12" s="34" customFormat="1" hidden="1" outlineLevel="2" x14ac:dyDescent="0.25">
      <c r="A162" s="33" t="str">
        <f>+'[1]06 Investigación'!B39</f>
        <v xml:space="preserve">Apoyo empleabilidad </v>
      </c>
      <c r="B162" s="23"/>
      <c r="C162" s="23"/>
      <c r="D162" s="16">
        <f>+'[1]06 Investigación'!D39</f>
        <v>15000000</v>
      </c>
      <c r="E162" s="23"/>
      <c r="F162" s="23"/>
      <c r="G162" s="23"/>
      <c r="H162" s="23"/>
      <c r="I162" s="15">
        <f t="shared" si="34"/>
        <v>15000000</v>
      </c>
      <c r="J162" s="23"/>
      <c r="K162" s="16">
        <f t="shared" si="35"/>
        <v>15000000</v>
      </c>
      <c r="L162" s="17">
        <f t="shared" si="33"/>
        <v>1.303838679429549E-4</v>
      </c>
    </row>
    <row r="163" spans="1:12" s="34" customFormat="1" hidden="1" outlineLevel="2" x14ac:dyDescent="0.25">
      <c r="A163" s="33" t="str">
        <f>+'[1]06 Investigación'!B41</f>
        <v xml:space="preserve">Programa de extensión para productores informales </v>
      </c>
      <c r="B163" s="23"/>
      <c r="C163" s="23"/>
      <c r="D163" s="16">
        <f>+'[1]06 Investigación'!D41</f>
        <v>120000000</v>
      </c>
      <c r="E163" s="23"/>
      <c r="F163" s="23"/>
      <c r="G163" s="23"/>
      <c r="H163" s="23"/>
      <c r="I163" s="15">
        <f t="shared" si="34"/>
        <v>120000000</v>
      </c>
      <c r="J163" s="23"/>
      <c r="K163" s="16">
        <f t="shared" si="35"/>
        <v>120000000</v>
      </c>
      <c r="L163" s="17">
        <f t="shared" si="33"/>
        <v>1.0430709435436392E-3</v>
      </c>
    </row>
    <row r="164" spans="1:12" s="34" customFormat="1" hidden="1" outlineLevel="2" x14ac:dyDescent="0.25">
      <c r="A164" s="33" t="str">
        <f>+'[1]06 Investigación'!B42</f>
        <v xml:space="preserve">Gira Técnica </v>
      </c>
      <c r="B164" s="23"/>
      <c r="C164" s="23"/>
      <c r="D164" s="16">
        <f>+'[1]06 Investigación'!D42</f>
        <v>63092240</v>
      </c>
      <c r="E164" s="23"/>
      <c r="F164" s="23"/>
      <c r="G164" s="23"/>
      <c r="H164" s="23"/>
      <c r="I164" s="15">
        <f t="shared" si="34"/>
        <v>63092240</v>
      </c>
      <c r="J164" s="23"/>
      <c r="K164" s="16">
        <f t="shared" si="35"/>
        <v>63092240</v>
      </c>
      <c r="L164" s="17">
        <f t="shared" si="33"/>
        <v>5.4841401922568105E-4</v>
      </c>
    </row>
    <row r="165" spans="1:12" s="34" customFormat="1" hidden="1" outlineLevel="1" collapsed="1" x14ac:dyDescent="0.25">
      <c r="A165" s="32" t="s">
        <v>76</v>
      </c>
      <c r="B165" s="23"/>
      <c r="C165" s="23"/>
      <c r="D165" s="23">
        <f>SUM(D166:D173)</f>
        <v>662494143.72147512</v>
      </c>
      <c r="E165" s="23"/>
      <c r="F165" s="23"/>
      <c r="G165" s="23"/>
      <c r="H165" s="23"/>
      <c r="I165" s="12">
        <f>SUM(I166:I173)</f>
        <v>662494143.72147512</v>
      </c>
      <c r="J165" s="23"/>
      <c r="K165" s="23">
        <f>SUM(K166:K173)</f>
        <v>662494143.72147512</v>
      </c>
      <c r="L165" s="14">
        <f t="shared" si="33"/>
        <v>5.7585699298641196E-3</v>
      </c>
    </row>
    <row r="166" spans="1:12" s="34" customFormat="1" hidden="1" outlineLevel="2" x14ac:dyDescent="0.25">
      <c r="A166" s="33" t="str">
        <f>+'[1]06 Investigación'!B44</f>
        <v>Buenas prácticas en el manejo de medicamentos veterinarios</v>
      </c>
      <c r="B166" s="23"/>
      <c r="C166" s="23"/>
      <c r="D166" s="16">
        <f>+'[1]06 Investigación'!D44</f>
        <v>55143798.250419199</v>
      </c>
      <c r="E166" s="23"/>
      <c r="F166" s="23"/>
      <c r="G166" s="23"/>
      <c r="H166" s="23"/>
      <c r="I166" s="15">
        <f t="shared" ref="I166:I173" si="36">+B166+C166+D166+G166+E166+F166</f>
        <v>55143798.250419199</v>
      </c>
      <c r="J166" s="23"/>
      <c r="K166" s="16">
        <f t="shared" ref="K166:K173" si="37">+I166+J166</f>
        <v>55143798.250419199</v>
      </c>
      <c r="L166" s="17">
        <f t="shared" si="33"/>
        <v>4.7932411393037359E-4</v>
      </c>
    </row>
    <row r="167" spans="1:12" s="34" customFormat="1" hidden="1" outlineLevel="2" x14ac:dyDescent="0.25">
      <c r="A167" s="33" t="str">
        <f>+'[1]06 Investigación'!B45</f>
        <v>Talleres diagnóstico animal (Toma, envío de muestras e interpretación de resultados)</v>
      </c>
      <c r="B167" s="23"/>
      <c r="C167" s="23"/>
      <c r="D167" s="16">
        <f>+'[1]06 Investigación'!D45</f>
        <v>39843785.471055999</v>
      </c>
      <c r="E167" s="23"/>
      <c r="F167" s="23"/>
      <c r="G167" s="23"/>
      <c r="H167" s="23"/>
      <c r="I167" s="15">
        <f t="shared" si="36"/>
        <v>39843785.471055999</v>
      </c>
      <c r="J167" s="23"/>
      <c r="K167" s="16">
        <f t="shared" si="37"/>
        <v>39843785.471055999</v>
      </c>
      <c r="L167" s="17">
        <f t="shared" si="33"/>
        <v>3.4633245754703935E-4</v>
      </c>
    </row>
    <row r="168" spans="1:12" s="34" customFormat="1" hidden="1" outlineLevel="2" x14ac:dyDescent="0.25">
      <c r="A168" s="33" t="str">
        <f>+'[1]06 Investigación'!B46</f>
        <v>Taller de enfermedades de importancia económica y de salud pública en Colombia</v>
      </c>
      <c r="B168" s="23"/>
      <c r="C168" s="23"/>
      <c r="D168" s="16">
        <f>+'[1]06 Investigación'!D46</f>
        <v>10000000</v>
      </c>
      <c r="E168" s="23"/>
      <c r="F168" s="23"/>
      <c r="G168" s="23"/>
      <c r="H168" s="23"/>
      <c r="I168" s="15">
        <f t="shared" si="36"/>
        <v>10000000</v>
      </c>
      <c r="J168" s="23"/>
      <c r="K168" s="16">
        <f t="shared" si="37"/>
        <v>10000000</v>
      </c>
      <c r="L168" s="17">
        <f t="shared" si="33"/>
        <v>8.6922578628636588E-5</v>
      </c>
    </row>
    <row r="169" spans="1:12" s="34" customFormat="1" hidden="1" outlineLevel="2" x14ac:dyDescent="0.25">
      <c r="A169" s="33" t="str">
        <f>+'[1]06 Investigación'!B47</f>
        <v>Jornadas de actualización técnica</v>
      </c>
      <c r="B169" s="23"/>
      <c r="C169" s="23"/>
      <c r="D169" s="16">
        <f>+'[1]06 Investigación'!D47</f>
        <v>150000000</v>
      </c>
      <c r="E169" s="23"/>
      <c r="F169" s="23"/>
      <c r="G169" s="23"/>
      <c r="H169" s="23"/>
      <c r="I169" s="15">
        <f t="shared" si="36"/>
        <v>150000000</v>
      </c>
      <c r="J169" s="23"/>
      <c r="K169" s="16">
        <f t="shared" si="37"/>
        <v>150000000</v>
      </c>
      <c r="L169" s="17">
        <f t="shared" si="33"/>
        <v>1.303838679429549E-3</v>
      </c>
    </row>
    <row r="170" spans="1:12" s="34" customFormat="1" hidden="1" outlineLevel="2" x14ac:dyDescent="0.25">
      <c r="A170" s="33" t="str">
        <f>+'[1]06 Investigación'!B48</f>
        <v>Diplomado Gestión Gerencial de Empresas porcícolas</v>
      </c>
      <c r="B170" s="23"/>
      <c r="C170" s="23"/>
      <c r="D170" s="16">
        <f>+'[1]06 Investigación'!D48</f>
        <v>70000000</v>
      </c>
      <c r="E170" s="23"/>
      <c r="F170" s="23"/>
      <c r="G170" s="23"/>
      <c r="H170" s="23"/>
      <c r="I170" s="15">
        <f t="shared" si="36"/>
        <v>70000000</v>
      </c>
      <c r="J170" s="23"/>
      <c r="K170" s="16">
        <f t="shared" si="37"/>
        <v>70000000</v>
      </c>
      <c r="L170" s="17">
        <f t="shared" si="33"/>
        <v>6.0845805040045614E-4</v>
      </c>
    </row>
    <row r="171" spans="1:12" s="34" customFormat="1" hidden="1" outlineLevel="2" x14ac:dyDescent="0.25">
      <c r="A171" s="33" t="str">
        <f>+'[1]06 Investigación'!B49</f>
        <v>Talleres Magro</v>
      </c>
      <c r="B171" s="23"/>
      <c r="C171" s="23"/>
      <c r="D171" s="16">
        <f>+'[1]06 Investigación'!D49</f>
        <v>30000000</v>
      </c>
      <c r="E171" s="23"/>
      <c r="F171" s="23"/>
      <c r="G171" s="23"/>
      <c r="H171" s="23"/>
      <c r="I171" s="15">
        <f t="shared" si="36"/>
        <v>30000000</v>
      </c>
      <c r="J171" s="23"/>
      <c r="K171" s="16">
        <f t="shared" si="37"/>
        <v>30000000</v>
      </c>
      <c r="L171" s="17">
        <f t="shared" si="33"/>
        <v>2.6076773588590979E-4</v>
      </c>
    </row>
    <row r="172" spans="1:12" s="34" customFormat="1" hidden="1" outlineLevel="2" x14ac:dyDescent="0.25">
      <c r="A172" s="33" t="str">
        <f>+'[1]06 Investigación'!B51</f>
        <v>Curso desarrollo de productos con valor agregado</v>
      </c>
      <c r="B172" s="23"/>
      <c r="C172" s="23"/>
      <c r="D172" s="16">
        <f>+'[1]06 Investigación'!D51</f>
        <v>60000000</v>
      </c>
      <c r="E172" s="23"/>
      <c r="F172" s="23"/>
      <c r="G172" s="23"/>
      <c r="H172" s="23"/>
      <c r="I172" s="15">
        <f t="shared" si="36"/>
        <v>60000000</v>
      </c>
      <c r="J172" s="23"/>
      <c r="K172" s="16">
        <f t="shared" si="37"/>
        <v>60000000</v>
      </c>
      <c r="L172" s="17">
        <f t="shared" si="33"/>
        <v>5.2153547177181958E-4</v>
      </c>
    </row>
    <row r="173" spans="1:12" s="34" customFormat="1" hidden="1" outlineLevel="2" x14ac:dyDescent="0.25">
      <c r="A173" s="33" t="str">
        <f>+'[1]06 Investigación'!B52</f>
        <v>Material de apoyo</v>
      </c>
      <c r="B173" s="23"/>
      <c r="C173" s="23"/>
      <c r="D173" s="16">
        <f>+'[1]06 Investigación'!D52</f>
        <v>247506560</v>
      </c>
      <c r="E173" s="23"/>
      <c r="F173" s="23"/>
      <c r="G173" s="23"/>
      <c r="H173" s="23"/>
      <c r="I173" s="15">
        <f t="shared" si="36"/>
        <v>247506560</v>
      </c>
      <c r="J173" s="23"/>
      <c r="K173" s="16">
        <f t="shared" si="37"/>
        <v>247506560</v>
      </c>
      <c r="L173" s="17">
        <f t="shared" si="33"/>
        <v>2.1513908422703359E-3</v>
      </c>
    </row>
    <row r="174" spans="1:12" s="34" customFormat="1" collapsed="1" x14ac:dyDescent="0.25">
      <c r="A174" s="32" t="s">
        <v>77</v>
      </c>
      <c r="B174" s="23"/>
      <c r="C174" s="23"/>
      <c r="D174" s="23">
        <f>+D175+D179+D184+D185</f>
        <v>3728890956.2200003</v>
      </c>
      <c r="E174" s="23"/>
      <c r="F174" s="23"/>
      <c r="G174" s="23"/>
      <c r="H174" s="23"/>
      <c r="I174" s="12">
        <f>+I175+I179+I184+I185</f>
        <v>3728890956.2200003</v>
      </c>
      <c r="J174" s="23"/>
      <c r="K174" s="23">
        <f>+K175+K179+K184+K185</f>
        <v>3728890956.2200003</v>
      </c>
      <c r="L174" s="14">
        <f t="shared" si="33"/>
        <v>3.2412481733964486E-2</v>
      </c>
    </row>
    <row r="175" spans="1:12" s="34" customFormat="1" hidden="1" outlineLevel="1" x14ac:dyDescent="0.25">
      <c r="A175" s="32" t="s">
        <v>78</v>
      </c>
      <c r="B175" s="23"/>
      <c r="C175" s="23"/>
      <c r="D175" s="23">
        <f>SUM(D176:D178)</f>
        <v>303934062.634</v>
      </c>
      <c r="E175" s="23"/>
      <c r="F175" s="23"/>
      <c r="G175" s="23"/>
      <c r="H175" s="23"/>
      <c r="I175" s="12">
        <f>SUM(I176:I178)</f>
        <v>303934062.634</v>
      </c>
      <c r="J175" s="23"/>
      <c r="K175" s="23">
        <f>SUM(K176:K178)</f>
        <v>303934062.634</v>
      </c>
      <c r="L175" s="14">
        <f t="shared" si="33"/>
        <v>2.6418732457224826E-3</v>
      </c>
    </row>
    <row r="176" spans="1:12" s="34" customFormat="1" hidden="1" outlineLevel="2" x14ac:dyDescent="0.25">
      <c r="A176" s="33" t="s">
        <v>79</v>
      </c>
      <c r="B176" s="23"/>
      <c r="C176" s="23"/>
      <c r="D176" s="16">
        <f>+'[1]06 Investigación'!D56</f>
        <v>58829063.467999995</v>
      </c>
      <c r="E176" s="23"/>
      <c r="F176" s="23"/>
      <c r="G176" s="23"/>
      <c r="H176" s="23"/>
      <c r="I176" s="15">
        <f>+B176+C176+D176+G176+E176+F176</f>
        <v>58829063.467999995</v>
      </c>
      <c r="J176" s="23"/>
      <c r="K176" s="16">
        <f>+I176+J176</f>
        <v>58829063.467999995</v>
      </c>
      <c r="L176" s="17">
        <f t="shared" si="33"/>
        <v>5.1135738949462822E-4</v>
      </c>
    </row>
    <row r="177" spans="1:12" s="34" customFormat="1" hidden="1" outlineLevel="2" x14ac:dyDescent="0.25">
      <c r="A177" s="33" t="s">
        <v>80</v>
      </c>
      <c r="B177" s="23"/>
      <c r="C177" s="23"/>
      <c r="D177" s="16">
        <f>+'[1]06 Investigación'!D57</f>
        <v>179682337.58199999</v>
      </c>
      <c r="E177" s="23"/>
      <c r="F177" s="23"/>
      <c r="G177" s="23"/>
      <c r="H177" s="23"/>
      <c r="I177" s="15">
        <f>+B177+C177+D177+G177+E177+F177</f>
        <v>179682337.58199999</v>
      </c>
      <c r="J177" s="23"/>
      <c r="K177" s="16">
        <f>+I177+J177</f>
        <v>179682337.58199999</v>
      </c>
      <c r="L177" s="17">
        <f t="shared" si="33"/>
        <v>1.5618452116648617E-3</v>
      </c>
    </row>
    <row r="178" spans="1:12" s="34" customFormat="1" hidden="1" outlineLevel="2" x14ac:dyDescent="0.25">
      <c r="A178" s="33" t="s">
        <v>81</v>
      </c>
      <c r="B178" s="23"/>
      <c r="C178" s="23"/>
      <c r="D178" s="16">
        <f>+'[1]06 Investigación'!D58</f>
        <v>65422661.583999999</v>
      </c>
      <c r="E178" s="23"/>
      <c r="F178" s="23"/>
      <c r="G178" s="23"/>
      <c r="H178" s="23"/>
      <c r="I178" s="15">
        <f>+B178+C178+D178+G178+E178+F178</f>
        <v>65422661.583999999</v>
      </c>
      <c r="J178" s="23"/>
      <c r="K178" s="16">
        <f>+I178+J178</f>
        <v>65422661.583999999</v>
      </c>
      <c r="L178" s="17">
        <f t="shared" si="33"/>
        <v>5.6867064456299224E-4</v>
      </c>
    </row>
    <row r="179" spans="1:12" s="34" customFormat="1" hidden="1" outlineLevel="1" collapsed="1" x14ac:dyDescent="0.25">
      <c r="A179" s="32" t="s">
        <v>82</v>
      </c>
      <c r="B179" s="23"/>
      <c r="C179" s="23"/>
      <c r="D179" s="23">
        <f>SUM(D180:D183)</f>
        <v>3117404245.3060002</v>
      </c>
      <c r="E179" s="23"/>
      <c r="F179" s="23"/>
      <c r="G179" s="23"/>
      <c r="H179" s="23"/>
      <c r="I179" s="12">
        <f>SUM(I180:I183)</f>
        <v>3117404245.3060002</v>
      </c>
      <c r="J179" s="23"/>
      <c r="K179" s="23">
        <f>SUM(K180:K183)</f>
        <v>3117404245.3060002</v>
      </c>
      <c r="L179" s="14">
        <f t="shared" si="33"/>
        <v>2.7097281562985631E-2</v>
      </c>
    </row>
    <row r="180" spans="1:12" s="34" customFormat="1" hidden="1" outlineLevel="2" x14ac:dyDescent="0.25">
      <c r="A180" s="33" t="s">
        <v>83</v>
      </c>
      <c r="B180" s="23"/>
      <c r="C180" s="23"/>
      <c r="D180" s="16">
        <f>+'[1]06 Investigación'!D60</f>
        <v>2955705272</v>
      </c>
      <c r="E180" s="23"/>
      <c r="F180" s="23"/>
      <c r="G180" s="23"/>
      <c r="H180" s="23"/>
      <c r="I180" s="15">
        <f t="shared" ref="I180:I185" si="38">+B180+C180+D180+G180+E180+F180</f>
        <v>2955705272</v>
      </c>
      <c r="J180" s="23"/>
      <c r="K180" s="16">
        <f t="shared" ref="K180:K185" si="39">+I180+J180</f>
        <v>2955705272</v>
      </c>
      <c r="L180" s="17">
        <f t="shared" si="33"/>
        <v>2.569175239084957E-2</v>
      </c>
    </row>
    <row r="181" spans="1:12" s="34" customFormat="1" hidden="1" outlineLevel="2" x14ac:dyDescent="0.25">
      <c r="A181" s="33" t="s">
        <v>84</v>
      </c>
      <c r="B181" s="23"/>
      <c r="C181" s="23"/>
      <c r="D181" s="16">
        <f>+'[1]06 Investigación'!D61</f>
        <v>43313648</v>
      </c>
      <c r="E181" s="16"/>
      <c r="F181" s="16"/>
      <c r="G181" s="16"/>
      <c r="H181" s="16"/>
      <c r="I181" s="15">
        <f t="shared" si="38"/>
        <v>43313648</v>
      </c>
      <c r="J181" s="16"/>
      <c r="K181" s="16">
        <f t="shared" si="39"/>
        <v>43313648</v>
      </c>
      <c r="L181" s="17">
        <f t="shared" si="33"/>
        <v>3.7649339739730879E-4</v>
      </c>
    </row>
    <row r="182" spans="1:12" s="34" customFormat="1" hidden="1" outlineLevel="2" x14ac:dyDescent="0.25">
      <c r="A182" s="33" t="s">
        <v>85</v>
      </c>
      <c r="B182" s="23"/>
      <c r="C182" s="23"/>
      <c r="D182" s="16">
        <f>+'[1]06 Investigación'!D62</f>
        <v>58385325.306000002</v>
      </c>
      <c r="E182" s="16"/>
      <c r="F182" s="16"/>
      <c r="G182" s="16"/>
      <c r="H182" s="16"/>
      <c r="I182" s="15">
        <f t="shared" si="38"/>
        <v>58385325.306000002</v>
      </c>
      <c r="J182" s="16"/>
      <c r="K182" s="16">
        <f t="shared" si="39"/>
        <v>58385325.306000002</v>
      </c>
      <c r="L182" s="17">
        <f t="shared" si="33"/>
        <v>5.0750030296693109E-4</v>
      </c>
    </row>
    <row r="183" spans="1:12" s="34" customFormat="1" hidden="1" outlineLevel="2" x14ac:dyDescent="0.25">
      <c r="A183" s="33" t="str">
        <f>+'[1]06 Investigación'!B63</f>
        <v xml:space="preserve">Acompañamiento acreditación técnica diagnóstica ractopamina </v>
      </c>
      <c r="B183" s="23"/>
      <c r="C183" s="23"/>
      <c r="D183" s="16">
        <f>+'[1]06 Investigación'!D63</f>
        <v>60000000</v>
      </c>
      <c r="E183" s="16"/>
      <c r="F183" s="16"/>
      <c r="G183" s="16"/>
      <c r="H183" s="16"/>
      <c r="I183" s="15">
        <f t="shared" si="38"/>
        <v>60000000</v>
      </c>
      <c r="J183" s="16"/>
      <c r="K183" s="16">
        <f t="shared" si="39"/>
        <v>60000000</v>
      </c>
      <c r="L183" s="17">
        <f t="shared" si="33"/>
        <v>5.2153547177181958E-4</v>
      </c>
    </row>
    <row r="184" spans="1:12" s="34" customFormat="1" hidden="1" outlineLevel="1" collapsed="1" x14ac:dyDescent="0.25">
      <c r="A184" s="32" t="s">
        <v>86</v>
      </c>
      <c r="B184" s="23"/>
      <c r="C184" s="23"/>
      <c r="D184" s="23">
        <f>+'[1]06 Investigación'!D64</f>
        <v>72552648.280000001</v>
      </c>
      <c r="E184" s="23"/>
      <c r="F184" s="23"/>
      <c r="G184" s="23"/>
      <c r="H184" s="23"/>
      <c r="I184" s="12">
        <f t="shared" si="38"/>
        <v>72552648.280000001</v>
      </c>
      <c r="J184" s="23"/>
      <c r="K184" s="23">
        <f t="shared" si="39"/>
        <v>72552648.280000001</v>
      </c>
      <c r="L184" s="14">
        <f t="shared" si="33"/>
        <v>6.306463274834116E-4</v>
      </c>
    </row>
    <row r="185" spans="1:12" s="34" customFormat="1" hidden="1" outlineLevel="1" x14ac:dyDescent="0.25">
      <c r="A185" s="32" t="s">
        <v>87</v>
      </c>
      <c r="B185" s="23"/>
      <c r="C185" s="23"/>
      <c r="D185" s="23">
        <f>+'[1]06 Investigación'!D65</f>
        <v>235000000</v>
      </c>
      <c r="E185" s="23"/>
      <c r="F185" s="23"/>
      <c r="G185" s="23"/>
      <c r="H185" s="23"/>
      <c r="I185" s="12">
        <f t="shared" si="38"/>
        <v>235000000</v>
      </c>
      <c r="J185" s="23"/>
      <c r="K185" s="23">
        <f t="shared" si="39"/>
        <v>235000000</v>
      </c>
      <c r="L185" s="14">
        <f t="shared" si="33"/>
        <v>2.0426805977729599E-3</v>
      </c>
    </row>
    <row r="186" spans="1:12" s="34" customFormat="1" collapsed="1" x14ac:dyDescent="0.25">
      <c r="A186" s="33"/>
      <c r="B186" s="23"/>
      <c r="C186" s="23"/>
      <c r="D186" s="23"/>
      <c r="E186" s="23"/>
      <c r="F186" s="23"/>
      <c r="G186" s="23"/>
      <c r="H186" s="23"/>
      <c r="I186" s="15"/>
      <c r="J186" s="23"/>
      <c r="K186" s="16"/>
      <c r="L186" s="17"/>
    </row>
    <row r="187" spans="1:12" s="34" customFormat="1" x14ac:dyDescent="0.25">
      <c r="A187" s="32" t="s">
        <v>88</v>
      </c>
      <c r="B187" s="23"/>
      <c r="C187" s="23"/>
      <c r="D187" s="23"/>
      <c r="E187" s="23">
        <f>+E188+E191</f>
        <v>2683738429.3410473</v>
      </c>
      <c r="F187" s="23"/>
      <c r="G187" s="23"/>
      <c r="H187" s="23"/>
      <c r="I187" s="23">
        <f>+I188+I191</f>
        <v>2683738429.3410473</v>
      </c>
      <c r="J187" s="23"/>
      <c r="K187" s="23">
        <f>+K188+K191</f>
        <v>2683738429.3410473</v>
      </c>
      <c r="L187" s="14">
        <f t="shared" ref="L187:L195" si="40">+K187/$K$225</f>
        <v>2.3327746464309084E-2</v>
      </c>
    </row>
    <row r="188" spans="1:12" s="34" customFormat="1" x14ac:dyDescent="0.25">
      <c r="A188" s="32" t="s">
        <v>89</v>
      </c>
      <c r="B188" s="23"/>
      <c r="C188" s="23"/>
      <c r="D188" s="23"/>
      <c r="E188" s="23">
        <f>SUM(E189:E190)</f>
        <v>1800483514.6150312</v>
      </c>
      <c r="F188" s="23"/>
      <c r="G188" s="23"/>
      <c r="H188" s="23"/>
      <c r="I188" s="23">
        <f>SUM(I189:I190)</f>
        <v>1800483514.6150312</v>
      </c>
      <c r="J188" s="23"/>
      <c r="K188" s="23">
        <f>SUM(K189:K190)</f>
        <v>1800483514.6150312</v>
      </c>
      <c r="L188" s="14">
        <f t="shared" si="40"/>
        <v>1.5650266986868902E-2</v>
      </c>
    </row>
    <row r="189" spans="1:12" s="34" customFormat="1" outlineLevel="1" x14ac:dyDescent="0.25">
      <c r="A189" s="33" t="s">
        <v>90</v>
      </c>
      <c r="B189" s="23"/>
      <c r="C189" s="23"/>
      <c r="D189" s="23"/>
      <c r="E189" s="16">
        <f>+'[1]07 Sanidad'!C10</f>
        <v>1435483514.6150312</v>
      </c>
      <c r="F189" s="23"/>
      <c r="G189" s="23"/>
      <c r="H189" s="23"/>
      <c r="I189" s="15">
        <f>+B189+C189+D189+G189+E189+F189</f>
        <v>1435483514.6150312</v>
      </c>
      <c r="J189" s="23"/>
      <c r="K189" s="16">
        <f>+I189+J189</f>
        <v>1435483514.6150312</v>
      </c>
      <c r="L189" s="17">
        <f t="shared" si="40"/>
        <v>1.2477592866923666E-2</v>
      </c>
    </row>
    <row r="190" spans="1:12" s="34" customFormat="1" outlineLevel="1" x14ac:dyDescent="0.25">
      <c r="A190" s="33" t="s">
        <v>91</v>
      </c>
      <c r="B190" s="23"/>
      <c r="C190" s="23"/>
      <c r="D190" s="23"/>
      <c r="E190" s="16">
        <f>+'[1]07 Sanidad'!C11</f>
        <v>365000000</v>
      </c>
      <c r="F190" s="23"/>
      <c r="G190" s="23"/>
      <c r="H190" s="23"/>
      <c r="I190" s="15">
        <f>+B190+C190+D190+G190+E190+F190</f>
        <v>365000000</v>
      </c>
      <c r="J190" s="23"/>
      <c r="K190" s="16">
        <f>+I190+J190</f>
        <v>365000000</v>
      </c>
      <c r="L190" s="17">
        <f t="shared" si="40"/>
        <v>3.1726741199452355E-3</v>
      </c>
    </row>
    <row r="191" spans="1:12" s="34" customFormat="1" x14ac:dyDescent="0.25">
      <c r="A191" s="32" t="s">
        <v>92</v>
      </c>
      <c r="B191" s="23"/>
      <c r="C191" s="23"/>
      <c r="D191" s="23"/>
      <c r="E191" s="23">
        <f>SUM(E192:E195)</f>
        <v>883254914.72601604</v>
      </c>
      <c r="F191" s="23"/>
      <c r="G191" s="23"/>
      <c r="H191" s="23"/>
      <c r="I191" s="23">
        <f>SUM(I192:I195)</f>
        <v>883254914.72601604</v>
      </c>
      <c r="J191" s="23"/>
      <c r="K191" s="23">
        <f>SUM(K192:K195)</f>
        <v>883254914.72601604</v>
      </c>
      <c r="L191" s="14">
        <f t="shared" si="40"/>
        <v>7.6774794774401838E-3</v>
      </c>
    </row>
    <row r="192" spans="1:12" s="34" customFormat="1" outlineLevel="1" x14ac:dyDescent="0.25">
      <c r="A192" s="33" t="str">
        <f>+'[1]07 Sanidad'!A13</f>
        <v>Gestión del riesgo de enfermedades Porcinas</v>
      </c>
      <c r="B192" s="23"/>
      <c r="C192" s="23"/>
      <c r="D192" s="23"/>
      <c r="E192" s="16">
        <f>+'[1]07 Sanidad'!C13</f>
        <v>165000000</v>
      </c>
      <c r="F192" s="23"/>
      <c r="G192" s="23"/>
      <c r="H192" s="23"/>
      <c r="I192" s="15">
        <f>+B192+C192+D192+G192+E192+F192</f>
        <v>165000000</v>
      </c>
      <c r="J192" s="23"/>
      <c r="K192" s="16">
        <f>+I192+J192</f>
        <v>165000000</v>
      </c>
      <c r="L192" s="17">
        <f t="shared" si="40"/>
        <v>1.4342225473725038E-3</v>
      </c>
    </row>
    <row r="193" spans="1:12" s="34" customFormat="1" outlineLevel="1" x14ac:dyDescent="0.25">
      <c r="A193" s="33" t="str">
        <f>+'[1]07 Sanidad'!A14</f>
        <v>Programa Compartimentación Sanitaria</v>
      </c>
      <c r="B193" s="23"/>
      <c r="C193" s="23"/>
      <c r="D193" s="23"/>
      <c r="E193" s="16">
        <f>+'[1]07 Sanidad'!C14</f>
        <v>50000000</v>
      </c>
      <c r="F193" s="23"/>
      <c r="G193" s="23"/>
      <c r="H193" s="23"/>
      <c r="I193" s="15">
        <f>+B193+C193+D193+G193+E193+F193</f>
        <v>50000000</v>
      </c>
      <c r="J193" s="23"/>
      <c r="K193" s="16">
        <f>+I193+J193</f>
        <v>50000000</v>
      </c>
      <c r="L193" s="17">
        <f t="shared" si="40"/>
        <v>4.3461289314318297E-4</v>
      </c>
    </row>
    <row r="194" spans="1:12" s="34" customFormat="1" outlineLevel="1" x14ac:dyDescent="0.25">
      <c r="A194" s="33" t="str">
        <f>+'[1]07 Sanidad'!A15</f>
        <v>Estudios de vigilancia epidemiológica</v>
      </c>
      <c r="B194" s="23"/>
      <c r="C194" s="23"/>
      <c r="D194" s="23"/>
      <c r="E194" s="16">
        <f>+'[1]07 Sanidad'!C15</f>
        <v>568254914.72601604</v>
      </c>
      <c r="F194" s="23"/>
      <c r="G194" s="23"/>
      <c r="H194" s="23"/>
      <c r="I194" s="15">
        <f>+B194+C194+D194+G194+E194+F194</f>
        <v>568254914.72601604</v>
      </c>
      <c r="J194" s="23"/>
      <c r="K194" s="16">
        <f t="shared" ref="K194:K195" si="41">+I194+J194</f>
        <v>568254914.72601604</v>
      </c>
      <c r="L194" s="17">
        <f t="shared" si="40"/>
        <v>4.939418250638131E-3</v>
      </c>
    </row>
    <row r="195" spans="1:12" s="34" customFormat="1" outlineLevel="1" x14ac:dyDescent="0.25">
      <c r="A195" s="33" t="str">
        <f>+'[1]07 Sanidad'!A16</f>
        <v>Divulgación sanitaria</v>
      </c>
      <c r="B195" s="23"/>
      <c r="C195" s="23"/>
      <c r="D195" s="23"/>
      <c r="E195" s="16">
        <f>+'[1]07 Sanidad'!C16</f>
        <v>100000000</v>
      </c>
      <c r="F195" s="23"/>
      <c r="G195" s="23"/>
      <c r="H195" s="23"/>
      <c r="I195" s="15">
        <f>+B195+C195+D195+G195+E195+F195</f>
        <v>100000000</v>
      </c>
      <c r="J195" s="23"/>
      <c r="K195" s="16">
        <f t="shared" si="41"/>
        <v>100000000</v>
      </c>
      <c r="L195" s="17">
        <f t="shared" si="40"/>
        <v>8.6922578628636593E-4</v>
      </c>
    </row>
    <row r="196" spans="1:12" s="34" customFormat="1" x14ac:dyDescent="0.25">
      <c r="A196" s="33"/>
      <c r="B196" s="16"/>
      <c r="C196" s="23"/>
      <c r="D196" s="23"/>
      <c r="E196" s="23"/>
      <c r="F196" s="23"/>
      <c r="G196" s="23"/>
      <c r="H196" s="23"/>
      <c r="I196" s="15"/>
      <c r="J196" s="23"/>
      <c r="K196" s="16"/>
      <c r="L196" s="17"/>
    </row>
    <row r="197" spans="1:12" s="34" customFormat="1" x14ac:dyDescent="0.25">
      <c r="A197" s="32" t="s">
        <v>93</v>
      </c>
      <c r="B197" s="23"/>
      <c r="C197" s="23"/>
      <c r="D197" s="23"/>
      <c r="E197" s="23"/>
      <c r="F197" s="23"/>
      <c r="G197" s="23"/>
      <c r="H197" s="23">
        <f>+H198+H203+H208</f>
        <v>3710228221.8793335</v>
      </c>
      <c r="I197" s="23">
        <f>+I198+I208+I203</f>
        <v>3710228221.8793335</v>
      </c>
      <c r="J197" s="23"/>
      <c r="K197" s="23">
        <f>+K198+K208+K203</f>
        <v>3710228221.8793335</v>
      </c>
      <c r="L197" s="14">
        <f t="shared" ref="L197:L211" si="42">+K197/$K$225</f>
        <v>3.2250260434649292E-2</v>
      </c>
    </row>
    <row r="198" spans="1:12" s="34" customFormat="1" x14ac:dyDescent="0.25">
      <c r="A198" s="32" t="str">
        <f>+'[1]08 Comercialización'!A9</f>
        <v>Comercialización Nacional y sustitución de importaciones</v>
      </c>
      <c r="B198" s="23"/>
      <c r="C198" s="23"/>
      <c r="D198" s="23"/>
      <c r="E198" s="23"/>
      <c r="F198" s="23"/>
      <c r="G198" s="23"/>
      <c r="H198" s="23">
        <f>SUM(H199:H202)</f>
        <v>2330590191.9629235</v>
      </c>
      <c r="I198" s="23">
        <f>SUM(I199:I202)</f>
        <v>2330590191.9629235</v>
      </c>
      <c r="J198" s="23"/>
      <c r="K198" s="23">
        <f>SUM(K199:K202)</f>
        <v>2330590191.9629235</v>
      </c>
      <c r="L198" s="14">
        <f t="shared" si="42"/>
        <v>2.0258090921202648E-2</v>
      </c>
    </row>
    <row r="199" spans="1:12" s="34" customFormat="1" hidden="1" outlineLevel="1" x14ac:dyDescent="0.25">
      <c r="A199" s="33" t="str">
        <f>+'[1]08 Comercialización'!A10</f>
        <v>Herramientas del programa</v>
      </c>
      <c r="B199" s="23"/>
      <c r="C199" s="23"/>
      <c r="D199" s="23"/>
      <c r="E199" s="16"/>
      <c r="F199" s="23"/>
      <c r="G199" s="23"/>
      <c r="H199" s="16">
        <f>+'[1]08 Comercialización'!C10</f>
        <v>70405180</v>
      </c>
      <c r="I199" s="15">
        <f>SUM(H199)</f>
        <v>70405180</v>
      </c>
      <c r="J199" s="23"/>
      <c r="K199" s="16">
        <f>+I199+J199</f>
        <v>70405180</v>
      </c>
      <c r="L199" s="17">
        <f t="shared" si="42"/>
        <v>6.1197997944133122E-4</v>
      </c>
    </row>
    <row r="200" spans="1:12" s="34" customFormat="1" hidden="1" outlineLevel="1" x14ac:dyDescent="0.25">
      <c r="A200" s="33" t="str">
        <f>+'[1]08 Comercialización'!A11</f>
        <v>Experiencia y Promoción Comercial</v>
      </c>
      <c r="B200" s="23"/>
      <c r="C200" s="23"/>
      <c r="D200" s="23"/>
      <c r="E200" s="16"/>
      <c r="F200" s="23"/>
      <c r="G200" s="23"/>
      <c r="H200" s="16">
        <f>+'[1]08 Comercialización'!C11</f>
        <v>1520464061.9629235</v>
      </c>
      <c r="I200" s="15">
        <f t="shared" ref="I200:I202" si="43">SUM(H200)</f>
        <v>1520464061.9629235</v>
      </c>
      <c r="J200" s="23"/>
      <c r="K200" s="16">
        <f>+I200+J200</f>
        <v>1520464061.9629235</v>
      </c>
      <c r="L200" s="17">
        <f t="shared" si="42"/>
        <v>1.3216265697798841E-2</v>
      </c>
    </row>
    <row r="201" spans="1:12" s="34" customFormat="1" hidden="1" outlineLevel="1" x14ac:dyDescent="0.25">
      <c r="A201" s="33" t="str">
        <f>+'[1]08 Comercialización'!A12</f>
        <v>Desarrollo de Habilidades Comerciales</v>
      </c>
      <c r="B201" s="23"/>
      <c r="C201" s="23"/>
      <c r="D201" s="23"/>
      <c r="E201" s="16"/>
      <c r="F201" s="23"/>
      <c r="G201" s="23"/>
      <c r="H201" s="16">
        <f>+'[1]08 Comercialización'!C12</f>
        <v>649720950</v>
      </c>
      <c r="I201" s="15">
        <f t="shared" si="43"/>
        <v>649720950</v>
      </c>
      <c r="J201" s="23"/>
      <c r="K201" s="16">
        <f>+I201+J201</f>
        <v>649720950</v>
      </c>
      <c r="L201" s="17">
        <f t="shared" si="42"/>
        <v>5.6475420363047467E-3</v>
      </c>
    </row>
    <row r="202" spans="1:12" s="34" customFormat="1" hidden="1" outlineLevel="1" x14ac:dyDescent="0.25">
      <c r="A202" s="33" t="str">
        <f>+'[1]08 Comercialización'!A13</f>
        <v>Planeación estratégica</v>
      </c>
      <c r="B202" s="23"/>
      <c r="C202" s="23"/>
      <c r="D202" s="23"/>
      <c r="E202" s="16"/>
      <c r="F202" s="23"/>
      <c r="G202" s="23"/>
      <c r="H202" s="16">
        <f>+'[1]08 Comercialización'!C13</f>
        <v>90000000</v>
      </c>
      <c r="I202" s="15">
        <f t="shared" si="43"/>
        <v>90000000</v>
      </c>
      <c r="J202" s="23"/>
      <c r="K202" s="16">
        <f>+I202+J202</f>
        <v>90000000</v>
      </c>
      <c r="L202" s="17">
        <f t="shared" si="42"/>
        <v>7.8230320765772937E-4</v>
      </c>
    </row>
    <row r="203" spans="1:12" s="34" customFormat="1" collapsed="1" x14ac:dyDescent="0.25">
      <c r="A203" s="32" t="str">
        <f>+'[1]08 Comercialización'!A15</f>
        <v>Gestión en transformación</v>
      </c>
      <c r="B203" s="23"/>
      <c r="C203" s="23"/>
      <c r="D203" s="23"/>
      <c r="E203" s="23"/>
      <c r="F203" s="23"/>
      <c r="G203" s="23"/>
      <c r="H203" s="23">
        <f>SUM(H204:H207)</f>
        <v>957959125.91641021</v>
      </c>
      <c r="I203" s="23">
        <f>SUM(I204:I207)</f>
        <v>957959125.91641021</v>
      </c>
      <c r="J203" s="23"/>
      <c r="K203" s="23">
        <f>SUM(K204:K207)</f>
        <v>957959125.91641021</v>
      </c>
      <c r="L203" s="14">
        <f t="shared" si="42"/>
        <v>8.3268277445489158E-3</v>
      </c>
    </row>
    <row r="204" spans="1:12" s="34" customFormat="1" hidden="1" outlineLevel="1" x14ac:dyDescent="0.25">
      <c r="A204" s="33" t="str">
        <f>+'[1]08 Comercialización'!A16</f>
        <v>Herramientas del programa</v>
      </c>
      <c r="B204" s="23"/>
      <c r="C204" s="23"/>
      <c r="D204" s="23"/>
      <c r="E204" s="16"/>
      <c r="F204" s="23"/>
      <c r="G204" s="23"/>
      <c r="H204" s="16">
        <f>+'[1]08 Comercialización'!C16</f>
        <v>19862694</v>
      </c>
      <c r="I204" s="15">
        <f t="shared" ref="I204:I207" si="44">SUM(H204)</f>
        <v>19862694</v>
      </c>
      <c r="J204" s="23"/>
      <c r="K204" s="16">
        <f>+I204+J204</f>
        <v>19862694</v>
      </c>
      <c r="L204" s="17">
        <f t="shared" si="42"/>
        <v>1.7265165809915483E-4</v>
      </c>
    </row>
    <row r="205" spans="1:12" s="34" customFormat="1" hidden="1" outlineLevel="1" x14ac:dyDescent="0.25">
      <c r="A205" s="33" t="str">
        <f>+'[1]08 Comercialización'!A17</f>
        <v>Calidad e Inocuidad en la Cadena de Transformacion</v>
      </c>
      <c r="B205" s="23"/>
      <c r="C205" s="23"/>
      <c r="D205" s="23"/>
      <c r="E205" s="16"/>
      <c r="F205" s="23"/>
      <c r="G205" s="23"/>
      <c r="H205" s="16">
        <f>+'[1]08 Comercialización'!C17</f>
        <v>815927012.19241023</v>
      </c>
      <c r="I205" s="15">
        <f t="shared" si="44"/>
        <v>815927012.19241023</v>
      </c>
      <c r="J205" s="23"/>
      <c r="K205" s="16">
        <f t="shared" ref="K205:K207" si="45">+I205+J205</f>
        <v>815927012.19241023</v>
      </c>
      <c r="L205" s="17">
        <f t="shared" si="42"/>
        <v>7.0922479872523305E-3</v>
      </c>
    </row>
    <row r="206" spans="1:12" s="34" customFormat="1" hidden="1" outlineLevel="1" x14ac:dyDescent="0.25">
      <c r="A206" s="33" t="str">
        <f>+'[1]08 Comercialización'!A18</f>
        <v>Magro</v>
      </c>
      <c r="B206" s="23"/>
      <c r="C206" s="23"/>
      <c r="D206" s="23"/>
      <c r="E206" s="16"/>
      <c r="F206" s="23"/>
      <c r="G206" s="23"/>
      <c r="H206" s="16">
        <f>+'[1]08 Comercialización'!C18</f>
        <v>81937419.724000007</v>
      </c>
      <c r="I206" s="15">
        <f t="shared" si="44"/>
        <v>81937419.724000007</v>
      </c>
      <c r="J206" s="23"/>
      <c r="K206" s="16">
        <f t="shared" si="45"/>
        <v>81937419.724000007</v>
      </c>
      <c r="L206" s="17">
        <f t="shared" si="42"/>
        <v>7.1222118085869897E-4</v>
      </c>
    </row>
    <row r="207" spans="1:12" s="34" customFormat="1" hidden="1" outlineLevel="1" x14ac:dyDescent="0.25">
      <c r="A207" s="33" t="str">
        <f>+'[1]08 Comercialización'!A19</f>
        <v>Desarrollo de tendencias globales</v>
      </c>
      <c r="B207" s="23"/>
      <c r="C207" s="23"/>
      <c r="D207" s="23"/>
      <c r="E207" s="16"/>
      <c r="F207" s="23"/>
      <c r="G207" s="23"/>
      <c r="H207" s="16">
        <f>+'[1]08 Comercialización'!C19</f>
        <v>40232000</v>
      </c>
      <c r="I207" s="15">
        <f t="shared" si="44"/>
        <v>40232000</v>
      </c>
      <c r="J207" s="23"/>
      <c r="K207" s="16">
        <f t="shared" si="45"/>
        <v>40232000</v>
      </c>
      <c r="L207" s="17">
        <f t="shared" si="42"/>
        <v>3.4970691833873072E-4</v>
      </c>
    </row>
    <row r="208" spans="1:12" s="34" customFormat="1" collapsed="1" x14ac:dyDescent="0.25">
      <c r="A208" s="32" t="str">
        <f>+'[1]08 Comercialización'!A20</f>
        <v>Comercio Exterior</v>
      </c>
      <c r="B208" s="23"/>
      <c r="C208" s="23"/>
      <c r="D208" s="23"/>
      <c r="E208" s="23"/>
      <c r="F208" s="23"/>
      <c r="G208" s="23"/>
      <c r="H208" s="23">
        <f>SUM(H209:H211)</f>
        <v>421678904</v>
      </c>
      <c r="I208" s="23">
        <f>SUM(I209:I211)</f>
        <v>421678904</v>
      </c>
      <c r="J208" s="23"/>
      <c r="K208" s="23">
        <f>SUM(K209:K211)</f>
        <v>421678904</v>
      </c>
      <c r="L208" s="14">
        <f t="shared" si="42"/>
        <v>3.6653417688977301E-3</v>
      </c>
    </row>
    <row r="209" spans="1:14" s="34" customFormat="1" hidden="1" outlineLevel="1" x14ac:dyDescent="0.25">
      <c r="A209" s="33" t="str">
        <f>+'[1]08 Comercialización'!A21</f>
        <v>Herramientas del programa</v>
      </c>
      <c r="B209" s="23"/>
      <c r="C209" s="23"/>
      <c r="D209" s="23"/>
      <c r="E209" s="16"/>
      <c r="F209" s="23"/>
      <c r="G209" s="23"/>
      <c r="H209" s="16">
        <f>+'[1]08 Comercialización'!C21</f>
        <v>5088504</v>
      </c>
      <c r="I209" s="15">
        <f t="shared" ref="I209:I211" si="46">SUM(H209)</f>
        <v>5088504</v>
      </c>
      <c r="J209" s="23"/>
      <c r="K209" s="16">
        <f>+I209+J209</f>
        <v>5088504</v>
      </c>
      <c r="L209" s="17">
        <f t="shared" si="42"/>
        <v>4.4230588904213184E-5</v>
      </c>
    </row>
    <row r="210" spans="1:14" s="34" customFormat="1" hidden="1" outlineLevel="1" x14ac:dyDescent="0.25">
      <c r="A210" s="33" t="str">
        <f>+'[1]08 Comercialización'!A22</f>
        <v>Admisibilidad y normatividad sanitaria</v>
      </c>
      <c r="B210" s="23"/>
      <c r="C210" s="23"/>
      <c r="D210" s="23"/>
      <c r="E210" s="16"/>
      <c r="F210" s="23"/>
      <c r="G210" s="23"/>
      <c r="H210" s="16">
        <f>+'[1]08 Comercialización'!C22</f>
        <v>142000000</v>
      </c>
      <c r="I210" s="15">
        <f t="shared" si="46"/>
        <v>142000000</v>
      </c>
      <c r="J210" s="23"/>
      <c r="K210" s="16">
        <f>+I210+J210</f>
        <v>142000000</v>
      </c>
      <c r="L210" s="17">
        <f t="shared" si="42"/>
        <v>1.2343006165266397E-3</v>
      </c>
    </row>
    <row r="211" spans="1:14" s="34" customFormat="1" hidden="1" outlineLevel="1" x14ac:dyDescent="0.25">
      <c r="A211" s="33" t="str">
        <f>+'[1]08 Comercialización'!A23</f>
        <v>Apoyo a la exportación</v>
      </c>
      <c r="B211" s="23"/>
      <c r="C211" s="23"/>
      <c r="D211" s="23"/>
      <c r="E211" s="16"/>
      <c r="F211" s="23"/>
      <c r="G211" s="23"/>
      <c r="H211" s="16">
        <f>+'[1]08 Comercialización'!C23</f>
        <v>274590400</v>
      </c>
      <c r="I211" s="15">
        <f t="shared" si="46"/>
        <v>274590400</v>
      </c>
      <c r="J211" s="23"/>
      <c r="K211" s="16">
        <f>+I211+J211</f>
        <v>274590400</v>
      </c>
      <c r="L211" s="17">
        <f t="shared" si="42"/>
        <v>2.3868105634668774E-3</v>
      </c>
    </row>
    <row r="212" spans="1:14" s="34" customFormat="1" collapsed="1" x14ac:dyDescent="0.25">
      <c r="A212" s="33"/>
      <c r="B212" s="16"/>
      <c r="C212" s="23"/>
      <c r="D212" s="23"/>
      <c r="E212" s="23"/>
      <c r="F212" s="23"/>
      <c r="G212" s="23"/>
      <c r="H212" s="23"/>
      <c r="I212" s="15"/>
      <c r="J212" s="23"/>
      <c r="K212" s="16"/>
      <c r="L212" s="17"/>
    </row>
    <row r="213" spans="1:14" x14ac:dyDescent="0.25">
      <c r="A213" s="37" t="s">
        <v>94</v>
      </c>
      <c r="B213" s="16"/>
      <c r="C213" s="16"/>
      <c r="D213" s="16"/>
      <c r="E213" s="16"/>
      <c r="F213" s="16"/>
      <c r="G213" s="16"/>
      <c r="H213" s="16"/>
      <c r="I213" s="15"/>
      <c r="J213" s="23">
        <f>+J214+J215</f>
        <v>8382420280</v>
      </c>
      <c r="K213" s="23">
        <f>+J213+I213</f>
        <v>8382420280</v>
      </c>
      <c r="L213" s="14">
        <f>+K213/$K$225</f>
        <v>7.2862158588657799E-2</v>
      </c>
    </row>
    <row r="214" spans="1:14" outlineLevel="1" x14ac:dyDescent="0.25">
      <c r="A214" s="42" t="s">
        <v>95</v>
      </c>
      <c r="B214" s="16"/>
      <c r="C214" s="16"/>
      <c r="D214" s="16"/>
      <c r="E214" s="16"/>
      <c r="F214" s="16"/>
      <c r="G214" s="16"/>
      <c r="H214" s="16"/>
      <c r="I214" s="15"/>
      <c r="J214" s="16">
        <f>ROUND(('[1]Anexo 1'!D10+'[1]Anexo 1'!D14)*10%,0)</f>
        <v>5239012675</v>
      </c>
      <c r="K214" s="16">
        <f>+J214+I214</f>
        <v>5239012675</v>
      </c>
      <c r="L214" s="17">
        <f>+K214/$K$225</f>
        <v>4.5538849117911125E-2</v>
      </c>
    </row>
    <row r="215" spans="1:14" outlineLevel="1" x14ac:dyDescent="0.25">
      <c r="A215" s="42" t="s">
        <v>96</v>
      </c>
      <c r="B215" s="16"/>
      <c r="C215" s="16"/>
      <c r="D215" s="16"/>
      <c r="E215" s="16"/>
      <c r="F215" s="16"/>
      <c r="H215" s="16"/>
      <c r="I215" s="15"/>
      <c r="J215" s="16">
        <f>ROUND((ppc+'[1]Anexo 1'!D15)*10%,0)</f>
        <v>3143407605</v>
      </c>
      <c r="K215" s="16">
        <f>SUM(I215:J215)</f>
        <v>3143407605</v>
      </c>
      <c r="L215" s="17">
        <f>+K215/$K$225</f>
        <v>2.7323309470746675E-2</v>
      </c>
    </row>
    <row r="216" spans="1:14" x14ac:dyDescent="0.25">
      <c r="A216" s="22"/>
      <c r="B216" s="16"/>
      <c r="C216" s="16"/>
      <c r="D216" s="16"/>
      <c r="E216" s="16"/>
      <c r="F216" s="16"/>
      <c r="G216" s="16"/>
      <c r="H216" s="16"/>
      <c r="I216" s="15"/>
      <c r="J216" s="16"/>
      <c r="K216" s="16"/>
      <c r="L216" s="14"/>
    </row>
    <row r="217" spans="1:14" x14ac:dyDescent="0.25">
      <c r="A217" s="37" t="s">
        <v>97</v>
      </c>
      <c r="B217" s="23"/>
      <c r="C217" s="23"/>
      <c r="D217" s="23"/>
      <c r="E217" s="23"/>
      <c r="F217" s="23"/>
      <c r="G217" s="23"/>
      <c r="H217" s="23"/>
      <c r="I217" s="23"/>
      <c r="J217" s="23">
        <f>+'[1]F emergencia'!C10</f>
        <v>11526123269</v>
      </c>
      <c r="K217" s="23">
        <f>+J217</f>
        <v>11526123269</v>
      </c>
      <c r="L217" s="14">
        <f>+K217/$K$225</f>
        <v>0.10018803561330103</v>
      </c>
      <c r="M217" s="24"/>
    </row>
    <row r="218" spans="1:14" x14ac:dyDescent="0.25">
      <c r="A218" s="37"/>
      <c r="B218" s="23"/>
      <c r="C218" s="23"/>
      <c r="D218" s="23"/>
      <c r="E218" s="23"/>
      <c r="F218" s="23"/>
      <c r="G218" s="23"/>
      <c r="H218" s="23"/>
      <c r="I218" s="23"/>
      <c r="J218" s="23"/>
      <c r="K218" s="43"/>
      <c r="L218" s="14"/>
      <c r="M218" s="24"/>
      <c r="N218" s="30"/>
    </row>
    <row r="219" spans="1:14" x14ac:dyDescent="0.25">
      <c r="A219" s="37" t="s">
        <v>98</v>
      </c>
      <c r="B219" s="23"/>
      <c r="C219" s="23"/>
      <c r="D219" s="23"/>
      <c r="E219" s="23"/>
      <c r="F219" s="23"/>
      <c r="G219" s="23">
        <f>+'[1]F emergencia'!F10</f>
        <v>11531469164</v>
      </c>
      <c r="H219" s="23"/>
      <c r="I219" s="23">
        <f>+G219</f>
        <v>11531469164</v>
      </c>
      <c r="J219" s="23"/>
      <c r="K219" s="43">
        <f>+J219+I219</f>
        <v>11531469164</v>
      </c>
      <c r="L219" s="14">
        <f>+K219/$K$225</f>
        <v>0.10023450351114883</v>
      </c>
    </row>
    <row r="220" spans="1:14" x14ac:dyDescent="0.25">
      <c r="A220" s="22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4"/>
    </row>
    <row r="221" spans="1:14" x14ac:dyDescent="0.25">
      <c r="A221" s="37" t="s">
        <v>99</v>
      </c>
      <c r="B221" s="16"/>
      <c r="C221" s="16"/>
      <c r="D221" s="16"/>
      <c r="E221" s="16"/>
      <c r="F221" s="16"/>
      <c r="G221" s="16"/>
      <c r="H221" s="16"/>
      <c r="I221" s="23"/>
      <c r="J221" s="23">
        <f>+J222+J223</f>
        <v>11832023548.24604</v>
      </c>
      <c r="K221" s="23">
        <f>+J221+I221</f>
        <v>11832023548.24604</v>
      </c>
      <c r="L221" s="14">
        <f>+K221/$K$225</f>
        <v>0.10284699972082961</v>
      </c>
    </row>
    <row r="222" spans="1:14" outlineLevel="1" x14ac:dyDescent="0.25">
      <c r="A222" s="13" t="s">
        <v>100</v>
      </c>
      <c r="B222" s="16"/>
      <c r="C222" s="16"/>
      <c r="D222" s="16"/>
      <c r="E222" s="16"/>
      <c r="F222" s="16"/>
      <c r="G222" s="16"/>
      <c r="H222" s="16"/>
      <c r="I222" s="15"/>
      <c r="J222" s="16">
        <f>+K230</f>
        <v>5410251507.7170944</v>
      </c>
      <c r="K222" s="16">
        <f>+J222+I222</f>
        <v>5410251507.7170944</v>
      </c>
      <c r="L222" s="17">
        <f>+K222/$K$225</f>
        <v>4.7027301208023883E-2</v>
      </c>
    </row>
    <row r="223" spans="1:14" outlineLevel="1" x14ac:dyDescent="0.25">
      <c r="A223" s="13" t="s">
        <v>101</v>
      </c>
      <c r="B223" s="16"/>
      <c r="C223" s="16"/>
      <c r="D223" s="16"/>
      <c r="E223" s="16"/>
      <c r="F223" s="16"/>
      <c r="G223" s="16"/>
      <c r="H223" s="16"/>
      <c r="I223" s="15"/>
      <c r="J223" s="16">
        <f>+K231</f>
        <v>6421772040.5289459</v>
      </c>
      <c r="K223" s="16">
        <f>+J223+I223</f>
        <v>6421772040.5289459</v>
      </c>
      <c r="L223" s="17">
        <f>+K223/$K$225</f>
        <v>5.5819698512805736E-2</v>
      </c>
    </row>
    <row r="224" spans="1:14" x14ac:dyDescent="0.25">
      <c r="A224" s="22"/>
      <c r="B224" s="16"/>
      <c r="C224" s="16"/>
      <c r="D224" s="16"/>
      <c r="E224" s="16"/>
      <c r="F224" s="16"/>
      <c r="G224" s="16"/>
      <c r="H224" s="16"/>
      <c r="I224" s="15"/>
      <c r="J224" s="16"/>
      <c r="K224" s="16"/>
      <c r="L224" s="14"/>
      <c r="N224" s="44"/>
    </row>
    <row r="225" spans="1:14" x14ac:dyDescent="0.25">
      <c r="A225" s="22" t="s">
        <v>102</v>
      </c>
      <c r="B225" s="23">
        <f>+B55+B53</f>
        <v>2018030250.7840002</v>
      </c>
      <c r="C225" s="23">
        <f>+C53+C55</f>
        <v>5732184281.132</v>
      </c>
      <c r="D225" s="23">
        <f>+D55+D53</f>
        <v>6948986051.2022209</v>
      </c>
      <c r="E225" s="23">
        <f>+E55+E53</f>
        <v>2769351121.4717736</v>
      </c>
      <c r="F225" s="23">
        <f>+F55+F53</f>
        <v>19865248987.982597</v>
      </c>
      <c r="G225" s="23">
        <f>+G53+G55+G219</f>
        <v>36609607841.471054</v>
      </c>
      <c r="H225" s="23">
        <f>+H55+H53</f>
        <v>4749283893.7705183</v>
      </c>
      <c r="I225" s="23">
        <f>+B225+C225+D225+G225+E225+F225+H225</f>
        <v>78692692427.814163</v>
      </c>
      <c r="J225" s="23">
        <f>+J221+J213+J53+J217</f>
        <v>36352214865.185837</v>
      </c>
      <c r="K225" s="23">
        <f>+J225+I225</f>
        <v>115044907293</v>
      </c>
      <c r="L225" s="14">
        <f>+K225/$K$225</f>
        <v>1</v>
      </c>
      <c r="M225" s="24"/>
      <c r="N225" s="45"/>
    </row>
    <row r="226" spans="1:14" x14ac:dyDescent="0.25">
      <c r="A226" s="13"/>
      <c r="B226" s="23"/>
      <c r="C226" s="46"/>
      <c r="D226" s="46"/>
      <c r="E226" s="16"/>
      <c r="F226" s="46"/>
      <c r="G226" s="16"/>
      <c r="H226" s="46"/>
      <c r="I226" s="13"/>
      <c r="J226" s="46"/>
      <c r="K226" s="46"/>
      <c r="L226" s="13"/>
      <c r="M226" s="28"/>
      <c r="N226" s="47"/>
    </row>
    <row r="227" spans="1:14" x14ac:dyDescent="0.25">
      <c r="B227" s="24"/>
      <c r="C227" s="24"/>
      <c r="D227" s="24"/>
      <c r="E227" s="24"/>
      <c r="F227" s="24"/>
      <c r="G227" s="48"/>
      <c r="H227" s="24"/>
      <c r="I227" s="24"/>
      <c r="J227" s="24"/>
      <c r="K227" s="24">
        <f>+K225-[1]Ingreso!C34</f>
        <v>0</v>
      </c>
      <c r="L227" s="49"/>
    </row>
    <row r="228" spans="1:14" x14ac:dyDescent="0.25">
      <c r="B228" s="24"/>
      <c r="C228" s="24"/>
      <c r="D228" s="24"/>
      <c r="E228" s="24"/>
      <c r="F228" s="24"/>
      <c r="G228" s="48"/>
      <c r="H228" s="24"/>
      <c r="I228" s="24"/>
      <c r="J228" s="24"/>
      <c r="K228" s="50"/>
      <c r="L228" s="51"/>
    </row>
    <row r="229" spans="1:14" hidden="1" outlineLevel="1" x14ac:dyDescent="0.25">
      <c r="I229" s="52" t="s">
        <v>103</v>
      </c>
      <c r="J229" s="52" t="s">
        <v>104</v>
      </c>
      <c r="K229" s="53" t="s">
        <v>105</v>
      </c>
    </row>
    <row r="230" spans="1:14" hidden="1" outlineLevel="1" x14ac:dyDescent="0.25">
      <c r="A230" s="24"/>
      <c r="G230" s="34" t="s">
        <v>106</v>
      </c>
      <c r="I230" s="24">
        <f>+B225+C225+D225+F225+J53+J214+E225+J217+H225</f>
        <v>63459868298.282906</v>
      </c>
      <c r="J230" s="54">
        <f>+'[1]Anexo 1'!E38</f>
        <v>68870119806</v>
      </c>
      <c r="K230" s="54">
        <f>+J230-I230</f>
        <v>5410251507.7170944</v>
      </c>
    </row>
    <row r="231" spans="1:14" ht="14.4" hidden="1" outlineLevel="1" thickBot="1" x14ac:dyDescent="0.3">
      <c r="C231" s="24"/>
      <c r="D231" s="28"/>
      <c r="G231" s="34" t="s">
        <v>107</v>
      </c>
      <c r="I231" s="55">
        <f>+G225+J215</f>
        <v>39753015446.471054</v>
      </c>
      <c r="J231" s="56">
        <f>+'[1]Anexo 1'!E39</f>
        <v>46174787487</v>
      </c>
      <c r="K231" s="56">
        <f>+J231-I231</f>
        <v>6421772040.5289459</v>
      </c>
    </row>
    <row r="232" spans="1:14" hidden="1" outlineLevel="1" x14ac:dyDescent="0.25">
      <c r="B232" s="24"/>
      <c r="C232" s="24"/>
      <c r="D232" s="28"/>
      <c r="I232" s="57">
        <f>+I230+I231</f>
        <v>103212883744.75397</v>
      </c>
      <c r="J232" s="58">
        <f>+J231+J230</f>
        <v>115044907293</v>
      </c>
      <c r="K232" s="58">
        <f>+K231+K230</f>
        <v>11832023548.24604</v>
      </c>
    </row>
    <row r="233" spans="1:14" collapsed="1" x14ac:dyDescent="0.25">
      <c r="I233" s="24"/>
      <c r="J233" s="59"/>
      <c r="K233" s="50"/>
    </row>
    <row r="234" spans="1:14" x14ac:dyDescent="0.25">
      <c r="I234" s="52"/>
      <c r="J234" s="52"/>
      <c r="K234" s="60"/>
    </row>
    <row r="235" spans="1:14" x14ac:dyDescent="0.25">
      <c r="I235" s="61"/>
      <c r="J235" s="62"/>
      <c r="K235" s="63"/>
    </row>
    <row r="236" spans="1:14" x14ac:dyDescent="0.25">
      <c r="I236" s="24"/>
      <c r="J236" s="25"/>
      <c r="K236" s="54"/>
    </row>
    <row r="237" spans="1:14" x14ac:dyDescent="0.25">
      <c r="I237" s="24"/>
      <c r="J237" s="24"/>
      <c r="K237" s="24"/>
    </row>
    <row r="238" spans="1:14" x14ac:dyDescent="0.25">
      <c r="F238" s="34"/>
      <c r="H238" s="34"/>
      <c r="I238" s="57"/>
      <c r="J238" s="57"/>
      <c r="K238" s="57"/>
    </row>
    <row r="239" spans="1:14" x14ac:dyDescent="0.25">
      <c r="K239" s="24"/>
    </row>
    <row r="240" spans="1:14" x14ac:dyDescent="0.25">
      <c r="K240" s="24"/>
    </row>
  </sheetData>
  <mergeCells count="4">
    <mergeCell ref="A1:L1"/>
    <mergeCell ref="A2:L2"/>
    <mergeCell ref="A3:L3"/>
    <mergeCell ref="A4:L4"/>
  </mergeCells>
  <printOptions horizontalCentered="1"/>
  <pageMargins left="0.25" right="0.25" top="0.75" bottom="0.75" header="0.3" footer="0.3"/>
  <pageSetup scale="3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 </vt:lpstr>
      <vt:lpstr>'Anexo 2 '!Área_de_impresión</vt:lpstr>
      <vt:lpstr>'Anexo 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2026-03-31T22:49:17Z</dcterms:created>
  <dcterms:modified xsi:type="dcterms:W3CDTF">2026-03-31T22:49:53Z</dcterms:modified>
</cp:coreProperties>
</file>