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6\Información circular 001 2026 Trasnsparencia\Presupuestos modificados\"/>
    </mc:Choice>
  </mc:AlternateContent>
  <xr:revisionPtr revIDLastSave="0" documentId="13_ncr:1_{99BFE76B-4371-429D-87C2-CA791A8804D5}" xr6:coauthVersionLast="47" xr6:coauthVersionMax="47" xr10:uidLastSave="{00000000-0000-0000-0000-000000000000}"/>
  <bookViews>
    <workbookView xWindow="-108" yWindow="-108" windowWidth="23256" windowHeight="12456" xr2:uid="{E0BCE271-6294-47B5-AB5A-07E702D6C03D}"/>
  </bookViews>
  <sheets>
    <sheet name="Anexo No. 13 Sgto Trim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hidden="1">#REF!</definedName>
    <definedName name="ANEXO" hidden="1">'[1]Inversión total en programas'!$A$50:$IV$50,'[1]Inversión total en programas'!$A$60:$IV$63</definedName>
    <definedName name="_xlnm.Print_Area">#REF!</definedName>
    <definedName name="AREAS">#REF!</definedName>
    <definedName name="ASISCALLCENTER">#REF!</definedName>
    <definedName name="ASISCONTABPPC">#REF!</definedName>
    <definedName name="ASISDESPACHOS">#REF!</definedName>
    <definedName name="ASISICA">#REF!</definedName>
    <definedName name="AUXBODEGA">#REF!</definedName>
    <definedName name="cabezas">'[2]Anexo 1 Minagricultura'!#REF!</definedName>
    <definedName name="CABEZAS_PROYEC">'[3]Anexo 1 Minagricultura'!#REF!</definedName>
    <definedName name="CONTRATOS">#REF!</definedName>
    <definedName name="CUOTAPPC2005">'[4]Anexo 1'!#REF!</definedName>
    <definedName name="CUOTAPPC2013">'[4]Anexo 1'!#REF!</definedName>
    <definedName name="CUOTAPPC203">'[4]Anexo 1'!#REF!</definedName>
    <definedName name="DIAG_PPC">#REF!</definedName>
    <definedName name="DIRECCION">[5]consecutivo!$M$9:$M$13</definedName>
    <definedName name="DISTRIBUIDOR">#REF!</definedName>
    <definedName name="Dólar">#REF!</definedName>
    <definedName name="eeeee">'[4]Ejecución ingresos 2023'!#REF!</definedName>
    <definedName name="EPPC">'[4]Anexo 1'!$C$50</definedName>
    <definedName name="Euro">#REF!</definedName>
    <definedName name="FDGFDG">#REF!</definedName>
    <definedName name="FECHA_DE_RECIBIDO">[6]BASE!$E$3:$E$177</definedName>
    <definedName name="FOMENTO">'[4]Anexo 1'!$C$49</definedName>
    <definedName name="FOMENTOS">'[7]Anexo 1 Minagricultura'!$C$51</definedName>
    <definedName name="fondo">#REF!</definedName>
    <definedName name="GTOSEPPC">#REF!</definedName>
    <definedName name="HONORAUDI_JURIDIC">#REF!</definedName>
    <definedName name="HONTOTAL">#REF!</definedName>
    <definedName name="Incremento">#REF!</definedName>
    <definedName name="Inflación">#REF!</definedName>
    <definedName name="JORTIZ">#REF!</definedName>
    <definedName name="LABORATORIOS">#REF!</definedName>
    <definedName name="NOMBDISTRI">#REF!</definedName>
    <definedName name="ojo">#REF!</definedName>
    <definedName name="Pasajes">#REF!</definedName>
    <definedName name="ppc">'[4]Anexo 1'!$D$11</definedName>
    <definedName name="RESERV_FUTU">#REF!</definedName>
    <definedName name="Resumeningresos" hidden="1">'[8]Inversión total en programas'!$A$50:$IV$50,'[8]Inversión total en programas'!$A$60:$IV$63</definedName>
    <definedName name="saldo">'[4]Ejecución ingresos 2023'!#REF!</definedName>
    <definedName name="saldos">'[4]Ejecución ingresos 2023'!#REF!</definedName>
    <definedName name="SUPERA2004">'[4]Anexo 1'!#REF!</definedName>
    <definedName name="SUPERA2005">'[4]Anexo 1'!#REF!</definedName>
    <definedName name="SUPERA2010">'[9]Anexo 1 Minagricultura'!$C$21</definedName>
    <definedName name="SUPERA2012">'[4]Anexo 1'!#REF!</definedName>
    <definedName name="SUPERAVIT">#REF!</definedName>
    <definedName name="SUPERAVIT2005_FNP">#REF!</definedName>
    <definedName name="SUPERAVITPPC_2005">#REF!</definedName>
    <definedName name="TIPOS">#REF!</definedName>
    <definedName name="_xlnm.Print_Titles">#REF!</definedName>
    <definedName name="VTAS2005">'[4]Anexo 1'!$D$28</definedName>
    <definedName name="xx">[10]Ingresos!$C$19</definedName>
    <definedName name="Z_4099E833_BB74_4680_85C9_A6CF399D1CE2_.wvu.Cols" hidden="1">#REF!,#REF!,#REF!,#REF!</definedName>
    <definedName name="Z_4099E833_BB74_4680_85C9_A6CF399D1CE2_.wvu.FilterData" hidden="1">#REF!</definedName>
    <definedName name="Z_4099E833_BB74_4680_85C9_A6CF399D1CE2_.wvu.PrintArea" hidden="1">#REF!</definedName>
    <definedName name="Z_4099E833_BB74_4680_85C9_A6CF399D1CE2_.wvu.PrintTitles" hidden="1">#REF!</definedName>
    <definedName name="Z_4099E833_BB74_4680_85C9_A6CF399D1CE2_.wvu.Rows" hidden="1">#REF!,#REF!</definedName>
    <definedName name="ZFRONTERA">'[11]Ingresos 2014'!#REF!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8" i="1" l="1"/>
  <c r="G98" i="1" s="1"/>
  <c r="B98" i="1"/>
  <c r="E97" i="1"/>
  <c r="E99" i="1" s="1"/>
  <c r="E100" i="1" s="1"/>
  <c r="D97" i="1"/>
  <c r="D99" i="1" s="1"/>
  <c r="C97" i="1"/>
  <c r="B97" i="1"/>
  <c r="F94" i="1"/>
  <c r="F93" i="1" s="1"/>
  <c r="C94" i="1"/>
  <c r="B94" i="1"/>
  <c r="E93" i="1"/>
  <c r="D93" i="1"/>
  <c r="B93" i="1"/>
  <c r="F92" i="1"/>
  <c r="C92" i="1"/>
  <c r="G92" i="1" s="1"/>
  <c r="B92" i="1"/>
  <c r="F91" i="1"/>
  <c r="C91" i="1"/>
  <c r="B91" i="1"/>
  <c r="E90" i="1"/>
  <c r="E89" i="1" s="1"/>
  <c r="C90" i="1"/>
  <c r="B90" i="1"/>
  <c r="D89" i="1"/>
  <c r="B89" i="1"/>
  <c r="C88" i="1"/>
  <c r="G88" i="1" s="1"/>
  <c r="B88" i="1"/>
  <c r="F87" i="1"/>
  <c r="C87" i="1"/>
  <c r="C86" i="1" s="1"/>
  <c r="B87" i="1"/>
  <c r="F86" i="1"/>
  <c r="E86" i="1"/>
  <c r="D86" i="1"/>
  <c r="B86" i="1"/>
  <c r="C85" i="1"/>
  <c r="G85" i="1" s="1"/>
  <c r="B85" i="1"/>
  <c r="C84" i="1"/>
  <c r="C83" i="1" s="1"/>
  <c r="B84" i="1"/>
  <c r="F83" i="1"/>
  <c r="E83" i="1"/>
  <c r="D83" i="1"/>
  <c r="B83" i="1"/>
  <c r="C81" i="1"/>
  <c r="G81" i="1" s="1"/>
  <c r="B81" i="1"/>
  <c r="C80" i="1"/>
  <c r="G80" i="1" s="1"/>
  <c r="B80" i="1"/>
  <c r="C79" i="1"/>
  <c r="G79" i="1" s="1"/>
  <c r="B79" i="1"/>
  <c r="C78" i="1"/>
  <c r="G78" i="1" s="1"/>
  <c r="B78" i="1"/>
  <c r="C77" i="1"/>
  <c r="G77" i="1" s="1"/>
  <c r="B77" i="1"/>
  <c r="C76" i="1"/>
  <c r="G76" i="1" s="1"/>
  <c r="B76" i="1"/>
  <c r="C75" i="1"/>
  <c r="G75" i="1" s="1"/>
  <c r="B75" i="1"/>
  <c r="C74" i="1"/>
  <c r="G74" i="1" s="1"/>
  <c r="B74" i="1"/>
  <c r="F73" i="1"/>
  <c r="F67" i="1" s="1"/>
  <c r="C73" i="1"/>
  <c r="G73" i="1" s="1"/>
  <c r="B73" i="1"/>
  <c r="C72" i="1"/>
  <c r="G72" i="1" s="1"/>
  <c r="B72" i="1"/>
  <c r="C71" i="1"/>
  <c r="G71" i="1" s="1"/>
  <c r="B71" i="1"/>
  <c r="C70" i="1"/>
  <c r="G70" i="1" s="1"/>
  <c r="B70" i="1"/>
  <c r="C69" i="1"/>
  <c r="G69" i="1" s="1"/>
  <c r="B69" i="1"/>
  <c r="C68" i="1"/>
  <c r="G68" i="1" s="1"/>
  <c r="B68" i="1"/>
  <c r="E67" i="1"/>
  <c r="D67" i="1"/>
  <c r="F66" i="1"/>
  <c r="C66" i="1"/>
  <c r="G66" i="1" s="1"/>
  <c r="F65" i="1"/>
  <c r="C65" i="1"/>
  <c r="F64" i="1"/>
  <c r="C64" i="1"/>
  <c r="G64" i="1" s="1"/>
  <c r="F63" i="1"/>
  <c r="C63" i="1"/>
  <c r="G63" i="1" s="1"/>
  <c r="F62" i="1"/>
  <c r="C62" i="1"/>
  <c r="F61" i="1"/>
  <c r="C61" i="1"/>
  <c r="G61" i="1" s="1"/>
  <c r="F60" i="1"/>
  <c r="C60" i="1"/>
  <c r="G60" i="1" s="1"/>
  <c r="F59" i="1"/>
  <c r="C59" i="1"/>
  <c r="F58" i="1"/>
  <c r="C58" i="1"/>
  <c r="G58" i="1" s="1"/>
  <c r="F57" i="1"/>
  <c r="C57" i="1"/>
  <c r="G57" i="1" s="1"/>
  <c r="F56" i="1"/>
  <c r="C56" i="1"/>
  <c r="G56" i="1" s="1"/>
  <c r="E55" i="1"/>
  <c r="E48" i="1" s="1"/>
  <c r="E18" i="1" s="1"/>
  <c r="E17" i="1" s="1"/>
  <c r="D55" i="1"/>
  <c r="D48" i="1" s="1"/>
  <c r="D18" i="1" s="1"/>
  <c r="D17" i="1" s="1"/>
  <c r="D96" i="1" s="1"/>
  <c r="D100" i="1" s="1"/>
  <c r="C52" i="1"/>
  <c r="G52" i="1" s="1"/>
  <c r="C51" i="1"/>
  <c r="F50" i="1"/>
  <c r="C49" i="1"/>
  <c r="G49" i="1" s="1"/>
  <c r="F48" i="1"/>
  <c r="C48" i="1"/>
  <c r="C47" i="1"/>
  <c r="G47" i="1" s="1"/>
  <c r="B47" i="1"/>
  <c r="C46" i="1"/>
  <c r="G46" i="1" s="1"/>
  <c r="B46" i="1"/>
  <c r="C45" i="1"/>
  <c r="G45" i="1" s="1"/>
  <c r="B45" i="1"/>
  <c r="C44" i="1"/>
  <c r="G44" i="1" s="1"/>
  <c r="B44" i="1"/>
  <c r="C43" i="1"/>
  <c r="G43" i="1" s="1"/>
  <c r="B43" i="1"/>
  <c r="C42" i="1"/>
  <c r="G42" i="1" s="1"/>
  <c r="B42" i="1"/>
  <c r="C41" i="1"/>
  <c r="G41" i="1" s="1"/>
  <c r="B41" i="1"/>
  <c r="C40" i="1"/>
  <c r="G40" i="1" s="1"/>
  <c r="B40" i="1"/>
  <c r="C39" i="1"/>
  <c r="G39" i="1" s="1"/>
  <c r="B39" i="1"/>
  <c r="C38" i="1"/>
  <c r="G38" i="1" s="1"/>
  <c r="B38" i="1"/>
  <c r="C37" i="1"/>
  <c r="G37" i="1" s="1"/>
  <c r="B37" i="1"/>
  <c r="C36" i="1"/>
  <c r="G36" i="1" s="1"/>
  <c r="B36" i="1"/>
  <c r="C35" i="1"/>
  <c r="G35" i="1" s="1"/>
  <c r="B35" i="1"/>
  <c r="C34" i="1"/>
  <c r="G34" i="1" s="1"/>
  <c r="B34" i="1"/>
  <c r="C33" i="1"/>
  <c r="G33" i="1" s="1"/>
  <c r="B33" i="1"/>
  <c r="C32" i="1"/>
  <c r="G32" i="1" s="1"/>
  <c r="B32" i="1"/>
  <c r="F31" i="1"/>
  <c r="E31" i="1"/>
  <c r="D31" i="1"/>
  <c r="C30" i="1"/>
  <c r="C29" i="1"/>
  <c r="C28" i="1"/>
  <c r="C27" i="1"/>
  <c r="C26" i="1"/>
  <c r="C25" i="1"/>
  <c r="C24" i="1"/>
  <c r="C23" i="1"/>
  <c r="C22" i="1"/>
  <c r="C21" i="1"/>
  <c r="F20" i="1"/>
  <c r="C20" i="1"/>
  <c r="E19" i="1"/>
  <c r="D19" i="1"/>
  <c r="G65" i="1" l="1"/>
  <c r="G91" i="1"/>
  <c r="G86" i="1"/>
  <c r="G59" i="1"/>
  <c r="G87" i="1"/>
  <c r="D82" i="1"/>
  <c r="C50" i="1"/>
  <c r="E82" i="1"/>
  <c r="G62" i="1"/>
  <c r="F55" i="1"/>
  <c r="F54" i="1"/>
  <c r="G67" i="1"/>
  <c r="G48" i="1"/>
  <c r="C89" i="1"/>
  <c r="C55" i="1"/>
  <c r="G83" i="1"/>
  <c r="G84" i="1"/>
  <c r="G90" i="1"/>
  <c r="C99" i="1"/>
  <c r="C31" i="1"/>
  <c r="G31" i="1" s="1"/>
  <c r="C19" i="1"/>
  <c r="G20" i="1"/>
  <c r="C67" i="1"/>
  <c r="F89" i="1"/>
  <c r="F82" i="1" s="1"/>
  <c r="G94" i="1"/>
  <c r="C93" i="1"/>
  <c r="G93" i="1" s="1"/>
  <c r="G51" i="1"/>
  <c r="G50" i="1" s="1"/>
  <c r="F53" i="1" l="1"/>
  <c r="G89" i="1"/>
  <c r="C82" i="1"/>
  <c r="G82" i="1"/>
  <c r="C54" i="1"/>
  <c r="G55" i="1"/>
  <c r="C18" i="1"/>
  <c r="G54" i="1" l="1"/>
  <c r="C53" i="1"/>
  <c r="G53" i="1" s="1"/>
  <c r="C17" i="1"/>
  <c r="C96" i="1" l="1"/>
  <c r="C100" i="1" l="1"/>
  <c r="F21" i="1" l="1"/>
  <c r="F24" i="1" l="1"/>
  <c r="G24" i="1" s="1"/>
  <c r="G21" i="1"/>
  <c r="F23" i="1" l="1"/>
  <c r="G23" i="1" s="1"/>
  <c r="F29" i="1"/>
  <c r="G29" i="1" s="1"/>
  <c r="F22" i="1"/>
  <c r="F30" i="1"/>
  <c r="G30" i="1" s="1"/>
  <c r="F28" i="1"/>
  <c r="G28" i="1" s="1"/>
  <c r="F27" i="1"/>
  <c r="G27" i="1" s="1"/>
  <c r="F26" i="1" l="1"/>
  <c r="G26" i="1" s="1"/>
  <c r="F25" i="1"/>
  <c r="G25" i="1" s="1"/>
  <c r="G22" i="1"/>
  <c r="F19" i="1" l="1"/>
  <c r="F97" i="1" l="1"/>
  <c r="F18" i="1"/>
  <c r="G19" i="1"/>
  <c r="F17" i="1" l="1"/>
  <c r="G18" i="1"/>
  <c r="F99" i="1"/>
  <c r="G99" i="1" s="1"/>
  <c r="G97" i="1"/>
  <c r="F96" i="1" l="1"/>
  <c r="G17" i="1"/>
  <c r="F100" i="1" l="1"/>
  <c r="G100" i="1" s="1"/>
  <c r="G96" i="1"/>
</calcChain>
</file>

<file path=xl/sharedStrings.xml><?xml version="1.0" encoding="utf-8"?>
<sst xmlns="http://schemas.openxmlformats.org/spreadsheetml/2006/main" count="53" uniqueCount="42">
  <si>
    <t>MINISTERIO DE AGRICULTURA Y DESARROLLO RURAL
FORMATO MODIFICACIONES Y PRESUPUESTO AJUSTADO DE INGRESOS, GASTOS DE FUNCIONAMIENTO (INCLUYE CONTRAPRESTACIÓN POR ADMINISTRACIÓN) E INVERSIÓN
DE LOS FONDOS DE FOMENTO AGRICOLAS, FORESTALES, PECUARIOS Y PESQUEROS, Y FONDOS DE ESTABILIZACIÓN DE PRECIOS</t>
  </si>
  <si>
    <t>DIRECCIÓN DE CADENAS AGRÍCOLAS Y FORESTALES - DIRECCIÓN DE CADENAS PECUARIAS, PESQUERAS Y ACUÍCOLAS</t>
  </si>
  <si>
    <t>FONDO:</t>
  </si>
  <si>
    <t>FONDO NACIONAL DE LA PORCICULTURA</t>
  </si>
  <si>
    <t xml:space="preserve">AÑO PROYECTADO </t>
  </si>
  <si>
    <t xml:space="preserve">FECHA DE ELABORACIÓN  </t>
  </si>
  <si>
    <t>ANEXO No. 13</t>
  </si>
  <si>
    <t>Cifras Expresadas en Pesos Colombianos</t>
  </si>
  <si>
    <t>C O N C E P T O</t>
  </si>
  <si>
    <t>TOTAL PRESUPUESTO INICIAL</t>
  </si>
  <si>
    <t>ADICIÓN</t>
  </si>
  <si>
    <t>REDUCCIÓN</t>
  </si>
  <si>
    <t>TRASLADO</t>
  </si>
  <si>
    <t>TOTAL PRESUPUESTO AJUSTADO</t>
  </si>
  <si>
    <t>GASTOS DE FUNCIONAMIENTO</t>
  </si>
  <si>
    <t>GASTOS DE ADMINISTRACIÓN</t>
  </si>
  <si>
    <t>SERVICIOS PERSONALES (*)</t>
  </si>
  <si>
    <t>Sueldos</t>
  </si>
  <si>
    <t>Auxilio de transporte</t>
  </si>
  <si>
    <t>Vacaciones</t>
  </si>
  <si>
    <t>Prima legal</t>
  </si>
  <si>
    <t xml:space="preserve">Dotación y suministro </t>
  </si>
  <si>
    <t>Cesantías</t>
  </si>
  <si>
    <t>Intereses de cesantías</t>
  </si>
  <si>
    <t>Seguros y/o fondos privados</t>
  </si>
  <si>
    <t>Caja de compensación</t>
  </si>
  <si>
    <t>Aportes ICBF</t>
  </si>
  <si>
    <t>Aportes SENA</t>
  </si>
  <si>
    <t>GASTOS GENERALES  (*)</t>
  </si>
  <si>
    <t>GASTOS ADMINISTRATIVOS DE RECAUDO</t>
  </si>
  <si>
    <t>Control al recaudo</t>
  </si>
  <si>
    <t>CONTRAPRESTACIÓN POR ADMINISTRACIÓN</t>
  </si>
  <si>
    <t>Contraprestación por Administración FNP</t>
  </si>
  <si>
    <t>Contraprestación por Administración EPPC</t>
  </si>
  <si>
    <t>GASTOS DE INVERSIÓN</t>
  </si>
  <si>
    <t>GASTOS DE INVERSIÓN EJECUTADOS</t>
  </si>
  <si>
    <t>SERVICIOS PERSONALES</t>
  </si>
  <si>
    <t>GASTOS GENERALES</t>
  </si>
  <si>
    <t xml:space="preserve">PROGRAMAS Y PROYECTOS </t>
  </si>
  <si>
    <t>TOTAL GASTOS DE FUNCIONAMIENTO, CUOTA ADMON E INVERSIÓN</t>
  </si>
  <si>
    <t>RESERVA PARA FUTUROS GASTOS DE FUNCIONAMIENTO  E INVERSIÓN</t>
  </si>
  <si>
    <t xml:space="preserve">TOTAL PRESUPUESTO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</si>
</sst>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165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164" fontId="0" fillId="0" borderId="0" xfId="1" applyNumberFormat="1" applyFont="1"/>
    <xf numFmtId="0" fontId="5" fillId="0" borderId="0" xfId="0" applyFont="1"/>
    <xf numFmtId="0" fontId="8" fillId="0" borderId="0" xfId="2" applyFont="1" applyAlignment="1">
      <alignment vertical="center" wrapText="1"/>
    </xf>
    <xf numFmtId="0" fontId="6" fillId="0" borderId="0" xfId="2" applyFont="1" applyAlignment="1">
      <alignment horizontal="left" vertical="center" wrapText="1"/>
    </xf>
    <xf numFmtId="164" fontId="8" fillId="0" borderId="0" xfId="1" applyNumberFormat="1" applyFont="1" applyAlignment="1">
      <alignment vertical="center" wrapText="1"/>
    </xf>
    <xf numFmtId="0" fontId="9" fillId="0" borderId="0" xfId="2" applyFont="1" applyAlignment="1">
      <alignment vertical="center" wrapText="1"/>
    </xf>
    <xf numFmtId="0" fontId="9" fillId="2" borderId="0" xfId="2" applyFont="1" applyFill="1" applyAlignment="1">
      <alignment vertical="center" wrapText="1"/>
    </xf>
    <xf numFmtId="164" fontId="9" fillId="0" borderId="0" xfId="1" applyNumberFormat="1" applyFont="1" applyAlignment="1">
      <alignment vertical="center" wrapText="1"/>
    </xf>
    <xf numFmtId="0" fontId="10" fillId="0" borderId="0" xfId="2" applyFont="1" applyAlignment="1">
      <alignment vertical="center" wrapText="1"/>
    </xf>
    <xf numFmtId="16" fontId="6" fillId="0" borderId="0" xfId="2" applyNumberFormat="1" applyFont="1" applyAlignment="1">
      <alignment horizontal="left" vertical="center" wrapText="1"/>
    </xf>
    <xf numFmtId="0" fontId="10" fillId="2" borderId="0" xfId="2" applyFont="1" applyFill="1" applyAlignment="1">
      <alignment vertical="center" wrapText="1"/>
    </xf>
    <xf numFmtId="164" fontId="10" fillId="0" borderId="0" xfId="1" applyNumberFormat="1" applyFont="1" applyAlignment="1">
      <alignment vertical="center" wrapText="1"/>
    </xf>
    <xf numFmtId="0" fontId="5" fillId="2" borderId="0" xfId="0" applyFont="1" applyFill="1"/>
    <xf numFmtId="164" fontId="5" fillId="0" borderId="0" xfId="1" applyNumberFormat="1" applyFont="1"/>
    <xf numFmtId="0" fontId="0" fillId="2" borderId="0" xfId="0" applyFill="1"/>
    <xf numFmtId="164" fontId="11" fillId="3" borderId="11" xfId="1" applyNumberFormat="1" applyFont="1" applyFill="1" applyBorder="1" applyAlignment="1">
      <alignment vertical="center" wrapText="1"/>
    </xf>
    <xf numFmtId="164" fontId="12" fillId="2" borderId="11" xfId="1" applyNumberFormat="1" applyFont="1" applyFill="1" applyBorder="1" applyAlignment="1">
      <alignment vertical="center" wrapText="1"/>
    </xf>
    <xf numFmtId="164" fontId="12" fillId="0" borderId="11" xfId="1" applyNumberFormat="1" applyFont="1" applyBorder="1"/>
    <xf numFmtId="164" fontId="12" fillId="0" borderId="11" xfId="1" applyNumberFormat="1" applyFont="1" applyBorder="1" applyAlignment="1">
      <alignment vertical="center" wrapText="1"/>
    </xf>
    <xf numFmtId="165" fontId="12" fillId="0" borderId="11" xfId="3" applyFont="1" applyBorder="1"/>
    <xf numFmtId="0" fontId="11" fillId="0" borderId="10" xfId="0" applyFont="1" applyBorder="1"/>
    <xf numFmtId="0" fontId="11" fillId="3" borderId="10" xfId="0" applyFont="1" applyFill="1" applyBorder="1"/>
    <xf numFmtId="164" fontId="11" fillId="3" borderId="11" xfId="1" applyNumberFormat="1" applyFont="1" applyFill="1" applyBorder="1"/>
    <xf numFmtId="0" fontId="12" fillId="2" borderId="10" xfId="0" applyFont="1" applyFill="1" applyBorder="1"/>
    <xf numFmtId="165" fontId="11" fillId="3" borderId="11" xfId="3" applyFont="1" applyFill="1" applyBorder="1"/>
    <xf numFmtId="165" fontId="13" fillId="3" borderId="11" xfId="3" applyFont="1" applyFill="1" applyBorder="1"/>
    <xf numFmtId="0" fontId="11" fillId="3" borderId="10" xfId="0" applyFont="1" applyFill="1" applyBorder="1" applyAlignment="1">
      <alignment wrapText="1"/>
    </xf>
    <xf numFmtId="0" fontId="12" fillId="0" borderId="10" xfId="0" applyFont="1" applyBorder="1" applyAlignment="1">
      <alignment wrapText="1"/>
    </xf>
    <xf numFmtId="165" fontId="12" fillId="2" borderId="11" xfId="3" applyFont="1" applyFill="1" applyBorder="1"/>
    <xf numFmtId="164" fontId="12" fillId="0" borderId="11" xfId="1" applyNumberFormat="1" applyFont="1" applyFill="1" applyBorder="1"/>
    <xf numFmtId="165" fontId="12" fillId="0" borderId="11" xfId="3" applyFont="1" applyFill="1" applyBorder="1"/>
    <xf numFmtId="43" fontId="2" fillId="3" borderId="11" xfId="0" applyNumberFormat="1" applyFont="1" applyFill="1" applyBorder="1"/>
    <xf numFmtId="0" fontId="11" fillId="0" borderId="10" xfId="0" applyFont="1" applyBorder="1" applyAlignment="1">
      <alignment wrapText="1"/>
    </xf>
    <xf numFmtId="43" fontId="0" fillId="0" borderId="11" xfId="0" applyNumberFormat="1" applyBorder="1"/>
    <xf numFmtId="0" fontId="11" fillId="3" borderId="12" xfId="0" applyFont="1" applyFill="1" applyBorder="1"/>
    <xf numFmtId="164" fontId="11" fillId="3" borderId="13" xfId="1" applyNumberFormat="1" applyFont="1" applyFill="1" applyBorder="1"/>
    <xf numFmtId="0" fontId="11" fillId="3" borderId="8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164" fontId="11" fillId="3" borderId="9" xfId="1" applyNumberFormat="1" applyFont="1" applyFill="1" applyBorder="1" applyAlignment="1">
      <alignment horizontal="center" vertical="center" wrapText="1"/>
    </xf>
    <xf numFmtId="164" fontId="11" fillId="3" borderId="1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2" applyFont="1" applyAlignment="1">
      <alignment horizontal="left" vertical="center" wrapText="1"/>
    </xf>
    <xf numFmtId="0" fontId="9" fillId="0" borderId="0" xfId="2" applyFont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</cellXfs>
  <cellStyles count="4">
    <cellStyle name="Millares" xfId="1" builtinId="3"/>
    <cellStyle name="Millares 2 2" xfId="3" xr:uid="{65D7A0FB-21A1-4950-A026-4B8CE634C99F}"/>
    <cellStyle name="Normal" xfId="0" builtinId="0"/>
    <cellStyle name="Normal 2 2 2" xfId="2" xr:uid="{8D005FC8-B487-494C-B4B6-0D68259823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solidado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59530</xdr:colOff>
      <xdr:row>1</xdr:row>
      <xdr:rowOff>23812</xdr:rowOff>
    </xdr:from>
    <xdr:ext cx="1431019" cy="451602"/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6A3403CC-73B8-4394-8356-0D71880F8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924"/>
        <a:stretch>
          <a:fillRect/>
        </a:stretch>
      </xdr:blipFill>
      <xdr:spPr bwMode="auto">
        <a:xfrm>
          <a:off x="333850" y="214312"/>
          <a:ext cx="1431019" cy="451602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7</xdr:col>
      <xdr:colOff>0</xdr:colOff>
      <xdr:row>6</xdr:row>
      <xdr:rowOff>110756</xdr:rowOff>
    </xdr:from>
    <xdr:to>
      <xdr:col>7</xdr:col>
      <xdr:colOff>693395</xdr:colOff>
      <xdr:row>11</xdr:row>
      <xdr:rowOff>154667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B08C4C-107B-4688-8CF0-EE823B97E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13010" y="1246136"/>
          <a:ext cx="693395" cy="9202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59530</xdr:colOff>
      <xdr:row>1</xdr:row>
      <xdr:rowOff>23812</xdr:rowOff>
    </xdr:from>
    <xdr:ext cx="1431019" cy="451602"/>
    <xdr:pic>
      <xdr:nvPicPr>
        <xdr:cNvPr id="4" name="Imagen 3" descr="Logotipo&#10;&#10;Descripción generada automáticamente">
          <a:extLst>
            <a:ext uri="{FF2B5EF4-FFF2-40B4-BE49-F238E27FC236}">
              <a16:creationId xmlns:a16="http://schemas.microsoft.com/office/drawing/2014/main" id="{76AF5D86-A7F2-4D86-BA88-D5A9C1EDB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924"/>
        <a:stretch>
          <a:fillRect/>
        </a:stretch>
      </xdr:blipFill>
      <xdr:spPr bwMode="auto">
        <a:xfrm>
          <a:off x="333850" y="214312"/>
          <a:ext cx="1431019" cy="451602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7</xdr:col>
      <xdr:colOff>0</xdr:colOff>
      <xdr:row>6</xdr:row>
      <xdr:rowOff>110756</xdr:rowOff>
    </xdr:from>
    <xdr:to>
      <xdr:col>7</xdr:col>
      <xdr:colOff>693395</xdr:colOff>
      <xdr:row>11</xdr:row>
      <xdr:rowOff>154667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77BBB5-2316-4087-84F1-48CBFF412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13010" y="1246136"/>
          <a:ext cx="693395" cy="9202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CONTABILIDAD\ANEXO%20CIERRE%20DE%20INGRESOS%20201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JefeControlRegional\Presupuesto%202008\Presupuesto%20200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Users\JorgeOrtiz\Desktop\PPC2013\PRESUPUESTO%202014\PRESUPUESTO%20DEFINITIVO%202014%20NOV\Desagregado%20PPC%202014%20%20definitivo.xls" TargetMode="External"/></Relationships>
</file>

<file path=xl/externalLinks/_rels/externalLink1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&#241;o%202025/Acuerdos%20presupuestales/Definitivos/Anexo%20acuerdo%202%202025.xlsx" TargetMode="External"/><Relationship Id="rId2" Type="http://schemas.openxmlformats.org/officeDocument/2006/relationships/externalLinkPath" Target="file:///Y:\A&#241;o%202025\Acuerdos%20presupuestales\Preliminares\Anexo%20acuerdo%202%202025.xlsx" TargetMode="External"/><Relationship Id="rId1" Type="http://schemas.openxmlformats.org/officeDocument/2006/relationships/externalLinkPath" Target="/A&#241;o%202025/Acuerdos%20presupuestales/Definitivos/Anexo%20acuerdo%202%202025.xlsx" TargetMode="External"/></Relationships>
</file>

<file path=xl/externalLinks/_rels/externalLink1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&#241;o%202025/Acuerdos%20presupuestales/Definitivos/Anexos%20acuerdos%205-6%202025.xlsx" TargetMode="External"/><Relationship Id="rId2" Type="http://schemas.openxmlformats.org/officeDocument/2006/relationships/externalLinkPath" Target="file:///Y:\A&#241;o%202025\Acuerdos%20presupuestales\Definitivos\Anexos%20acuerdos%205-6%202025.xlsx" TargetMode="External"/><Relationship Id="rId1" Type="http://schemas.openxmlformats.org/officeDocument/2006/relationships/externalLinkPath" Target="/A&#241;o%202025/Acuerdos%20presupuestales/Definitivos/Anexos%20acuerdos%205-6%202025.xlsx" TargetMode="External"/></Relationships>
</file>

<file path=xl/externalLinks/_rels/externalLink1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&#241;o%202024/Acuerdos%20presupuestales%202024/Preliminares/Anexos%20acuerdo%209-10.xlsx" TargetMode="External"/><Relationship Id="rId2" Type="http://schemas.openxmlformats.org/officeDocument/2006/relationships/externalLinkPath" Target="file:///Y:\A&#241;o%202024\Acuerdos%20presupuestales%202024\Preliminares\Anexos%20acuerdo%209-10.xlsx" TargetMode="External"/><Relationship Id="rId1" Type="http://schemas.openxmlformats.org/officeDocument/2006/relationships/externalLinkPath" Target="/A&#241;o%202024/Acuerdos%20presupuestales%202024/Preliminares/Anexos%20acuerdo%209-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A&#241;o%202010\A&#241;o%202010\MANEJO%20PTO%202010\PRESUPUESTO%20INGRESOS%20ESTIMADO%20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&#241;o%202010\CIERRES%202010\ACUERDOS%202010\ANEXO%20ACUERDO%206-10.xls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&#241;o%202024/Presupuesto%202024/Versi&#243;n%205/Presupuesto%202024%20IPC%20y%20SMLV.xlsx" TargetMode="External"/><Relationship Id="rId2" Type="http://schemas.openxmlformats.org/officeDocument/2006/relationships/externalLinkPath" Target="file:///U:\A&#241;o%202024\Presupuesto%202024\Versi&#243;n%205\Presupuesto%202024%20IPC%20y%20SMLV.xlsx" TargetMode="External"/><Relationship Id="rId1" Type="http://schemas.openxmlformats.org/officeDocument/2006/relationships/externalLinkPath" Target="/A&#241;o%202024/Presupuesto%202024/Versi&#243;n%205/Presupuesto%202024%20IPC%20y%20SMLV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TRATOS%20ACP%20FNP\MATRIZ%20DE%20CONTROL%20A&#209;O%202011(borrador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2011\Presentaciones\COMITES%20PPC\DESPACHOS%20BIOLOGICO%20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Documents%20and%20Settings\PatriciaMart&#237;nez\Configuraci&#243;n%20local\Archivos%20temporales%20de%20Internet\Content.Outlook\RD6RDTKZ\A&#241;o%202008\Presupuesto%202009\nomina%202009%20ppc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NTABILIDAD\ANEXO%20CIERRE%20DE%20INGRESOS%2020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A&#241;o%202010\PTO%20FONDO%202010\Presupuesto%202010%20versi&#243;n%203\PRESUPUESTO%2010%203a%20%20versi&#243;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general"/>
      <sheetName val="2004VS2005"/>
      <sheetName val="Otros ingresos Modificaciones"/>
      <sheetName val="Inversión total en programas"/>
      <sheetName val="MODELO CONTRATISTAS"/>
      <sheetName val="Servicios personal 2005"/>
      <sheetName val="Nómina 2004"/>
    </sheetNames>
    <sheetDataSet>
      <sheetData sheetId="0"/>
      <sheetData sheetId="1"/>
      <sheetData sheetId="2"/>
      <sheetData sheetId="3">
        <row r="35">
          <cell r="C35" t="e">
            <v>#REF!</v>
          </cell>
        </row>
        <row r="50">
          <cell r="A50" t="str">
            <v>Cadena avícola porcícola</v>
          </cell>
          <cell r="B50">
            <v>0</v>
          </cell>
        </row>
        <row r="60">
          <cell r="A60" t="str">
            <v>Honorarios director nacional</v>
          </cell>
          <cell r="B60" t="e">
            <v>#REF!</v>
          </cell>
        </row>
        <row r="61">
          <cell r="A61" t="str">
            <v>Conceptualización gráfica</v>
          </cell>
          <cell r="B61" t="e">
            <v>#REF!</v>
          </cell>
        </row>
        <row r="62">
          <cell r="A62" t="str">
            <v>Asistente Call Center</v>
          </cell>
          <cell r="B62" t="e">
            <v>#REF!</v>
          </cell>
        </row>
        <row r="63">
          <cell r="A63" t="str">
            <v>Subtotal gastos de personal</v>
          </cell>
          <cell r="B63" t="e">
            <v>#REF!</v>
          </cell>
        </row>
      </sheetData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"/>
      <sheetName val="Superávit 2006"/>
      <sheetName val="Otros ingresos"/>
      <sheetName val="Presupuesto general"/>
      <sheetName val="2004VS2005"/>
      <sheetName val="Escenarios PPC"/>
      <sheetName val="Anexo 2 Minagricultura"/>
      <sheetName val="Anexo 3 Minagricultura"/>
      <sheetName val="Anexo 4 Regionalizacion"/>
      <sheetName val="Funcionamiento"/>
      <sheetName val="Presupuesto de recaudo"/>
      <sheetName val="Inversión total en programas"/>
      <sheetName val="MODELO CONTRATISTAS"/>
      <sheetName val="Servicios personal 2005"/>
      <sheetName val="Nómina 2004"/>
    </sheetNames>
    <sheetDataSet>
      <sheetData sheetId="0">
        <row r="19">
          <cell r="C19">
            <v>2489922289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vs 2014"/>
      <sheetName val="justificacion formulada"/>
      <sheetName val="Escenario PPC"/>
      <sheetName val="Arriendos"/>
      <sheetName val="costos vigilancia "/>
      <sheetName val="Ingresos 2014"/>
      <sheetName val="Recolección de desechos"/>
      <sheetName val="Aux comités"/>
      <sheetName val="Barridos 2014"/>
      <sheetName val="Aux distribuidores"/>
      <sheetName val="VALLAS"/>
      <sheetName val="anexo publicidad"/>
      <sheetName val="REUNIÓNES"/>
      <sheetName val="BRIGADAS"/>
      <sheetName val="Correo"/>
      <sheetName val="anexo viaticos gastos de viaje"/>
      <sheetName val="anexo materiales y dotaciones"/>
      <sheetName val="anexo impresos y publicaciones"/>
      <sheetName val="NOMINA HONORARIOS 2013"/>
      <sheetName val="Participación x dosis"/>
      <sheetName val="SIMULACROS"/>
      <sheetName val="Chapetas ZL"/>
      <sheetName val="Biológico"/>
      <sheetName val="Biológico ZF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ANEL"/>
      <sheetName val="Indicadores"/>
      <sheetName val="Variaciones"/>
      <sheetName val="Ingreso"/>
      <sheetName val="Gasto"/>
      <sheetName val="Rendimientos"/>
      <sheetName val="Superavit 2024 pro"/>
      <sheetName val="Detallado gastos generales"/>
      <sheetName val="Cursos"/>
      <sheetName val="Nómina y honorarios 2025 SM"/>
      <sheetName val="Comparativo nómina 2024-2025"/>
      <sheetName val="Reserva"/>
      <sheetName val="F emergencia"/>
      <sheetName val="01 Recaudo"/>
      <sheetName val="02 Mercadeo"/>
      <sheetName val="03 Técnica"/>
      <sheetName val="04 Económica"/>
      <sheetName val="05 EPPC"/>
      <sheetName val="06 Investigación"/>
      <sheetName val="07 Sanidad"/>
      <sheetName val="08 Comercialización"/>
      <sheetName val="G generales"/>
      <sheetName val="Anexo No. 1 Regionaliza Recaudo"/>
      <sheetName val="proyec cabezas"/>
      <sheetName val="Anexo No. 2 Presup Ingr"/>
      <sheetName val="Anexo No. 3 Presupt Gtos MOD"/>
      <sheetName val="Anexo No. 4 Regionaliz ProyectM"/>
      <sheetName val="Nómina y honorarios 2025 IPC"/>
      <sheetName val="Anexo 5 Planta y Equipo 2025"/>
      <sheetName val="Anexo 5 Planta y Equipo 202 inc"/>
      <sheetName val="Anexo 5 Planta y Equipo 202 dif"/>
      <sheetName val="Anexo No. 6 Honorarios"/>
      <sheetName val="Anexo No. 13 Sgto Trimes"/>
      <sheetName val="INGRESO NETO"/>
      <sheetName val="Anexo Ingresos"/>
      <sheetName val="CONCILIACIÓN INGRESOS"/>
      <sheetName val="Ventas EPPC"/>
      <sheetName val="RES"/>
      <sheetName val="FUN"/>
      <sheetName val="01"/>
      <sheetName val="0101"/>
      <sheetName val="0102"/>
      <sheetName val="02"/>
      <sheetName val="0203"/>
      <sheetName val="0204"/>
      <sheetName val="03"/>
      <sheetName val="0305"/>
      <sheetName val="0306"/>
      <sheetName val="0307"/>
      <sheetName val="0408"/>
      <sheetName val="Superavit 2024"/>
      <sheetName val="FUN REG"/>
      <sheetName val="0101 REG"/>
      <sheetName val="0102REG"/>
      <sheetName val="0203 REG"/>
      <sheetName val="0204 REG"/>
      <sheetName val="0305 REG"/>
      <sheetName val="0306 REG"/>
      <sheetName val="0307 REG"/>
      <sheetName val="0408 REG"/>
      <sheetName val="Arbol"/>
      <sheetName val="Anexo No. 7 Regionaliza Recau"/>
      <sheetName val="Anexo No. 8 Ejecución Ptal"/>
      <sheetName val="Anexo No. 9 Detalle x progr"/>
      <sheetName val="Anexo No. 10 Detalle x proy"/>
      <sheetName val="Anexo No. 11 Regionaliz Proy"/>
      <sheetName val="Anexo No. 12 Ejecucion por Proy"/>
      <sheetName val="Anexo No. 13 Sgto Trimes P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6">
          <cell r="D16">
            <v>98033567632</v>
          </cell>
        </row>
      </sheetData>
      <sheetData sheetId="25">
        <row r="20">
          <cell r="D20">
            <v>746494672</v>
          </cell>
        </row>
        <row r="21">
          <cell r="D21">
            <v>2400000</v>
          </cell>
        </row>
        <row r="22">
          <cell r="D22">
            <v>33594951</v>
          </cell>
        </row>
        <row r="23">
          <cell r="D23">
            <v>55991601</v>
          </cell>
        </row>
        <row r="24">
          <cell r="D24">
            <v>1005819</v>
          </cell>
        </row>
        <row r="25">
          <cell r="D25">
            <v>55991601</v>
          </cell>
        </row>
        <row r="26">
          <cell r="D26">
            <v>6718992</v>
          </cell>
        </row>
        <row r="27">
          <cell r="D27">
            <v>153929892</v>
          </cell>
        </row>
        <row r="28">
          <cell r="D28">
            <v>28565292</v>
          </cell>
        </row>
        <row r="29">
          <cell r="D29">
            <v>21423960</v>
          </cell>
        </row>
        <row r="30">
          <cell r="D30">
            <v>14282640</v>
          </cell>
        </row>
        <row r="32">
          <cell r="B32" t="str">
            <v>Muebles, equipos de oficina y software</v>
          </cell>
          <cell r="D32">
            <v>887786323</v>
          </cell>
        </row>
        <row r="33">
          <cell r="B33" t="str">
            <v>Impresos y publicaciones</v>
          </cell>
          <cell r="D33">
            <v>41107409</v>
          </cell>
        </row>
        <row r="34">
          <cell r="B34" t="str">
            <v>Materiales y suministros</v>
          </cell>
          <cell r="D34">
            <v>36782984</v>
          </cell>
        </row>
        <row r="35">
          <cell r="B35" t="str">
            <v>Correo</v>
          </cell>
          <cell r="D35">
            <v>92371297</v>
          </cell>
        </row>
        <row r="36">
          <cell r="B36" t="str">
            <v>Transportes, fletes y acarreos</v>
          </cell>
          <cell r="D36">
            <v>7969224</v>
          </cell>
        </row>
        <row r="37">
          <cell r="B37" t="str">
            <v>Honorarios</v>
          </cell>
          <cell r="D37">
            <v>648968134</v>
          </cell>
        </row>
        <row r="38">
          <cell r="B38" t="str">
            <v xml:space="preserve">Capacitación </v>
          </cell>
          <cell r="D38">
            <v>42719384</v>
          </cell>
        </row>
        <row r="39">
          <cell r="B39" t="str">
            <v xml:space="preserve">Mantenimiento </v>
          </cell>
          <cell r="D39">
            <v>4750346</v>
          </cell>
        </row>
        <row r="40">
          <cell r="B40" t="str">
            <v>Seguros, impuestos y gastos legales</v>
          </cell>
          <cell r="D40">
            <v>24006565</v>
          </cell>
        </row>
        <row r="41">
          <cell r="B41" t="str">
            <v>Comisiones y gastos bancarios</v>
          </cell>
          <cell r="D41">
            <v>205955331</v>
          </cell>
        </row>
        <row r="42">
          <cell r="B42" t="str">
            <v>Gastos de viaje</v>
          </cell>
          <cell r="D42">
            <v>32276084</v>
          </cell>
        </row>
        <row r="43">
          <cell r="B43" t="str">
            <v>Aseo, vigilancia y cafetería</v>
          </cell>
          <cell r="D43">
            <v>22855534</v>
          </cell>
        </row>
        <row r="44">
          <cell r="B44" t="str">
            <v>Servicios públicos</v>
          </cell>
          <cell r="D44">
            <v>62299209</v>
          </cell>
        </row>
        <row r="45">
          <cell r="B45" t="str">
            <v>Arriendos</v>
          </cell>
          <cell r="D45">
            <v>17556562</v>
          </cell>
        </row>
        <row r="46">
          <cell r="B46" t="str">
            <v>Cuota auditaje CGR</v>
          </cell>
          <cell r="D46">
            <v>165942014</v>
          </cell>
        </row>
        <row r="47">
          <cell r="B47" t="str">
            <v>Gastos comisión de fomento</v>
          </cell>
          <cell r="D47">
            <v>32690273</v>
          </cell>
        </row>
        <row r="49">
          <cell r="D49">
            <v>471648930.16350001</v>
          </cell>
        </row>
        <row r="51">
          <cell r="D51">
            <v>6196458798</v>
          </cell>
        </row>
        <row r="52">
          <cell r="D52">
            <v>3717875279</v>
          </cell>
        </row>
        <row r="57">
          <cell r="D57">
            <v>6114316184</v>
          </cell>
        </row>
        <row r="58">
          <cell r="D58">
            <v>19200000</v>
          </cell>
        </row>
        <row r="59">
          <cell r="D59">
            <v>310121514</v>
          </cell>
        </row>
        <row r="60">
          <cell r="D60">
            <v>442847341</v>
          </cell>
        </row>
        <row r="61">
          <cell r="D61">
            <v>8046552</v>
          </cell>
        </row>
        <row r="62">
          <cell r="D62">
            <v>442847341</v>
          </cell>
        </row>
        <row r="63">
          <cell r="D63">
            <v>53141677</v>
          </cell>
        </row>
        <row r="64">
          <cell r="D64">
            <v>1264340123</v>
          </cell>
        </row>
        <row r="65">
          <cell r="D65">
            <v>252448176</v>
          </cell>
        </row>
        <row r="66">
          <cell r="D66">
            <v>189336060</v>
          </cell>
        </row>
        <row r="67">
          <cell r="D67">
            <v>126224052</v>
          </cell>
        </row>
        <row r="69">
          <cell r="B69" t="str">
            <v>Muebles, equipos de oficina y software</v>
          </cell>
          <cell r="D69">
            <v>168844004</v>
          </cell>
        </row>
        <row r="70">
          <cell r="B70" t="str">
            <v>Impresos y publicaciones</v>
          </cell>
          <cell r="D70">
            <v>4468046</v>
          </cell>
        </row>
        <row r="71">
          <cell r="B71" t="str">
            <v>Materiales y suministros</v>
          </cell>
          <cell r="D71">
            <v>15000000</v>
          </cell>
        </row>
        <row r="72">
          <cell r="B72" t="str">
            <v>Correo</v>
          </cell>
          <cell r="D72">
            <v>103143627</v>
          </cell>
        </row>
        <row r="73">
          <cell r="B73" t="str">
            <v>Transportes, fletes y acarreos</v>
          </cell>
          <cell r="D73">
            <v>16096600</v>
          </cell>
        </row>
        <row r="74">
          <cell r="B74" t="str">
            <v>Honorarios</v>
          </cell>
          <cell r="D74">
            <v>7786670323</v>
          </cell>
        </row>
        <row r="75">
          <cell r="B75" t="str">
            <v xml:space="preserve">Capacitación  </v>
          </cell>
          <cell r="D75">
            <v>26000000</v>
          </cell>
        </row>
        <row r="76">
          <cell r="B76" t="str">
            <v xml:space="preserve">Mantenimiento </v>
          </cell>
          <cell r="D76">
            <v>0</v>
          </cell>
        </row>
        <row r="77">
          <cell r="B77" t="str">
            <v>Seguros,impuestos y gastos legales</v>
          </cell>
          <cell r="D77">
            <v>55120040</v>
          </cell>
        </row>
        <row r="78">
          <cell r="B78" t="str">
            <v>Comisiones y gastos bancarios</v>
          </cell>
          <cell r="D78">
            <v>116584744</v>
          </cell>
        </row>
        <row r="79">
          <cell r="B79" t="str">
            <v>Gastos de viaje</v>
          </cell>
          <cell r="D79">
            <v>785383300</v>
          </cell>
        </row>
        <row r="80">
          <cell r="B80" t="str">
            <v>Aseo, vigilancia y cafetería</v>
          </cell>
          <cell r="D80"/>
        </row>
        <row r="81">
          <cell r="B81" t="str">
            <v>Servicios públicos</v>
          </cell>
          <cell r="D81">
            <v>112319460</v>
          </cell>
        </row>
        <row r="82">
          <cell r="B82" t="str">
            <v>Arriendos</v>
          </cell>
          <cell r="D82">
            <v>15061159</v>
          </cell>
        </row>
        <row r="84">
          <cell r="B84" t="str">
            <v>IMPULSAR EL DESARROLLO DEL SECTOR PORCÍCOLA HACIA LA FORMALIZACIÓN Y EL USO DE LA INFORMACIÓN ECONÓMICA</v>
          </cell>
        </row>
        <row r="85">
          <cell r="B85" t="str">
            <v>INCREMENTO DEL BENEFICIO FORMAL DE PORCINOS</v>
          </cell>
          <cell r="D85">
            <v>1173318330</v>
          </cell>
        </row>
        <row r="86">
          <cell r="B86" t="str">
            <v>GENERACIÓN DE INFORMACIÓN Y ANÁLISIS DE LAS VARIABLES ECONÓMICAS, FINANCIERAS DEL MERCADO NACIONAL E INTERNACIONAL DE LA CARNE DE CERDO.</v>
          </cell>
          <cell r="D86">
            <v>743937715.98062086</v>
          </cell>
        </row>
        <row r="87">
          <cell r="B87" t="str">
            <v>INCREMENTO DEL CONSUMO Y LA COMERCIALIZACIÓN DE LA CARNE DE CERDO COLOMBIANA.</v>
          </cell>
        </row>
        <row r="88">
          <cell r="B88" t="str">
            <v>INCREMENTO DEL CONSUMO DE LA CARNE DE CERDO COLOMBIANA.</v>
          </cell>
          <cell r="D88">
            <v>21877934342</v>
          </cell>
        </row>
        <row r="89">
          <cell r="B89" t="str">
            <v>INCREMENTO DE LA CAPACIDAD DE COMERCIALIZACIÓN NACIONAL E INTERNACIONAL DE LA CARNE DE CERDO COLOMBIANA.</v>
          </cell>
          <cell r="D89">
            <v>2592114258</v>
          </cell>
        </row>
        <row r="90">
          <cell r="B90" t="str">
            <v>FORTALECIMIENTO DE LA PRODUCTIVIDAD Y SANIDAD EN LA INDUSTRIA DE LA CARNE DE CERDO A TRAVÉS DE LA TRANSFERENCIA DE TECNOLOGÍA E INVESTIGACIÓN EN EL SECTOR.</v>
          </cell>
        </row>
        <row r="91">
          <cell r="B91" t="str">
            <v>FORTALECIENDO LA FORMALIZACIÓN, PRODUCTIVIDAD Y SOSTENIBILIDAD EN LAS GRANJAS PORCÍCOLAS Y PLANTAS DE TRANSFORMACIÓN Y PUNTOS DE VENTA DE COLOMBIA.</v>
          </cell>
          <cell r="D91">
            <v>3272841676.2360001</v>
          </cell>
        </row>
        <row r="92">
          <cell r="B92" t="str">
            <v>PROMOCIÓN DE LA CT+I EN LA CADENA PORCÍCOLA.</v>
          </cell>
          <cell r="D92">
            <v>8934308524</v>
          </cell>
        </row>
        <row r="93">
          <cell r="B93" t="str">
            <v>MEJORAMIENTO DEL ESTATUS SANITARIO DE LOS PORCINOS EN COLOMBIA.</v>
          </cell>
          <cell r="D93">
            <v>6445483953</v>
          </cell>
        </row>
        <row r="94">
          <cell r="B94" t="str">
            <v>COLOMBIA LIBRE DE LA PESTE PORCINA CLÁSICA EN LA PORCICULTURA.</v>
          </cell>
        </row>
        <row r="95">
          <cell r="B95" t="str">
            <v>COLOMBIA LIBRE DE LA PESTE PORCINA CLÁSICA EN LA PORCICULTURA.</v>
          </cell>
          <cell r="D95">
            <v>25926334261.702637</v>
          </cell>
        </row>
        <row r="97">
          <cell r="D97">
            <v>11050695208</v>
          </cell>
        </row>
        <row r="100">
          <cell r="D100">
            <v>28917244708</v>
          </cell>
        </row>
      </sheetData>
      <sheetData sheetId="26"/>
      <sheetData sheetId="27">
        <row r="7">
          <cell r="C7">
            <v>9.5000000000000001E-2</v>
          </cell>
        </row>
      </sheetData>
      <sheetData sheetId="28">
        <row r="17">
          <cell r="I17">
            <v>6280202</v>
          </cell>
        </row>
      </sheetData>
      <sheetData sheetId="29"/>
      <sheetData sheetId="30">
        <row r="46">
          <cell r="V46">
            <v>126888</v>
          </cell>
        </row>
      </sheetData>
      <sheetData sheetId="31"/>
      <sheetData sheetId="32"/>
      <sheetData sheetId="33"/>
      <sheetData sheetId="34"/>
      <sheetData sheetId="35"/>
      <sheetData sheetId="36"/>
      <sheetData sheetId="37">
        <row r="13">
          <cell r="C13">
            <v>18961552</v>
          </cell>
        </row>
        <row r="15">
          <cell r="C15">
            <v>958732</v>
          </cell>
        </row>
        <row r="16">
          <cell r="C16">
            <v>1597883.5639999993</v>
          </cell>
        </row>
        <row r="18">
          <cell r="C18">
            <v>1597883.5639999993</v>
          </cell>
        </row>
        <row r="19">
          <cell r="C19">
            <v>191747</v>
          </cell>
        </row>
        <row r="20">
          <cell r="C20">
            <v>4089419</v>
          </cell>
        </row>
        <row r="21">
          <cell r="C21">
            <v>818124</v>
          </cell>
        </row>
        <row r="22">
          <cell r="C22">
            <v>613584</v>
          </cell>
        </row>
        <row r="23">
          <cell r="C23">
            <v>409080</v>
          </cell>
        </row>
        <row r="54">
          <cell r="C54">
            <v>136872878</v>
          </cell>
        </row>
        <row r="55">
          <cell r="C55">
            <v>0</v>
          </cell>
        </row>
        <row r="56">
          <cell r="C56">
            <v>6920552</v>
          </cell>
        </row>
        <row r="57">
          <cell r="C57">
            <v>11534231</v>
          </cell>
        </row>
        <row r="58">
          <cell r="C58">
            <v>0</v>
          </cell>
        </row>
        <row r="59">
          <cell r="C59">
            <v>11534231</v>
          </cell>
        </row>
        <row r="60">
          <cell r="C60">
            <v>1384105</v>
          </cell>
        </row>
        <row r="61">
          <cell r="C61">
            <v>29564019</v>
          </cell>
        </row>
        <row r="62">
          <cell r="C62">
            <v>5905500</v>
          </cell>
        </row>
        <row r="63">
          <cell r="C63">
            <v>4429056</v>
          </cell>
        </row>
        <row r="64">
          <cell r="C64">
            <v>2952816</v>
          </cell>
        </row>
      </sheetData>
      <sheetData sheetId="38"/>
      <sheetData sheetId="39"/>
      <sheetData sheetId="40">
        <row r="15">
          <cell r="C15"/>
        </row>
      </sheetData>
      <sheetData sheetId="41">
        <row r="15">
          <cell r="C15"/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ANEL"/>
      <sheetName val="Indicadores"/>
      <sheetName val="Variaciones"/>
      <sheetName val="Ingreso"/>
      <sheetName val="Gasto"/>
      <sheetName val="Rendimientos"/>
      <sheetName val="Superavit 2024 pro"/>
      <sheetName val="Detallado gastos generales"/>
      <sheetName val="Cursos"/>
      <sheetName val="Nómina y honorarios 2025 SM"/>
      <sheetName val="Comparativo nómina 2024-2025"/>
      <sheetName val="Reserva"/>
      <sheetName val="F emergencia"/>
      <sheetName val="01 Recaudo"/>
      <sheetName val="02 Mercadeo"/>
      <sheetName val="03 Técnica"/>
      <sheetName val="04 Económica"/>
      <sheetName val="05 EPPC"/>
      <sheetName val="06 Investigación"/>
      <sheetName val="07 Sanidad"/>
      <sheetName val="08 Comercialización"/>
      <sheetName val="G generales"/>
      <sheetName val="proyec cabezas"/>
      <sheetName val="Anexo No. 1 Regionaliza Recaudo"/>
      <sheetName val="Anexo No. 2 Presup Ingr"/>
      <sheetName val="Anexo No. 3 Presupt Gtos MOD"/>
      <sheetName val="Anexo No. 4 Regionaliz ProyectM"/>
      <sheetName val="Nómina y honorarios 2025 IPC"/>
      <sheetName val="Anexo 5 Planta y Equipo 2025"/>
      <sheetName val="Anexo 5 Planta y Equipo 202 inc"/>
      <sheetName val="Anexo 5 Planta y Equipo 202 dif"/>
      <sheetName val="Anexo 5 Planta y Equipo sena"/>
      <sheetName val="Anexo 5 Planta y Equipo sen dif"/>
      <sheetName val="Anexo No. 6 Honorarios"/>
      <sheetName val="Anexo No. 7 Regionaliza Recau"/>
      <sheetName val="Anexo No. 8 Ejecución Ptal"/>
      <sheetName val="Anexo No. 9 Detalle x progr"/>
      <sheetName val="Anexo No. 10 Detalle x proy"/>
      <sheetName val="Anexo No. 11 Regionaliz Proy"/>
      <sheetName val="Anexo No. 12 Ejecucion por Proy"/>
      <sheetName val="Anexo No. 13 Sgto Trimes"/>
      <sheetName val="INGRESO NETO"/>
      <sheetName val="Anexo Ingresos"/>
      <sheetName val="CONCILIACIÓN INGRESOS"/>
      <sheetName val="Ventas EPPC"/>
      <sheetName val="RES"/>
      <sheetName val="FUN"/>
      <sheetName val="01"/>
      <sheetName val="0101"/>
      <sheetName val="0102"/>
      <sheetName val="02"/>
      <sheetName val="0203"/>
      <sheetName val="0204"/>
      <sheetName val="03"/>
      <sheetName val="0305"/>
      <sheetName val="0306"/>
      <sheetName val="0307"/>
      <sheetName val="0408"/>
      <sheetName val="FUN REG"/>
      <sheetName val="0101 REG"/>
      <sheetName val="0102REG"/>
      <sheetName val="0203 REG"/>
      <sheetName val="0204 REG"/>
      <sheetName val="0305 REG"/>
      <sheetName val="0306 REG"/>
      <sheetName val="0307 REG"/>
      <sheetName val="0408 REG"/>
      <sheetName val="Arbol"/>
      <sheetName val="Anexo No. 13 Sgto Trimes P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25">
          <cell r="R25">
            <v>6200000</v>
          </cell>
          <cell r="T25">
            <v>5844558</v>
          </cell>
          <cell r="V25">
            <v>2078064</v>
          </cell>
          <cell r="W25">
            <v>1039032</v>
          </cell>
          <cell r="X25">
            <v>1558548</v>
          </cell>
          <cell r="Y25">
            <v>9117440</v>
          </cell>
          <cell r="Z25">
            <v>1094093</v>
          </cell>
          <cell r="AA25">
            <v>9117440</v>
          </cell>
          <cell r="AB25">
            <v>4558720</v>
          </cell>
          <cell r="AC25">
            <v>911744</v>
          </cell>
          <cell r="AD25">
            <v>3352730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75">
          <cell r="E75">
            <v>-655000000</v>
          </cell>
          <cell r="G75">
            <v>39351214</v>
          </cell>
        </row>
      </sheetData>
      <sheetData sheetId="46"/>
      <sheetData sheetId="47"/>
      <sheetData sheetId="48"/>
      <sheetData sheetId="49"/>
      <sheetData sheetId="50"/>
      <sheetData sheetId="51">
        <row r="47">
          <cell r="G47">
            <v>-39351214</v>
          </cell>
        </row>
      </sheetData>
      <sheetData sheetId="52"/>
      <sheetData sheetId="53"/>
      <sheetData sheetId="54"/>
      <sheetData sheetId="55"/>
      <sheetData sheetId="56"/>
      <sheetData sheetId="57">
        <row r="45">
          <cell r="E45">
            <v>-662301083</v>
          </cell>
        </row>
      </sheetData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nsolidado"/>
      <sheetName val="Anexo No. 1 Regionaliza Recaudo"/>
      <sheetName val="Anexo No. 2 Presup Ingr"/>
      <sheetName val="Anexo No. 3 Presupt Gtos MOD"/>
      <sheetName val="Anexo No. 3 Presupt Gtos"/>
      <sheetName val="Anexo No. 1 Regionaliza Rec MOD"/>
      <sheetName val="Anexo No. 2 Presup IngrMOD"/>
      <sheetName val="Anexo No. 4 Regionaliz ProyectM"/>
      <sheetName val="Anexo 5 Planta y Equipo de inic"/>
      <sheetName val="Anexo 5 Planta y Equipo incre"/>
      <sheetName val="Anexo 5 Planta y Equipo dif"/>
      <sheetName val="Anexo No. 6 Honorarios"/>
      <sheetName val="Anexo No. 7 Regionaliza Recau"/>
      <sheetName val="RECAUDO"/>
      <sheetName val="TABLA HONORARIOS "/>
      <sheetName val="TABLA SIN HONOR"/>
      <sheetName val="Info cont anexo9"/>
      <sheetName val="cargo anexo9"/>
      <sheetName val="%"/>
      <sheetName val="Personal y peso % (2) anexo 9"/>
      <sheetName val="Rubros (2) anexo 9"/>
      <sheetName val="Anexo No. 8 Ejecución Ptal"/>
      <sheetName val="Anexo No. 9 Detalle x progr"/>
      <sheetName val="Anexo No. 10 Detalle x proy"/>
      <sheetName val="Anexo No. 11 Regionaliz Proy"/>
      <sheetName val="Nómina y honorarios 2024ini"/>
      <sheetName val="% Personal"/>
      <sheetName val="Rendimientos"/>
      <sheetName val="Ing programas"/>
      <sheetName val="Anexo No. 12 Ejecucion por Proy"/>
      <sheetName val="Anexo No. 13 Sgto Trimes Pto"/>
      <sheetName val="INGRESO NETO"/>
      <sheetName val="Anexo Ingresos"/>
      <sheetName val="CONCILIACIÓN INGRESOS"/>
      <sheetName val="VENTAS EPPC"/>
      <sheetName val="RES"/>
      <sheetName val="Funcionamiento (2)"/>
      <sheetName val="proyec cabezas"/>
      <sheetName val="FUN"/>
      <sheetName val="MER"/>
      <sheetName val="TEC"/>
      <sheetName val="ECO"/>
      <sheetName val="PPC"/>
      <sheetName val="TRANSF"/>
      <sheetName val="SAN"/>
      <sheetName val="COM"/>
      <sheetName val="FUN REG"/>
      <sheetName val="MER REG"/>
      <sheetName val="TEC REG"/>
      <sheetName val="ECO REG"/>
      <sheetName val="EPPC REG"/>
      <sheetName val="INVES REG"/>
      <sheetName val="SAN REG"/>
      <sheetName val="COM REG"/>
      <sheetName val="Rubros"/>
    </sheetNames>
    <sheetDataSet>
      <sheetData sheetId="0"/>
      <sheetData sheetId="1"/>
      <sheetData sheetId="2"/>
      <sheetData sheetId="3">
        <row r="143">
          <cell r="B143" t="str">
            <v>RESERVA PARA FUTUROS GASTOS DE FUNCIONAMIENTO  E INVERSIÓN</v>
          </cell>
        </row>
        <row r="144">
          <cell r="B144" t="str">
            <v>TOTAL FONDOS DE EMERGENCIA FNP Y EPPC</v>
          </cell>
        </row>
      </sheetData>
      <sheetData sheetId="4"/>
      <sheetData sheetId="5"/>
      <sheetData sheetId="6">
        <row r="24">
          <cell r="B24" t="str">
            <v>Ventas Programa PPC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35">
          <cell r="B35">
            <v>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Presupuesto general"/>
      <sheetName val="2004VS2005"/>
      <sheetName val="Inversión total en programas"/>
      <sheetName val="MODELO CONTRATISTAS"/>
      <sheetName val="Servicios personal 2005"/>
      <sheetName val="Nómina 2004"/>
      <sheetName val="Anexo cierre 2010"/>
      <sheetName val="Anexo 4"/>
      <sheetName val="Anexo 2 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Presupuesto general"/>
      <sheetName val="2004VS2005"/>
      <sheetName val="Otros ingresos"/>
      <sheetName val="Anexo 2 "/>
      <sheetName val="Funcionamiento"/>
      <sheetName val="Nómina y honorarios II TRIM."/>
      <sheetName val="Inversión total en programas"/>
      <sheetName val="MODELO CONTRATISTAS"/>
      <sheetName val="Servicios personal 2005"/>
      <sheetName val="Nómina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ANEL"/>
      <sheetName val="Ingreso"/>
      <sheetName val="Anexo 1"/>
      <sheetName val="proyec cabezas"/>
      <sheetName val="Otros ingresos"/>
      <sheetName val="Ingresos por vigencias anterior"/>
      <sheetName val="Ejecución ingresos 2023"/>
      <sheetName val="Ejecución Gastos 2023"/>
      <sheetName val="Superavit 2023"/>
      <sheetName val="Indicadores"/>
      <sheetName val="Rendimientos"/>
      <sheetName val="Ventas EPPC"/>
      <sheetName val="Gasto"/>
      <sheetName val="Anexo 2 "/>
      <sheetName val="Anexo 3"/>
      <sheetName val="Anexo 4"/>
      <sheetName val="Funcionamiento"/>
      <sheetName val="IT"/>
      <sheetName val="Detallado gastos generales"/>
      <sheetName val="Reserva"/>
      <sheetName val="F emergencia"/>
      <sheetName val="RR Expo"/>
      <sheetName val="Nómina y honorarios 2024"/>
      <sheetName val="Comparativo nómina 2023-2024"/>
      <sheetName val="Comparativo gastos personal "/>
      <sheetName val="01 Recaudo"/>
      <sheetName val="02 Mercadeo"/>
      <sheetName val="03 Técnica"/>
      <sheetName val="04 Económica"/>
      <sheetName val="05 EPPC"/>
      <sheetName val="06 Investigación"/>
      <sheetName val="07 Sanidad"/>
      <sheetName val="08 Comercialización"/>
    </sheetNames>
    <sheetDataSet>
      <sheetData sheetId="0"/>
      <sheetData sheetId="1"/>
      <sheetData sheetId="2">
        <row r="11">
          <cell r="D11">
            <v>31296406299</v>
          </cell>
        </row>
        <row r="28">
          <cell r="D28">
            <v>728705086</v>
          </cell>
        </row>
        <row r="49">
          <cell r="C49">
            <v>8667</v>
          </cell>
        </row>
        <row r="50">
          <cell r="C50">
            <v>5200</v>
          </cell>
        </row>
      </sheetData>
      <sheetData sheetId="3"/>
      <sheetData sheetId="4">
        <row r="13">
          <cell r="C13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3">
          <cell r="V13">
            <v>260534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ecutivo"/>
      <sheetName val="Vencimientos"/>
      <sheetName val="CONTROL CONTRATOS 2011"/>
      <sheetName val="Hoja1"/>
    </sheetNames>
    <sheetDataSet>
      <sheetData sheetId="0">
        <row r="9">
          <cell r="M9" t="str">
            <v>FUNCIONAMIENTO</v>
          </cell>
        </row>
        <row r="10">
          <cell r="M10" t="str">
            <v>MERCADEO</v>
          </cell>
        </row>
        <row r="11">
          <cell r="M11" t="str">
            <v>PPC</v>
          </cell>
        </row>
        <row r="12">
          <cell r="M12" t="str">
            <v>ECONOMICA</v>
          </cell>
        </row>
        <row r="13">
          <cell r="M13" t="str">
            <v>TECNICA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SES"/>
      <sheetName val="2010  LABORATORIOS"/>
      <sheetName val="2011 LABORATORIOS"/>
      <sheetName val="COMPARATIVO POR DOSIS"/>
      <sheetName val="COMPARATIVO POR LABORATORIO"/>
      <sheetName val="Hoja1"/>
      <sheetName val="BRIGADAS"/>
      <sheetName val="COMITÉ"/>
      <sheetName val="DISTRIBUIDOR"/>
      <sheetName val="DEPARTAMENTO"/>
      <sheetName val="CONSOLIDADO GENERAL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E3">
            <v>40191</v>
          </cell>
        </row>
        <row r="4">
          <cell r="E4">
            <v>40196</v>
          </cell>
        </row>
        <row r="5">
          <cell r="E5">
            <v>40179</v>
          </cell>
        </row>
        <row r="6">
          <cell r="E6">
            <v>40193</v>
          </cell>
        </row>
        <row r="7">
          <cell r="E7">
            <v>40193</v>
          </cell>
        </row>
        <row r="8">
          <cell r="E8">
            <v>40190</v>
          </cell>
        </row>
        <row r="9">
          <cell r="E9">
            <v>40190</v>
          </cell>
        </row>
        <row r="10">
          <cell r="E10">
            <v>40190</v>
          </cell>
        </row>
        <row r="11">
          <cell r="E11">
            <v>40190</v>
          </cell>
        </row>
        <row r="12">
          <cell r="E12">
            <v>40190</v>
          </cell>
        </row>
        <row r="13">
          <cell r="E13">
            <v>40191</v>
          </cell>
        </row>
        <row r="14">
          <cell r="E14">
            <v>40191</v>
          </cell>
        </row>
        <row r="15">
          <cell r="E15">
            <v>40196</v>
          </cell>
        </row>
        <row r="16">
          <cell r="E16">
            <v>40196</v>
          </cell>
        </row>
        <row r="17">
          <cell r="E17">
            <v>40196</v>
          </cell>
        </row>
        <row r="18">
          <cell r="E18">
            <v>40196</v>
          </cell>
        </row>
        <row r="19">
          <cell r="E19">
            <v>40197</v>
          </cell>
        </row>
        <row r="20">
          <cell r="E20">
            <v>40197</v>
          </cell>
        </row>
        <row r="21">
          <cell r="E21">
            <v>40197</v>
          </cell>
        </row>
        <row r="22">
          <cell r="E22">
            <v>40192</v>
          </cell>
        </row>
        <row r="23">
          <cell r="E23">
            <v>40192</v>
          </cell>
        </row>
        <row r="24">
          <cell r="E24">
            <v>40192</v>
          </cell>
        </row>
        <row r="25">
          <cell r="E25">
            <v>40192</v>
          </cell>
        </row>
        <row r="26">
          <cell r="E26">
            <v>40197</v>
          </cell>
        </row>
        <row r="27">
          <cell r="E27">
            <v>40197</v>
          </cell>
        </row>
        <row r="28">
          <cell r="E28">
            <v>40196</v>
          </cell>
        </row>
        <row r="29">
          <cell r="E29">
            <v>40196</v>
          </cell>
        </row>
        <row r="30">
          <cell r="E30">
            <v>40196</v>
          </cell>
        </row>
        <row r="31">
          <cell r="E31">
            <v>40199</v>
          </cell>
        </row>
        <row r="32">
          <cell r="E32">
            <v>40199</v>
          </cell>
        </row>
        <row r="33">
          <cell r="E33">
            <v>40199</v>
          </cell>
        </row>
        <row r="34">
          <cell r="E34">
            <v>40199</v>
          </cell>
        </row>
        <row r="35">
          <cell r="E35">
            <v>40203</v>
          </cell>
        </row>
        <row r="36">
          <cell r="E36">
            <v>40203</v>
          </cell>
        </row>
        <row r="37">
          <cell r="E37">
            <v>40203</v>
          </cell>
        </row>
        <row r="38">
          <cell r="E38">
            <v>40203</v>
          </cell>
        </row>
        <row r="39">
          <cell r="E39">
            <v>40200</v>
          </cell>
        </row>
        <row r="40">
          <cell r="E40">
            <v>40200</v>
          </cell>
        </row>
        <row r="41">
          <cell r="E41">
            <v>40199</v>
          </cell>
        </row>
        <row r="42">
          <cell r="E42">
            <v>40203</v>
          </cell>
        </row>
        <row r="43">
          <cell r="E43">
            <v>40203</v>
          </cell>
        </row>
        <row r="44">
          <cell r="E44">
            <v>40203</v>
          </cell>
        </row>
        <row r="45">
          <cell r="E45">
            <v>40203</v>
          </cell>
        </row>
        <row r="46">
          <cell r="E46">
            <v>40203</v>
          </cell>
        </row>
        <row r="47">
          <cell r="E47">
            <v>40203</v>
          </cell>
        </row>
        <row r="48">
          <cell r="E48">
            <v>40205</v>
          </cell>
        </row>
        <row r="49">
          <cell r="E49">
            <v>40205</v>
          </cell>
        </row>
        <row r="50">
          <cell r="E50">
            <v>40205</v>
          </cell>
        </row>
        <row r="51">
          <cell r="E51">
            <v>40205</v>
          </cell>
        </row>
        <row r="52">
          <cell r="E52">
            <v>40205</v>
          </cell>
        </row>
        <row r="53">
          <cell r="E53">
            <v>40205</v>
          </cell>
        </row>
        <row r="54">
          <cell r="E54">
            <v>40205</v>
          </cell>
        </row>
        <row r="55">
          <cell r="E55">
            <v>40205</v>
          </cell>
        </row>
        <row r="56">
          <cell r="E56">
            <v>40205</v>
          </cell>
        </row>
        <row r="57">
          <cell r="E57">
            <v>40205</v>
          </cell>
        </row>
        <row r="58">
          <cell r="E58">
            <v>40205</v>
          </cell>
        </row>
        <row r="59">
          <cell r="E59">
            <v>40205</v>
          </cell>
        </row>
        <row r="60">
          <cell r="E60">
            <v>40210</v>
          </cell>
        </row>
        <row r="61">
          <cell r="E61">
            <v>40210</v>
          </cell>
        </row>
        <row r="62">
          <cell r="E62">
            <v>40210</v>
          </cell>
        </row>
        <row r="63">
          <cell r="E63">
            <v>40210</v>
          </cell>
        </row>
        <row r="64">
          <cell r="E64">
            <v>40210</v>
          </cell>
        </row>
        <row r="65">
          <cell r="E65">
            <v>40210</v>
          </cell>
        </row>
        <row r="66">
          <cell r="E66">
            <v>40210</v>
          </cell>
        </row>
        <row r="67">
          <cell r="E67">
            <v>40210</v>
          </cell>
        </row>
        <row r="68">
          <cell r="E68">
            <v>40210</v>
          </cell>
        </row>
        <row r="69">
          <cell r="E69">
            <v>40210</v>
          </cell>
        </row>
        <row r="70">
          <cell r="E70">
            <v>40211</v>
          </cell>
        </row>
        <row r="71">
          <cell r="E71">
            <v>40211</v>
          </cell>
        </row>
        <row r="72">
          <cell r="E72">
            <v>40211</v>
          </cell>
        </row>
        <row r="73">
          <cell r="E73">
            <v>40211</v>
          </cell>
        </row>
        <row r="74">
          <cell r="E74">
            <v>40211</v>
          </cell>
        </row>
        <row r="75">
          <cell r="E75">
            <v>40211</v>
          </cell>
        </row>
        <row r="76">
          <cell r="E76">
            <v>40211</v>
          </cell>
        </row>
        <row r="77">
          <cell r="E77">
            <v>40211</v>
          </cell>
        </row>
        <row r="78">
          <cell r="E78">
            <v>40211</v>
          </cell>
        </row>
        <row r="79">
          <cell r="E79">
            <v>40211</v>
          </cell>
        </row>
        <row r="80">
          <cell r="E80">
            <v>40211</v>
          </cell>
        </row>
        <row r="81">
          <cell r="E81">
            <v>40211</v>
          </cell>
        </row>
        <row r="82">
          <cell r="E82">
            <v>40211</v>
          </cell>
        </row>
        <row r="83">
          <cell r="E83">
            <v>40210</v>
          </cell>
        </row>
        <row r="84">
          <cell r="E84">
            <v>40210</v>
          </cell>
        </row>
        <row r="85">
          <cell r="E85">
            <v>40205</v>
          </cell>
        </row>
        <row r="86">
          <cell r="E86">
            <v>40205</v>
          </cell>
        </row>
        <row r="87">
          <cell r="E87">
            <v>40210</v>
          </cell>
        </row>
        <row r="88">
          <cell r="E88">
            <v>40212</v>
          </cell>
        </row>
        <row r="89">
          <cell r="E89">
            <v>40212</v>
          </cell>
        </row>
        <row r="90">
          <cell r="E90">
            <v>40210</v>
          </cell>
        </row>
        <row r="91">
          <cell r="E91">
            <v>40210</v>
          </cell>
        </row>
        <row r="92">
          <cell r="E92">
            <v>40213</v>
          </cell>
        </row>
        <row r="93">
          <cell r="E93">
            <v>40213</v>
          </cell>
        </row>
        <row r="94">
          <cell r="E94">
            <v>40210</v>
          </cell>
        </row>
        <row r="95">
          <cell r="E95">
            <v>40210</v>
          </cell>
        </row>
        <row r="96">
          <cell r="E96">
            <v>40212</v>
          </cell>
        </row>
        <row r="97">
          <cell r="E97">
            <v>40212</v>
          </cell>
        </row>
        <row r="98">
          <cell r="E98">
            <v>40213</v>
          </cell>
        </row>
        <row r="99">
          <cell r="E99">
            <v>40213</v>
          </cell>
        </row>
        <row r="100">
          <cell r="E100">
            <v>40214</v>
          </cell>
        </row>
        <row r="101">
          <cell r="E101">
            <v>40214</v>
          </cell>
        </row>
        <row r="102">
          <cell r="E102">
            <v>40217</v>
          </cell>
        </row>
        <row r="103">
          <cell r="E103">
            <v>40217</v>
          </cell>
        </row>
        <row r="104">
          <cell r="E104">
            <v>40217</v>
          </cell>
        </row>
        <row r="105">
          <cell r="E105">
            <v>40217</v>
          </cell>
        </row>
        <row r="106">
          <cell r="E106">
            <v>40214</v>
          </cell>
        </row>
        <row r="107">
          <cell r="E107">
            <v>40214</v>
          </cell>
        </row>
        <row r="108">
          <cell r="E108">
            <v>40207</v>
          </cell>
        </row>
        <row r="109">
          <cell r="E109">
            <v>40207</v>
          </cell>
        </row>
        <row r="110">
          <cell r="E110">
            <v>40212</v>
          </cell>
        </row>
        <row r="111">
          <cell r="E111">
            <v>40212</v>
          </cell>
        </row>
        <row r="112">
          <cell r="E112">
            <v>40212</v>
          </cell>
        </row>
        <row r="113">
          <cell r="E113">
            <v>40212</v>
          </cell>
        </row>
        <row r="114">
          <cell r="E114">
            <v>40212</v>
          </cell>
        </row>
        <row r="115">
          <cell r="E115">
            <v>40212</v>
          </cell>
        </row>
        <row r="116">
          <cell r="E116">
            <v>40218</v>
          </cell>
        </row>
        <row r="117">
          <cell r="E117">
            <v>40218</v>
          </cell>
        </row>
        <row r="118">
          <cell r="E118">
            <v>40218</v>
          </cell>
        </row>
        <row r="119">
          <cell r="E119">
            <v>40218</v>
          </cell>
        </row>
        <row r="120">
          <cell r="E120">
            <v>40218</v>
          </cell>
        </row>
        <row r="121">
          <cell r="E121">
            <v>40211</v>
          </cell>
        </row>
        <row r="122">
          <cell r="E122">
            <v>40211</v>
          </cell>
        </row>
        <row r="123">
          <cell r="E123">
            <v>40211</v>
          </cell>
        </row>
        <row r="124">
          <cell r="E124">
            <v>40211</v>
          </cell>
        </row>
        <row r="125">
          <cell r="E125">
            <v>40211</v>
          </cell>
        </row>
        <row r="126">
          <cell r="E126">
            <v>40214</v>
          </cell>
        </row>
        <row r="127">
          <cell r="E127">
            <v>40214</v>
          </cell>
        </row>
        <row r="128">
          <cell r="E128">
            <v>40211</v>
          </cell>
        </row>
        <row r="129">
          <cell r="E129">
            <v>40218</v>
          </cell>
        </row>
        <row r="130">
          <cell r="E130">
            <v>40218</v>
          </cell>
        </row>
        <row r="131">
          <cell r="E131">
            <v>40218</v>
          </cell>
        </row>
        <row r="132">
          <cell r="E132">
            <v>40218</v>
          </cell>
        </row>
        <row r="133">
          <cell r="E133">
            <v>40213</v>
          </cell>
        </row>
        <row r="134">
          <cell r="E134">
            <v>40213</v>
          </cell>
        </row>
        <row r="135">
          <cell r="E135">
            <v>40213</v>
          </cell>
        </row>
        <row r="136">
          <cell r="E136">
            <v>40213</v>
          </cell>
        </row>
        <row r="137">
          <cell r="E137">
            <v>40218</v>
          </cell>
        </row>
        <row r="138">
          <cell r="E138">
            <v>40218</v>
          </cell>
        </row>
        <row r="139">
          <cell r="E139">
            <v>40218</v>
          </cell>
        </row>
        <row r="140">
          <cell r="E140">
            <v>40218</v>
          </cell>
        </row>
        <row r="141">
          <cell r="E141">
            <v>40218</v>
          </cell>
        </row>
        <row r="142">
          <cell r="E142">
            <v>40210</v>
          </cell>
        </row>
        <row r="143">
          <cell r="E143">
            <v>40210</v>
          </cell>
        </row>
        <row r="144">
          <cell r="E144">
            <v>40218</v>
          </cell>
        </row>
        <row r="145">
          <cell r="E145">
            <v>40218</v>
          </cell>
        </row>
        <row r="146">
          <cell r="E146">
            <v>40218</v>
          </cell>
        </row>
        <row r="147">
          <cell r="E147">
            <v>40220</v>
          </cell>
        </row>
        <row r="148">
          <cell r="E148">
            <v>40220</v>
          </cell>
        </row>
        <row r="149">
          <cell r="E149">
            <v>40220</v>
          </cell>
        </row>
        <row r="150">
          <cell r="E150">
            <v>40220</v>
          </cell>
        </row>
        <row r="151">
          <cell r="E151">
            <v>40224</v>
          </cell>
        </row>
        <row r="152">
          <cell r="E152">
            <v>40224</v>
          </cell>
        </row>
        <row r="153">
          <cell r="E153">
            <v>40224</v>
          </cell>
        </row>
        <row r="154">
          <cell r="E154">
            <v>40224</v>
          </cell>
        </row>
        <row r="155">
          <cell r="E155">
            <v>40224</v>
          </cell>
        </row>
        <row r="156">
          <cell r="E156">
            <v>40218</v>
          </cell>
        </row>
        <row r="157">
          <cell r="E157">
            <v>40218</v>
          </cell>
        </row>
        <row r="158">
          <cell r="E158">
            <v>40218</v>
          </cell>
        </row>
        <row r="159">
          <cell r="E159">
            <v>40225</v>
          </cell>
        </row>
        <row r="160">
          <cell r="E160">
            <v>40225</v>
          </cell>
        </row>
        <row r="161">
          <cell r="E161">
            <v>40225</v>
          </cell>
        </row>
        <row r="162">
          <cell r="E162">
            <v>40227</v>
          </cell>
        </row>
        <row r="163">
          <cell r="E163">
            <v>40227</v>
          </cell>
        </row>
        <row r="164">
          <cell r="E164">
            <v>40227</v>
          </cell>
        </row>
        <row r="165">
          <cell r="E165">
            <v>40227</v>
          </cell>
        </row>
        <row r="166">
          <cell r="E166">
            <v>40228</v>
          </cell>
        </row>
        <row r="167">
          <cell r="E167">
            <v>40228</v>
          </cell>
        </row>
        <row r="168">
          <cell r="E168">
            <v>40228</v>
          </cell>
        </row>
        <row r="169">
          <cell r="E169">
            <v>40231</v>
          </cell>
        </row>
        <row r="170">
          <cell r="E170">
            <v>40231</v>
          </cell>
        </row>
        <row r="171">
          <cell r="E171">
            <v>40233</v>
          </cell>
        </row>
        <row r="172">
          <cell r="E172">
            <v>40233</v>
          </cell>
        </row>
        <row r="173">
          <cell r="E173">
            <v>40232</v>
          </cell>
        </row>
        <row r="174">
          <cell r="E174">
            <v>40232</v>
          </cell>
        </row>
        <row r="175">
          <cell r="E175">
            <v>40233</v>
          </cell>
        </row>
        <row r="176">
          <cell r="E176">
            <v>40232</v>
          </cell>
        </row>
        <row r="177">
          <cell r="E177">
            <v>40233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Otros ingresos"/>
      <sheetName val="Presupuesto general"/>
      <sheetName val="2004VS2005"/>
      <sheetName val="Escenarios PPC"/>
      <sheetName val="Superávit 2006"/>
      <sheetName val="Anexo 2 Minagricultura"/>
      <sheetName val="Anexo 3 Minagricultura"/>
      <sheetName val="Anexo 4 Regionalizacion"/>
      <sheetName val="Funcionamiento"/>
      <sheetName val="NOMINA HONORARIOS 2009 1"/>
      <sheetName val="NOMINA HONORARIOS 2009 2"/>
      <sheetName val="comparativo  alternativas "/>
      <sheetName val="Inversión total en programas"/>
      <sheetName val="MODELO CONTRATISTAS"/>
      <sheetName val="Servicios personal 2005"/>
      <sheetName val="Nómina 2004"/>
    </sheetNames>
    <sheetDataSet>
      <sheetData sheetId="0">
        <row r="51">
          <cell r="C51">
            <v>2168.25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general"/>
      <sheetName val="2004VS2005"/>
      <sheetName val="Otros ingresos Modificaciones"/>
      <sheetName val="Inversión total en programas"/>
      <sheetName val="MODELO CONTRATISTAS"/>
      <sheetName val="Servicios personal 2005"/>
      <sheetName val="Nómina 2004"/>
    </sheetNames>
    <sheetDataSet>
      <sheetData sheetId="0"/>
      <sheetData sheetId="1"/>
      <sheetData sheetId="2"/>
      <sheetData sheetId="3">
        <row r="35">
          <cell r="C35" t="e">
            <v>#REF!</v>
          </cell>
        </row>
        <row r="50">
          <cell r="A50" t="str">
            <v>Cadena avícola porcícola</v>
          </cell>
          <cell r="B50">
            <v>0</v>
          </cell>
        </row>
        <row r="60">
          <cell r="A60" t="str">
            <v>Honorarios director nacional</v>
          </cell>
          <cell r="B60" t="e">
            <v>#REF!</v>
          </cell>
        </row>
        <row r="61">
          <cell r="A61" t="str">
            <v>Conceptualización gráfica</v>
          </cell>
          <cell r="B61" t="e">
            <v>#REF!</v>
          </cell>
        </row>
        <row r="62">
          <cell r="A62" t="str">
            <v>Asistente Call Center</v>
          </cell>
          <cell r="B62" t="e">
            <v>#REF!</v>
          </cell>
        </row>
        <row r="63">
          <cell r="A63" t="str">
            <v>Subtotal gastos de personal</v>
          </cell>
          <cell r="B63" t="e">
            <v>#REF!</v>
          </cell>
        </row>
      </sheetData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Otros ingresos"/>
      <sheetName val="Presupuesto general"/>
      <sheetName val="2004VS2005"/>
      <sheetName val="Escenario PPC"/>
      <sheetName val="Ejecución ingresos 2009"/>
      <sheetName val="Ejecución gastos 2009"/>
      <sheetName val="Superavit 2009"/>
      <sheetName val="Anexo 2 "/>
      <sheetName val="Anexo 3 "/>
      <sheetName val="Anexo 4"/>
      <sheetName val="Funcionamiento"/>
      <sheetName val="Nómina y honorarios 2010"/>
      <sheetName val="Comparativo nómina 2009-2010"/>
      <sheetName val="Inversión total en programas"/>
      <sheetName val="MODELO CONTRATISTAS"/>
      <sheetName val="Servicios personal 2005"/>
      <sheetName val="Nómina 2004"/>
      <sheetName val="Hoja1"/>
    </sheetNames>
    <sheetDataSet>
      <sheetData sheetId="0">
        <row r="21">
          <cell r="C21">
            <v>1344784788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>
        <row r="86">
          <cell r="B86">
            <v>117000000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C441C-DD5C-42B0-AC27-86EFA1153CFC}">
  <sheetPr>
    <tabColor theme="7" tint="0.39997558519241921"/>
    <pageSetUpPr fitToPage="1"/>
  </sheetPr>
  <dimension ref="B1:G161"/>
  <sheetViews>
    <sheetView showGridLines="0" tabSelected="1" zoomScale="70" zoomScaleNormal="70" workbookViewId="0">
      <pane xSplit="2" ySplit="15" topLeftCell="C16" activePane="bottomRight" state="frozen"/>
      <selection activeCell="AC46" sqref="AC46"/>
      <selection pane="topRight" activeCell="AC46" sqref="AC46"/>
      <selection pane="bottomLeft" activeCell="AC46" sqref="AC46"/>
      <selection pane="bottomRight" activeCell="L11" sqref="L11"/>
    </sheetView>
  </sheetViews>
  <sheetFormatPr baseColWidth="10" defaultColWidth="11.44140625" defaultRowHeight="14.4" x14ac:dyDescent="0.3"/>
  <cols>
    <col min="1" max="1" width="4" customWidth="1"/>
    <col min="2" max="2" width="51.6640625" style="1" bestFit="1" customWidth="1"/>
    <col min="3" max="3" width="31.109375" bestFit="1" customWidth="1"/>
    <col min="4" max="4" width="21.5546875" bestFit="1" customWidth="1"/>
    <col min="5" max="5" width="21.6640625" customWidth="1"/>
    <col min="6" max="6" width="18.88671875" customWidth="1"/>
    <col min="7" max="7" width="27.88671875" style="2" customWidth="1"/>
    <col min="8" max="8" width="15.6640625" bestFit="1" customWidth="1"/>
  </cols>
  <sheetData>
    <row r="1" spans="2:7" ht="15" thickBot="1" x14ac:dyDescent="0.35"/>
    <row r="2" spans="2:7" ht="15" customHeight="1" x14ac:dyDescent="0.3">
      <c r="B2" s="44" t="s">
        <v>0</v>
      </c>
      <c r="C2" s="45"/>
      <c r="D2" s="45"/>
      <c r="E2" s="45"/>
      <c r="F2" s="45"/>
      <c r="G2" s="45"/>
    </row>
    <row r="3" spans="2:7" x14ac:dyDescent="0.3">
      <c r="B3" s="46"/>
      <c r="C3" s="47"/>
      <c r="D3" s="47"/>
      <c r="E3" s="47"/>
      <c r="F3" s="47"/>
      <c r="G3" s="47"/>
    </row>
    <row r="4" spans="2:7" x14ac:dyDescent="0.3">
      <c r="B4" s="46"/>
      <c r="C4" s="47"/>
      <c r="D4" s="47"/>
      <c r="E4" s="47"/>
      <c r="F4" s="47"/>
      <c r="G4" s="47"/>
    </row>
    <row r="5" spans="2:7" ht="15" thickBot="1" x14ac:dyDescent="0.35">
      <c r="B5" s="48"/>
      <c r="C5" s="49"/>
      <c r="D5" s="49"/>
      <c r="E5" s="49"/>
      <c r="F5" s="49"/>
      <c r="G5" s="49"/>
    </row>
    <row r="6" spans="2:7" s="3" customFormat="1" ht="15.75" customHeight="1" thickBot="1" x14ac:dyDescent="0.35">
      <c r="B6" s="50" t="s">
        <v>1</v>
      </c>
      <c r="C6" s="51"/>
      <c r="D6" s="51"/>
      <c r="E6" s="51"/>
      <c r="F6" s="51"/>
      <c r="G6" s="51"/>
    </row>
    <row r="7" spans="2:7" s="3" customFormat="1" x14ac:dyDescent="0.3">
      <c r="B7" s="52"/>
      <c r="C7" s="52"/>
      <c r="D7" s="52"/>
      <c r="E7" s="52"/>
      <c r="F7" s="52"/>
      <c r="G7" s="52"/>
    </row>
    <row r="8" spans="2:7" s="3" customFormat="1" ht="12.75" customHeight="1" x14ac:dyDescent="0.3">
      <c r="B8" s="4" t="s">
        <v>2</v>
      </c>
      <c r="C8" s="53" t="s">
        <v>3</v>
      </c>
      <c r="D8" s="53"/>
      <c r="E8" s="53"/>
      <c r="F8" s="4"/>
      <c r="G8" s="6"/>
    </row>
    <row r="9" spans="2:7" s="3" customFormat="1" x14ac:dyDescent="0.3">
      <c r="B9" s="7" t="s">
        <v>4</v>
      </c>
      <c r="C9" s="5">
        <v>2025</v>
      </c>
      <c r="D9" s="8"/>
      <c r="E9" s="7"/>
      <c r="F9" s="7"/>
      <c r="G9" s="9"/>
    </row>
    <row r="10" spans="2:7" s="3" customFormat="1" ht="13.8" x14ac:dyDescent="0.3">
      <c r="B10" s="10" t="s">
        <v>5</v>
      </c>
      <c r="C10" s="11">
        <v>45868</v>
      </c>
      <c r="D10" s="12"/>
      <c r="E10" s="10"/>
      <c r="F10" s="10"/>
      <c r="G10" s="13"/>
    </row>
    <row r="11" spans="2:7" s="3" customFormat="1" ht="13.8" x14ac:dyDescent="0.3">
      <c r="D11" s="14"/>
      <c r="G11" s="15"/>
    </row>
    <row r="12" spans="2:7" s="3" customFormat="1" x14ac:dyDescent="0.3">
      <c r="B12" s="54" t="s">
        <v>6</v>
      </c>
      <c r="C12" s="54"/>
      <c r="D12" s="54"/>
      <c r="E12" s="54"/>
      <c r="F12" s="54"/>
      <c r="G12" s="54"/>
    </row>
    <row r="13" spans="2:7" ht="16.5" customHeight="1" thickBot="1" x14ac:dyDescent="0.35">
      <c r="B13" s="55" t="s">
        <v>7</v>
      </c>
      <c r="C13" s="55"/>
      <c r="D13" s="55"/>
      <c r="E13" s="55"/>
      <c r="F13" s="55"/>
      <c r="G13" s="55"/>
    </row>
    <row r="14" spans="2:7" ht="21.75" customHeight="1" x14ac:dyDescent="0.3">
      <c r="B14" s="38" t="s">
        <v>8</v>
      </c>
      <c r="C14" s="40" t="s">
        <v>9</v>
      </c>
      <c r="D14" s="40" t="s">
        <v>10</v>
      </c>
      <c r="E14" s="40" t="s">
        <v>11</v>
      </c>
      <c r="F14" s="40" t="s">
        <v>12</v>
      </c>
      <c r="G14" s="42" t="s">
        <v>13</v>
      </c>
    </row>
    <row r="15" spans="2:7" ht="24.75" customHeight="1" x14ac:dyDescent="0.3">
      <c r="B15" s="39"/>
      <c r="C15" s="41"/>
      <c r="D15" s="41"/>
      <c r="E15" s="41"/>
      <c r="F15" s="41"/>
      <c r="G15" s="43"/>
    </row>
    <row r="16" spans="2:7" x14ac:dyDescent="0.3">
      <c r="B16" s="22"/>
      <c r="C16" s="19"/>
      <c r="D16" s="21"/>
      <c r="E16" s="21"/>
      <c r="F16" s="21"/>
      <c r="G16" s="19"/>
    </row>
    <row r="17" spans="2:7" x14ac:dyDescent="0.3">
      <c r="B17" s="23" t="s">
        <v>14</v>
      </c>
      <c r="C17" s="24">
        <f>+C18+C50</f>
        <v>13832419100.0035</v>
      </c>
      <c r="D17" s="24">
        <f>+D18+D50</f>
        <v>0</v>
      </c>
      <c r="E17" s="24">
        <f>+E18+E50</f>
        <v>0</v>
      </c>
      <c r="F17" s="24">
        <f>+F18+F50</f>
        <v>116610374.12799999</v>
      </c>
      <c r="G17" s="24">
        <f t="shared" ref="G17:G63" si="0">SUM(C17:F17)</f>
        <v>13949029474.1315</v>
      </c>
    </row>
    <row r="18" spans="2:7" x14ac:dyDescent="0.3">
      <c r="B18" s="23" t="s">
        <v>15</v>
      </c>
      <c r="C18" s="24">
        <f>+C19+C31+C48</f>
        <v>3918085023.0035</v>
      </c>
      <c r="D18" s="24">
        <f>+D19+D31+D48</f>
        <v>0</v>
      </c>
      <c r="E18" s="24">
        <f>+E19+E31+E48</f>
        <v>0</v>
      </c>
      <c r="F18" s="24">
        <f>+F19+F31+F48</f>
        <v>116610374.12799999</v>
      </c>
      <c r="G18" s="24">
        <f t="shared" si="0"/>
        <v>4034695397.1314998</v>
      </c>
    </row>
    <row r="19" spans="2:7" x14ac:dyDescent="0.3">
      <c r="B19" s="23" t="s">
        <v>16</v>
      </c>
      <c r="C19" s="17">
        <f>SUM(C20:C30)</f>
        <v>1120399420</v>
      </c>
      <c r="D19" s="17">
        <f>SUM(D20:D30)</f>
        <v>0</v>
      </c>
      <c r="E19" s="17">
        <f>SUM(E20:E30)</f>
        <v>0</v>
      </c>
      <c r="F19" s="17">
        <f>SUM(F20:F30)</f>
        <v>74110374.127999991</v>
      </c>
      <c r="G19" s="24">
        <f t="shared" si="0"/>
        <v>1194509794.128</v>
      </c>
    </row>
    <row r="20" spans="2:7" x14ac:dyDescent="0.3">
      <c r="B20" s="25" t="s">
        <v>17</v>
      </c>
      <c r="C20" s="20">
        <f>+'[12]Anexo No. 3 Presupt Gtos MOD'!D20</f>
        <v>746494672</v>
      </c>
      <c r="D20" s="21"/>
      <c r="E20" s="21"/>
      <c r="F20" s="21">
        <f>+[12]RES!C13</f>
        <v>18961552</v>
      </c>
      <c r="G20" s="19">
        <f t="shared" si="0"/>
        <v>765456224</v>
      </c>
    </row>
    <row r="21" spans="2:7" x14ac:dyDescent="0.3">
      <c r="B21" s="25" t="s">
        <v>18</v>
      </c>
      <c r="C21" s="20">
        <f>+'[12]Anexo No. 3 Presupt Gtos MOD'!D21</f>
        <v>2400000</v>
      </c>
      <c r="D21" s="21"/>
      <c r="E21" s="21"/>
      <c r="F21" s="21">
        <f>+'[13]Anexo 5 Planta y Equipo sen dif'!R25</f>
        <v>6200000</v>
      </c>
      <c r="G21" s="19">
        <f t="shared" si="0"/>
        <v>8600000</v>
      </c>
    </row>
    <row r="22" spans="2:7" x14ac:dyDescent="0.3">
      <c r="B22" s="25" t="s">
        <v>19</v>
      </c>
      <c r="C22" s="20">
        <f>+'[12]Anexo No. 3 Presupt Gtos MOD'!D22</f>
        <v>33594951</v>
      </c>
      <c r="D22" s="21"/>
      <c r="E22" s="21"/>
      <c r="F22" s="21">
        <f>+[12]RES!C15+'[13]Anexo 5 Planta y Equipo sen dif'!AC25+'[13]Anexo 5 Planta y Equipo sen dif'!AB25</f>
        <v>6429196</v>
      </c>
      <c r="G22" s="19">
        <f t="shared" si="0"/>
        <v>40024147</v>
      </c>
    </row>
    <row r="23" spans="2:7" x14ac:dyDescent="0.3">
      <c r="B23" s="25" t="s">
        <v>20</v>
      </c>
      <c r="C23" s="20">
        <f>+'[12]Anexo No. 3 Presupt Gtos MOD'!D23</f>
        <v>55991601</v>
      </c>
      <c r="D23" s="21"/>
      <c r="E23" s="21"/>
      <c r="F23" s="21">
        <f>+[12]RES!C16+'[13]Anexo 5 Planta y Equipo sen dif'!AA25</f>
        <v>10715323.563999999</v>
      </c>
      <c r="G23" s="19">
        <f t="shared" si="0"/>
        <v>66706924.563999996</v>
      </c>
    </row>
    <row r="24" spans="2:7" x14ac:dyDescent="0.3">
      <c r="B24" s="25" t="s">
        <v>21</v>
      </c>
      <c r="C24" s="20">
        <f>+'[12]Anexo No. 3 Presupt Gtos MOD'!D24</f>
        <v>1005819</v>
      </c>
      <c r="D24" s="21"/>
      <c r="E24" s="21"/>
      <c r="F24" s="21">
        <f>+'[13]Anexo 5 Planta y Equipo sen dif'!AD25</f>
        <v>3352730</v>
      </c>
      <c r="G24" s="19">
        <f t="shared" si="0"/>
        <v>4358549</v>
      </c>
    </row>
    <row r="25" spans="2:7" x14ac:dyDescent="0.3">
      <c r="B25" s="25" t="s">
        <v>22</v>
      </c>
      <c r="C25" s="20">
        <f>+'[12]Anexo No. 3 Presupt Gtos MOD'!D25</f>
        <v>55991601</v>
      </c>
      <c r="D25" s="21"/>
      <c r="E25" s="21"/>
      <c r="F25" s="21">
        <f>+[12]RES!C18+'[13]Anexo 5 Planta y Equipo sen dif'!Y25</f>
        <v>10715323.563999999</v>
      </c>
      <c r="G25" s="19">
        <f t="shared" si="0"/>
        <v>66706924.563999996</v>
      </c>
    </row>
    <row r="26" spans="2:7" x14ac:dyDescent="0.3">
      <c r="B26" s="25" t="s">
        <v>23</v>
      </c>
      <c r="C26" s="20">
        <f>+'[12]Anexo No. 3 Presupt Gtos MOD'!D26</f>
        <v>6718992</v>
      </c>
      <c r="D26" s="21"/>
      <c r="E26" s="21"/>
      <c r="F26" s="21">
        <f>+[12]RES!C19+'[13]Anexo 5 Planta y Equipo sen dif'!Z25</f>
        <v>1285840</v>
      </c>
      <c r="G26" s="19">
        <f t="shared" si="0"/>
        <v>8004832</v>
      </c>
    </row>
    <row r="27" spans="2:7" x14ac:dyDescent="0.3">
      <c r="B27" s="25" t="s">
        <v>24</v>
      </c>
      <c r="C27" s="20">
        <f>+'[12]Anexo No. 3 Presupt Gtos MOD'!D27</f>
        <v>153929892</v>
      </c>
      <c r="D27" s="21"/>
      <c r="E27" s="21"/>
      <c r="F27" s="21">
        <f>+[12]RES!C20+'[13]Anexo 5 Planta y Equipo sen dif'!T25</f>
        <v>9933977</v>
      </c>
      <c r="G27" s="19">
        <f t="shared" si="0"/>
        <v>163863869</v>
      </c>
    </row>
    <row r="28" spans="2:7" x14ac:dyDescent="0.3">
      <c r="B28" s="25" t="s">
        <v>25</v>
      </c>
      <c r="C28" s="20">
        <f>+'[12]Anexo No. 3 Presupt Gtos MOD'!D28</f>
        <v>28565292</v>
      </c>
      <c r="D28" s="21"/>
      <c r="E28" s="21"/>
      <c r="F28" s="21">
        <f>+[12]RES!C21+'[13]Anexo 5 Planta y Equipo sen dif'!V25</f>
        <v>2896188</v>
      </c>
      <c r="G28" s="19">
        <f t="shared" si="0"/>
        <v>31461480</v>
      </c>
    </row>
    <row r="29" spans="2:7" x14ac:dyDescent="0.3">
      <c r="B29" s="25" t="s">
        <v>26</v>
      </c>
      <c r="C29" s="20">
        <f>+'[12]Anexo No. 3 Presupt Gtos MOD'!D29</f>
        <v>21423960</v>
      </c>
      <c r="D29" s="21"/>
      <c r="E29" s="21"/>
      <c r="F29" s="21">
        <f>+[12]RES!C22+'[13]Anexo 5 Planta y Equipo sen dif'!X25</f>
        <v>2172132</v>
      </c>
      <c r="G29" s="19">
        <f t="shared" si="0"/>
        <v>23596092</v>
      </c>
    </row>
    <row r="30" spans="2:7" x14ac:dyDescent="0.3">
      <c r="B30" s="25" t="s">
        <v>27</v>
      </c>
      <c r="C30" s="20">
        <f>+'[12]Anexo No. 3 Presupt Gtos MOD'!D30</f>
        <v>14282640</v>
      </c>
      <c r="D30" s="21"/>
      <c r="E30" s="21"/>
      <c r="F30" s="21">
        <f>+[12]RES!C23+'[13]Anexo 5 Planta y Equipo sen dif'!W25</f>
        <v>1448112</v>
      </c>
      <c r="G30" s="19">
        <f t="shared" si="0"/>
        <v>15730752</v>
      </c>
    </row>
    <row r="31" spans="2:7" x14ac:dyDescent="0.3">
      <c r="B31" s="23" t="s">
        <v>28</v>
      </c>
      <c r="C31" s="24">
        <f>SUM(C32:C47)</f>
        <v>2326036673</v>
      </c>
      <c r="D31" s="24">
        <f>SUM(D32:D47)</f>
        <v>0</v>
      </c>
      <c r="E31" s="24">
        <f>SUM(E32:E47)</f>
        <v>0</v>
      </c>
      <c r="F31" s="24">
        <f>SUM(F32:F47)</f>
        <v>42500000</v>
      </c>
      <c r="G31" s="24">
        <f t="shared" si="0"/>
        <v>2368536673</v>
      </c>
    </row>
    <row r="32" spans="2:7" x14ac:dyDescent="0.3">
      <c r="B32" s="25" t="str">
        <f>+'[12]Anexo No. 3 Presupt Gtos MOD'!B32</f>
        <v>Muebles, equipos de oficina y software</v>
      </c>
      <c r="C32" s="20">
        <f>+'[12]Anexo No. 3 Presupt Gtos MOD'!D32</f>
        <v>887786323</v>
      </c>
      <c r="D32" s="21"/>
      <c r="E32" s="21"/>
      <c r="F32" s="21"/>
      <c r="G32" s="19">
        <f t="shared" si="0"/>
        <v>887786323</v>
      </c>
    </row>
    <row r="33" spans="2:7" x14ac:dyDescent="0.3">
      <c r="B33" s="25" t="str">
        <f>+'[12]Anexo No. 3 Presupt Gtos MOD'!B33</f>
        <v>Impresos y publicaciones</v>
      </c>
      <c r="C33" s="20">
        <f>+'[12]Anexo No. 3 Presupt Gtos MOD'!D33</f>
        <v>41107409</v>
      </c>
      <c r="D33" s="21"/>
      <c r="E33" s="21"/>
      <c r="F33" s="21"/>
      <c r="G33" s="19">
        <f t="shared" si="0"/>
        <v>41107409</v>
      </c>
    </row>
    <row r="34" spans="2:7" x14ac:dyDescent="0.3">
      <c r="B34" s="25" t="str">
        <f>+'[12]Anexo No. 3 Presupt Gtos MOD'!B34</f>
        <v>Materiales y suministros</v>
      </c>
      <c r="C34" s="20">
        <f>+'[12]Anexo No. 3 Presupt Gtos MOD'!D34</f>
        <v>36782984</v>
      </c>
      <c r="D34" s="21"/>
      <c r="E34" s="21"/>
      <c r="F34" s="21"/>
      <c r="G34" s="19">
        <f t="shared" si="0"/>
        <v>36782984</v>
      </c>
    </row>
    <row r="35" spans="2:7" x14ac:dyDescent="0.3">
      <c r="B35" s="25" t="str">
        <f>+'[12]Anexo No. 3 Presupt Gtos MOD'!B35</f>
        <v>Correo</v>
      </c>
      <c r="C35" s="20">
        <f>+'[12]Anexo No. 3 Presupt Gtos MOD'!D35</f>
        <v>92371297</v>
      </c>
      <c r="D35" s="21"/>
      <c r="E35" s="21"/>
      <c r="F35" s="21"/>
      <c r="G35" s="19">
        <f t="shared" si="0"/>
        <v>92371297</v>
      </c>
    </row>
    <row r="36" spans="2:7" x14ac:dyDescent="0.3">
      <c r="B36" s="25" t="str">
        <f>+'[12]Anexo No. 3 Presupt Gtos MOD'!B36</f>
        <v>Transportes, fletes y acarreos</v>
      </c>
      <c r="C36" s="20">
        <f>+'[12]Anexo No. 3 Presupt Gtos MOD'!D36</f>
        <v>7969224</v>
      </c>
      <c r="D36" s="21"/>
      <c r="E36" s="21"/>
      <c r="F36" s="21"/>
      <c r="G36" s="19">
        <f t="shared" si="0"/>
        <v>7969224</v>
      </c>
    </row>
    <row r="37" spans="2:7" x14ac:dyDescent="0.3">
      <c r="B37" s="25" t="str">
        <f>+'[12]Anexo No. 3 Presupt Gtos MOD'!B37</f>
        <v>Honorarios</v>
      </c>
      <c r="C37" s="20">
        <f>+'[12]Anexo No. 3 Presupt Gtos MOD'!D37</f>
        <v>648968134</v>
      </c>
      <c r="D37" s="21"/>
      <c r="E37" s="21"/>
      <c r="F37" s="21"/>
      <c r="G37" s="19">
        <f t="shared" si="0"/>
        <v>648968134</v>
      </c>
    </row>
    <row r="38" spans="2:7" x14ac:dyDescent="0.3">
      <c r="B38" s="25" t="str">
        <f>+'[12]Anexo No. 3 Presupt Gtos MOD'!B38</f>
        <v xml:space="preserve">Capacitación </v>
      </c>
      <c r="C38" s="20">
        <f>+'[12]Anexo No. 3 Presupt Gtos MOD'!D38</f>
        <v>42719384</v>
      </c>
      <c r="D38" s="21"/>
      <c r="E38" s="21"/>
      <c r="F38" s="21"/>
      <c r="G38" s="19">
        <f t="shared" si="0"/>
        <v>42719384</v>
      </c>
    </row>
    <row r="39" spans="2:7" x14ac:dyDescent="0.3">
      <c r="B39" s="25" t="str">
        <f>+'[12]Anexo No. 3 Presupt Gtos MOD'!B39</f>
        <v xml:space="preserve">Mantenimiento </v>
      </c>
      <c r="C39" s="20">
        <f>+'[12]Anexo No. 3 Presupt Gtos MOD'!D39</f>
        <v>4750346</v>
      </c>
      <c r="D39" s="21"/>
      <c r="E39" s="21"/>
      <c r="F39" s="21"/>
      <c r="G39" s="19">
        <f t="shared" si="0"/>
        <v>4750346</v>
      </c>
    </row>
    <row r="40" spans="2:7" x14ac:dyDescent="0.3">
      <c r="B40" s="25" t="str">
        <f>+'[12]Anexo No. 3 Presupt Gtos MOD'!B40</f>
        <v>Seguros, impuestos y gastos legales</v>
      </c>
      <c r="C40" s="20">
        <f>+'[12]Anexo No. 3 Presupt Gtos MOD'!D40</f>
        <v>24006565</v>
      </c>
      <c r="D40" s="21"/>
      <c r="E40" s="21"/>
      <c r="F40" s="21"/>
      <c r="G40" s="19">
        <f t="shared" si="0"/>
        <v>24006565</v>
      </c>
    </row>
    <row r="41" spans="2:7" x14ac:dyDescent="0.3">
      <c r="B41" s="25" t="str">
        <f>+'[12]Anexo No. 3 Presupt Gtos MOD'!B41</f>
        <v>Comisiones y gastos bancarios</v>
      </c>
      <c r="C41" s="20">
        <f>+'[12]Anexo No. 3 Presupt Gtos MOD'!D41</f>
        <v>205955331</v>
      </c>
      <c r="D41" s="21"/>
      <c r="E41" s="21"/>
      <c r="F41" s="21"/>
      <c r="G41" s="19">
        <f t="shared" si="0"/>
        <v>205955331</v>
      </c>
    </row>
    <row r="42" spans="2:7" x14ac:dyDescent="0.3">
      <c r="B42" s="25" t="str">
        <f>+'[12]Anexo No. 3 Presupt Gtos MOD'!B42</f>
        <v>Gastos de viaje</v>
      </c>
      <c r="C42" s="20">
        <f>+'[12]Anexo No. 3 Presupt Gtos MOD'!D42</f>
        <v>32276084</v>
      </c>
      <c r="D42" s="21"/>
      <c r="E42" s="21"/>
      <c r="F42" s="21"/>
      <c r="G42" s="19">
        <f t="shared" si="0"/>
        <v>32276084</v>
      </c>
    </row>
    <row r="43" spans="2:7" x14ac:dyDescent="0.3">
      <c r="B43" s="25" t="str">
        <f>+'[12]Anexo No. 3 Presupt Gtos MOD'!B43</f>
        <v>Aseo, vigilancia y cafetería</v>
      </c>
      <c r="C43" s="20">
        <f>+'[12]Anexo No. 3 Presupt Gtos MOD'!D43</f>
        <v>22855534</v>
      </c>
      <c r="D43" s="21"/>
      <c r="E43" s="21"/>
      <c r="F43" s="21"/>
      <c r="G43" s="19">
        <f t="shared" si="0"/>
        <v>22855534</v>
      </c>
    </row>
    <row r="44" spans="2:7" x14ac:dyDescent="0.3">
      <c r="B44" s="25" t="str">
        <f>+'[12]Anexo No. 3 Presupt Gtos MOD'!B44</f>
        <v>Servicios públicos</v>
      </c>
      <c r="C44" s="20">
        <f>+'[12]Anexo No. 3 Presupt Gtos MOD'!D44</f>
        <v>62299209</v>
      </c>
      <c r="D44" s="21"/>
      <c r="E44" s="21"/>
      <c r="F44" s="21"/>
      <c r="G44" s="19">
        <f t="shared" si="0"/>
        <v>62299209</v>
      </c>
    </row>
    <row r="45" spans="2:7" x14ac:dyDescent="0.3">
      <c r="B45" s="25" t="str">
        <f>+'[12]Anexo No. 3 Presupt Gtos MOD'!B45</f>
        <v>Arriendos</v>
      </c>
      <c r="C45" s="20">
        <f>+'[12]Anexo No. 3 Presupt Gtos MOD'!D45</f>
        <v>17556562</v>
      </c>
      <c r="D45" s="21"/>
      <c r="E45" s="21"/>
      <c r="F45" s="21">
        <v>13000000</v>
      </c>
      <c r="G45" s="19">
        <f t="shared" si="0"/>
        <v>30556562</v>
      </c>
    </row>
    <row r="46" spans="2:7" ht="16.2" customHeight="1" x14ac:dyDescent="0.3">
      <c r="B46" s="25" t="str">
        <f>+'[12]Anexo No. 3 Presupt Gtos MOD'!B46</f>
        <v>Cuota auditaje CGR</v>
      </c>
      <c r="C46" s="20">
        <f>+'[12]Anexo No. 3 Presupt Gtos MOD'!D46</f>
        <v>165942014</v>
      </c>
      <c r="D46" s="21"/>
      <c r="E46" s="21"/>
      <c r="F46" s="21">
        <v>29500000</v>
      </c>
      <c r="G46" s="19">
        <f t="shared" si="0"/>
        <v>195442014</v>
      </c>
    </row>
    <row r="47" spans="2:7" x14ac:dyDescent="0.3">
      <c r="B47" s="25" t="str">
        <f>+'[12]Anexo No. 3 Presupt Gtos MOD'!B47</f>
        <v>Gastos comisión de fomento</v>
      </c>
      <c r="C47" s="20">
        <f>+'[12]Anexo No. 3 Presupt Gtos MOD'!D47</f>
        <v>32690273</v>
      </c>
      <c r="D47" s="21"/>
      <c r="E47" s="21"/>
      <c r="F47" s="21"/>
      <c r="G47" s="19">
        <f t="shared" si="0"/>
        <v>32690273</v>
      </c>
    </row>
    <row r="48" spans="2:7" x14ac:dyDescent="0.3">
      <c r="B48" s="23" t="s">
        <v>29</v>
      </c>
      <c r="C48" s="24">
        <f>SUM(C49:C49)</f>
        <v>471648930.00349998</v>
      </c>
      <c r="D48" s="24">
        <f>SUM(D49:D60)</f>
        <v>0</v>
      </c>
      <c r="E48" s="24">
        <f>SUM(E49:E60)</f>
        <v>0</v>
      </c>
      <c r="F48" s="24">
        <f>SUM(F49:F49)</f>
        <v>0</v>
      </c>
      <c r="G48" s="24">
        <f>SUM(C48:F48)</f>
        <v>471648930.00349998</v>
      </c>
    </row>
    <row r="49" spans="2:7" x14ac:dyDescent="0.3">
      <c r="B49" s="25" t="s">
        <v>30</v>
      </c>
      <c r="C49" s="20">
        <f>+'[12]Anexo No. 3 Presupt Gtos MOD'!D49-0.16</f>
        <v>471648930.00349998</v>
      </c>
      <c r="D49" s="21"/>
      <c r="E49" s="21"/>
      <c r="F49" s="21"/>
      <c r="G49" s="19">
        <f>SUM(C49:F49)</f>
        <v>471648930.00349998</v>
      </c>
    </row>
    <row r="50" spans="2:7" s="16" customFormat="1" x14ac:dyDescent="0.3">
      <c r="B50" s="23" t="s">
        <v>31</v>
      </c>
      <c r="C50" s="24">
        <f>SUM(C51:C52)</f>
        <v>9914334077</v>
      </c>
      <c r="D50" s="26"/>
      <c r="E50" s="26"/>
      <c r="F50" s="24">
        <f>+F51</f>
        <v>0</v>
      </c>
      <c r="G50" s="24">
        <f>SUM(G51:G52)</f>
        <v>9914334077</v>
      </c>
    </row>
    <row r="51" spans="2:7" x14ac:dyDescent="0.3">
      <c r="B51" s="25" t="s">
        <v>32</v>
      </c>
      <c r="C51" s="20">
        <f>+'[12]Anexo No. 3 Presupt Gtos MOD'!D51</f>
        <v>6196458798</v>
      </c>
      <c r="D51" s="21"/>
      <c r="E51" s="21"/>
      <c r="F51" s="21"/>
      <c r="G51" s="19">
        <f t="shared" si="0"/>
        <v>6196458798</v>
      </c>
    </row>
    <row r="52" spans="2:7" x14ac:dyDescent="0.3">
      <c r="B52" s="25" t="s">
        <v>33</v>
      </c>
      <c r="C52" s="20">
        <f>+'[12]Anexo No. 3 Presupt Gtos MOD'!D52</f>
        <v>3717875279</v>
      </c>
      <c r="D52" s="21"/>
      <c r="E52" s="21"/>
      <c r="F52" s="21"/>
      <c r="G52" s="19">
        <f t="shared" si="0"/>
        <v>3717875279</v>
      </c>
    </row>
    <row r="53" spans="2:7" ht="15.6" x14ac:dyDescent="0.3">
      <c r="B53" s="23" t="s">
        <v>34</v>
      </c>
      <c r="C53" s="24">
        <f>+C54+C82</f>
        <v>89393833381.999268</v>
      </c>
      <c r="D53" s="27"/>
      <c r="E53" s="27"/>
      <c r="F53" s="24">
        <f>+F54+F82</f>
        <v>-1311503695</v>
      </c>
      <c r="G53" s="24">
        <f t="shared" si="0"/>
        <v>88082329686.999268</v>
      </c>
    </row>
    <row r="54" spans="2:7" x14ac:dyDescent="0.3">
      <c r="B54" s="28" t="s">
        <v>35</v>
      </c>
      <c r="C54" s="24">
        <f>+C55+C67</f>
        <v>18427560323</v>
      </c>
      <c r="D54" s="26"/>
      <c r="E54" s="26"/>
      <c r="F54" s="24">
        <f>+F55+F67</f>
        <v>-381551398</v>
      </c>
      <c r="G54" s="24">
        <f t="shared" si="0"/>
        <v>18046008925</v>
      </c>
    </row>
    <row r="55" spans="2:7" x14ac:dyDescent="0.3">
      <c r="B55" s="23" t="s">
        <v>36</v>
      </c>
      <c r="C55" s="24">
        <f>SUM(C56:C66)</f>
        <v>9222869020</v>
      </c>
      <c r="D55" s="24">
        <f>SUM(D56:D66)</f>
        <v>0</v>
      </c>
      <c r="E55" s="24">
        <f>SUM(E56:E66)</f>
        <v>0</v>
      </c>
      <c r="F55" s="24">
        <f>SUM(F56:F66)</f>
        <v>211097388</v>
      </c>
      <c r="G55" s="24">
        <f t="shared" si="0"/>
        <v>9433966408</v>
      </c>
    </row>
    <row r="56" spans="2:7" x14ac:dyDescent="0.3">
      <c r="B56" s="25" t="s">
        <v>17</v>
      </c>
      <c r="C56" s="20">
        <f>+'[12]Anexo No. 3 Presupt Gtos MOD'!D57</f>
        <v>6114316184</v>
      </c>
      <c r="D56" s="21"/>
      <c r="E56" s="21"/>
      <c r="F56" s="21">
        <f>+[12]RES!C54</f>
        <v>136872878</v>
      </c>
      <c r="G56" s="19">
        <f t="shared" si="0"/>
        <v>6251189062</v>
      </c>
    </row>
    <row r="57" spans="2:7" x14ac:dyDescent="0.3">
      <c r="B57" s="25" t="s">
        <v>18</v>
      </c>
      <c r="C57" s="20">
        <f>+'[12]Anexo No. 3 Presupt Gtos MOD'!D58</f>
        <v>19200000</v>
      </c>
      <c r="D57" s="21"/>
      <c r="E57" s="21"/>
      <c r="F57" s="21">
        <f>+[12]RES!C55</f>
        <v>0</v>
      </c>
      <c r="G57" s="19">
        <f t="shared" si="0"/>
        <v>19200000</v>
      </c>
    </row>
    <row r="58" spans="2:7" x14ac:dyDescent="0.3">
      <c r="B58" s="25" t="s">
        <v>19</v>
      </c>
      <c r="C58" s="20">
        <f>+'[12]Anexo No. 3 Presupt Gtos MOD'!D59</f>
        <v>310121514</v>
      </c>
      <c r="D58" s="21"/>
      <c r="E58" s="21"/>
      <c r="F58" s="21">
        <f>+[12]RES!C56</f>
        <v>6920552</v>
      </c>
      <c r="G58" s="19">
        <f t="shared" si="0"/>
        <v>317042066</v>
      </c>
    </row>
    <row r="59" spans="2:7" x14ac:dyDescent="0.3">
      <c r="B59" s="25" t="s">
        <v>20</v>
      </c>
      <c r="C59" s="20">
        <f>+'[12]Anexo No. 3 Presupt Gtos MOD'!D60</f>
        <v>442847341</v>
      </c>
      <c r="D59" s="21"/>
      <c r="E59" s="21"/>
      <c r="F59" s="21">
        <f>+[12]RES!C57</f>
        <v>11534231</v>
      </c>
      <c r="G59" s="19">
        <f t="shared" si="0"/>
        <v>454381572</v>
      </c>
    </row>
    <row r="60" spans="2:7" x14ac:dyDescent="0.3">
      <c r="B60" s="25" t="s">
        <v>21</v>
      </c>
      <c r="C60" s="20">
        <f>+'[12]Anexo No. 3 Presupt Gtos MOD'!D61</f>
        <v>8046552</v>
      </c>
      <c r="D60" s="21"/>
      <c r="E60" s="21"/>
      <c r="F60" s="21">
        <f>+[12]RES!C58</f>
        <v>0</v>
      </c>
      <c r="G60" s="19">
        <f t="shared" si="0"/>
        <v>8046552</v>
      </c>
    </row>
    <row r="61" spans="2:7" x14ac:dyDescent="0.3">
      <c r="B61" s="25" t="s">
        <v>22</v>
      </c>
      <c r="C61" s="20">
        <f>+'[12]Anexo No. 3 Presupt Gtos MOD'!D62</f>
        <v>442847341</v>
      </c>
      <c r="D61" s="21"/>
      <c r="E61" s="21"/>
      <c r="F61" s="21">
        <f>+[12]RES!C59</f>
        <v>11534231</v>
      </c>
      <c r="G61" s="19">
        <f t="shared" si="0"/>
        <v>454381572</v>
      </c>
    </row>
    <row r="62" spans="2:7" x14ac:dyDescent="0.3">
      <c r="B62" s="25" t="s">
        <v>23</v>
      </c>
      <c r="C62" s="20">
        <f>+'[12]Anexo No. 3 Presupt Gtos MOD'!D63</f>
        <v>53141677</v>
      </c>
      <c r="D62" s="21"/>
      <c r="E62" s="21"/>
      <c r="F62" s="21">
        <f>+[12]RES!C60</f>
        <v>1384105</v>
      </c>
      <c r="G62" s="19">
        <f t="shared" si="0"/>
        <v>54525782</v>
      </c>
    </row>
    <row r="63" spans="2:7" x14ac:dyDescent="0.3">
      <c r="B63" s="25" t="s">
        <v>24</v>
      </c>
      <c r="C63" s="20">
        <f>+'[12]Anexo No. 3 Presupt Gtos MOD'!D64</f>
        <v>1264340123</v>
      </c>
      <c r="D63" s="21"/>
      <c r="E63" s="21"/>
      <c r="F63" s="21">
        <f>+[12]RES!C61</f>
        <v>29564019</v>
      </c>
      <c r="G63" s="19">
        <f t="shared" si="0"/>
        <v>1293904142</v>
      </c>
    </row>
    <row r="64" spans="2:7" x14ac:dyDescent="0.3">
      <c r="B64" s="25" t="s">
        <v>25</v>
      </c>
      <c r="C64" s="20">
        <f>+'[12]Anexo No. 3 Presupt Gtos MOD'!D65</f>
        <v>252448176</v>
      </c>
      <c r="D64" s="21"/>
      <c r="E64" s="21"/>
      <c r="F64" s="21">
        <f>+[12]RES!C62</f>
        <v>5905500</v>
      </c>
      <c r="G64" s="19">
        <f t="shared" ref="G64:G94" si="1">SUM(C64:F64)</f>
        <v>258353676</v>
      </c>
    </row>
    <row r="65" spans="2:7" x14ac:dyDescent="0.3">
      <c r="B65" s="25" t="s">
        <v>26</v>
      </c>
      <c r="C65" s="20">
        <f>+'[12]Anexo No. 3 Presupt Gtos MOD'!D66</f>
        <v>189336060</v>
      </c>
      <c r="D65" s="21"/>
      <c r="E65" s="21"/>
      <c r="F65" s="21">
        <f>+[12]RES!C63</f>
        <v>4429056</v>
      </c>
      <c r="G65" s="19">
        <f t="shared" si="1"/>
        <v>193765116</v>
      </c>
    </row>
    <row r="66" spans="2:7" x14ac:dyDescent="0.3">
      <c r="B66" s="25" t="s">
        <v>27</v>
      </c>
      <c r="C66" s="20">
        <f>+'[12]Anexo No. 3 Presupt Gtos MOD'!D67</f>
        <v>126224052</v>
      </c>
      <c r="D66" s="21"/>
      <c r="E66" s="21"/>
      <c r="F66" s="21">
        <f>+[12]RES!C64</f>
        <v>2952816</v>
      </c>
      <c r="G66" s="19">
        <f t="shared" si="1"/>
        <v>129176868</v>
      </c>
    </row>
    <row r="67" spans="2:7" x14ac:dyDescent="0.3">
      <c r="B67" s="23" t="s">
        <v>37</v>
      </c>
      <c r="C67" s="24">
        <f t="shared" ref="C67:G67" si="2">SUM(C68:C81)</f>
        <v>9204691303</v>
      </c>
      <c r="D67" s="24">
        <f t="shared" si="2"/>
        <v>0</v>
      </c>
      <c r="E67" s="24">
        <f t="shared" si="2"/>
        <v>0</v>
      </c>
      <c r="F67" s="24">
        <f t="shared" si="2"/>
        <v>-592648786</v>
      </c>
      <c r="G67" s="24">
        <f t="shared" si="2"/>
        <v>8612042517</v>
      </c>
    </row>
    <row r="68" spans="2:7" x14ac:dyDescent="0.3">
      <c r="B68" s="25" t="str">
        <f>+'[12]Anexo No. 3 Presupt Gtos MOD'!B69</f>
        <v>Muebles, equipos de oficina y software</v>
      </c>
      <c r="C68" s="20">
        <f>+'[12]Anexo No. 3 Presupt Gtos MOD'!D69</f>
        <v>168844004</v>
      </c>
      <c r="D68" s="21"/>
      <c r="E68" s="21"/>
      <c r="F68" s="21"/>
      <c r="G68" s="19">
        <f t="shared" si="1"/>
        <v>168844004</v>
      </c>
    </row>
    <row r="69" spans="2:7" x14ac:dyDescent="0.3">
      <c r="B69" s="25" t="str">
        <f>+'[12]Anexo No. 3 Presupt Gtos MOD'!B70</f>
        <v>Impresos y publicaciones</v>
      </c>
      <c r="C69" s="20">
        <f>+'[12]Anexo No. 3 Presupt Gtos MOD'!D70</f>
        <v>4468046</v>
      </c>
      <c r="D69" s="21"/>
      <c r="E69" s="21"/>
      <c r="F69" s="21"/>
      <c r="G69" s="19">
        <f t="shared" si="1"/>
        <v>4468046</v>
      </c>
    </row>
    <row r="70" spans="2:7" x14ac:dyDescent="0.3">
      <c r="B70" s="25" t="str">
        <f>+'[12]Anexo No. 3 Presupt Gtos MOD'!B71</f>
        <v>Materiales y suministros</v>
      </c>
      <c r="C70" s="20">
        <f>+'[12]Anexo No. 3 Presupt Gtos MOD'!D71</f>
        <v>15000000</v>
      </c>
      <c r="D70" s="21"/>
      <c r="E70" s="21"/>
      <c r="F70" s="21"/>
      <c r="G70" s="19">
        <f t="shared" si="1"/>
        <v>15000000</v>
      </c>
    </row>
    <row r="71" spans="2:7" x14ac:dyDescent="0.3">
      <c r="B71" s="25" t="str">
        <f>+'[12]Anexo No. 3 Presupt Gtos MOD'!B72</f>
        <v>Correo</v>
      </c>
      <c r="C71" s="20">
        <f>+'[12]Anexo No. 3 Presupt Gtos MOD'!D72</f>
        <v>103143627</v>
      </c>
      <c r="D71" s="21"/>
      <c r="E71" s="21"/>
      <c r="F71" s="21"/>
      <c r="G71" s="19">
        <f t="shared" si="1"/>
        <v>103143627</v>
      </c>
    </row>
    <row r="72" spans="2:7" x14ac:dyDescent="0.3">
      <c r="B72" s="25" t="str">
        <f>+'[12]Anexo No. 3 Presupt Gtos MOD'!B73</f>
        <v>Transportes, fletes y acarreos</v>
      </c>
      <c r="C72" s="20">
        <f>+'[12]Anexo No. 3 Presupt Gtos MOD'!D73</f>
        <v>16096600</v>
      </c>
      <c r="D72" s="21"/>
      <c r="E72" s="21"/>
      <c r="F72" s="21"/>
      <c r="G72" s="19">
        <f t="shared" si="1"/>
        <v>16096600</v>
      </c>
    </row>
    <row r="73" spans="2:7" x14ac:dyDescent="0.3">
      <c r="B73" s="25" t="str">
        <f>+'[12]Anexo No. 3 Presupt Gtos MOD'!B74</f>
        <v>Honorarios</v>
      </c>
      <c r="C73" s="20">
        <f>+'[12]Anexo No. 3 Presupt Gtos MOD'!D74</f>
        <v>7786670323</v>
      </c>
      <c r="D73" s="21"/>
      <c r="E73" s="21"/>
      <c r="F73" s="21">
        <f>+[13]RES!G75+[13]RES!E75</f>
        <v>-615648786</v>
      </c>
      <c r="G73" s="19">
        <f t="shared" si="1"/>
        <v>7171021537</v>
      </c>
    </row>
    <row r="74" spans="2:7" x14ac:dyDescent="0.3">
      <c r="B74" s="25" t="str">
        <f>+'[12]Anexo No. 3 Presupt Gtos MOD'!B75</f>
        <v xml:space="preserve">Capacitación  </v>
      </c>
      <c r="C74" s="20">
        <f>+'[12]Anexo No. 3 Presupt Gtos MOD'!D75</f>
        <v>26000000</v>
      </c>
      <c r="D74" s="21"/>
      <c r="E74" s="21"/>
      <c r="F74" s="21"/>
      <c r="G74" s="19">
        <f t="shared" si="1"/>
        <v>26000000</v>
      </c>
    </row>
    <row r="75" spans="2:7" x14ac:dyDescent="0.3">
      <c r="B75" s="25" t="str">
        <f>+'[12]Anexo No. 3 Presupt Gtos MOD'!B76</f>
        <v xml:space="preserve">Mantenimiento </v>
      </c>
      <c r="C75" s="20">
        <f>+'[12]Anexo No. 3 Presupt Gtos MOD'!D76</f>
        <v>0</v>
      </c>
      <c r="D75" s="21"/>
      <c r="E75" s="21"/>
      <c r="F75" s="21"/>
      <c r="G75" s="19">
        <f t="shared" si="1"/>
        <v>0</v>
      </c>
    </row>
    <row r="76" spans="2:7" x14ac:dyDescent="0.3">
      <c r="B76" s="25" t="str">
        <f>+'[12]Anexo No. 3 Presupt Gtos MOD'!B77</f>
        <v>Seguros,impuestos y gastos legales</v>
      </c>
      <c r="C76" s="20">
        <f>+'[12]Anexo No. 3 Presupt Gtos MOD'!D77</f>
        <v>55120040</v>
      </c>
      <c r="D76" s="21"/>
      <c r="E76" s="21"/>
      <c r="F76" s="21"/>
      <c r="G76" s="19">
        <f t="shared" si="1"/>
        <v>55120040</v>
      </c>
    </row>
    <row r="77" spans="2:7" x14ac:dyDescent="0.3">
      <c r="B77" s="25" t="str">
        <f>+'[12]Anexo No. 3 Presupt Gtos MOD'!B78</f>
        <v>Comisiones y gastos bancarios</v>
      </c>
      <c r="C77" s="20">
        <f>+'[12]Anexo No. 3 Presupt Gtos MOD'!D78</f>
        <v>116584744</v>
      </c>
      <c r="D77" s="21"/>
      <c r="E77" s="21"/>
      <c r="F77" s="21"/>
      <c r="G77" s="19">
        <f t="shared" si="1"/>
        <v>116584744</v>
      </c>
    </row>
    <row r="78" spans="2:7" x14ac:dyDescent="0.3">
      <c r="B78" s="25" t="str">
        <f>+'[12]Anexo No. 3 Presupt Gtos MOD'!B79</f>
        <v>Gastos de viaje</v>
      </c>
      <c r="C78" s="20">
        <f>+'[12]Anexo No. 3 Presupt Gtos MOD'!D79</f>
        <v>785383300</v>
      </c>
      <c r="D78" s="21"/>
      <c r="E78" s="21"/>
      <c r="F78" s="21"/>
      <c r="G78" s="19">
        <f t="shared" si="1"/>
        <v>785383300</v>
      </c>
    </row>
    <row r="79" spans="2:7" x14ac:dyDescent="0.3">
      <c r="B79" s="25" t="str">
        <f>+'[12]Anexo No. 3 Presupt Gtos MOD'!B80</f>
        <v>Aseo, vigilancia y cafetería</v>
      </c>
      <c r="C79" s="20">
        <f>+'[12]Anexo No. 3 Presupt Gtos MOD'!D80</f>
        <v>0</v>
      </c>
      <c r="D79" s="21"/>
      <c r="E79" s="21"/>
      <c r="F79" s="21"/>
      <c r="G79" s="19">
        <f t="shared" si="1"/>
        <v>0</v>
      </c>
    </row>
    <row r="80" spans="2:7" x14ac:dyDescent="0.3">
      <c r="B80" s="25" t="str">
        <f>+'[12]Anexo No. 3 Presupt Gtos MOD'!B81</f>
        <v>Servicios públicos</v>
      </c>
      <c r="C80" s="20">
        <f>+'[12]Anexo No. 3 Presupt Gtos MOD'!D81</f>
        <v>112319460</v>
      </c>
      <c r="D80" s="21"/>
      <c r="E80" s="21"/>
      <c r="F80" s="21"/>
      <c r="G80" s="19">
        <f t="shared" si="1"/>
        <v>112319460</v>
      </c>
    </row>
    <row r="81" spans="2:7" x14ac:dyDescent="0.3">
      <c r="B81" s="25" t="str">
        <f>+'[12]Anexo No. 3 Presupt Gtos MOD'!B82</f>
        <v>Arriendos</v>
      </c>
      <c r="C81" s="20">
        <f>+'[12]Anexo No. 3 Presupt Gtos MOD'!D82</f>
        <v>15061159</v>
      </c>
      <c r="D81" s="21"/>
      <c r="E81" s="21"/>
      <c r="F81" s="21">
        <v>23000000</v>
      </c>
      <c r="G81" s="19">
        <f t="shared" si="1"/>
        <v>38061159</v>
      </c>
    </row>
    <row r="82" spans="2:7" x14ac:dyDescent="0.3">
      <c r="B82" s="23" t="s">
        <v>38</v>
      </c>
      <c r="C82" s="24">
        <f>+C83+C86+C89+C93</f>
        <v>70966273058.999268</v>
      </c>
      <c r="D82" s="24">
        <f t="shared" ref="D82:F82" si="3">+D83+D86+D89+D93</f>
        <v>62500000</v>
      </c>
      <c r="E82" s="24">
        <f t="shared" si="3"/>
        <v>0</v>
      </c>
      <c r="F82" s="24">
        <f t="shared" si="3"/>
        <v>-929952297</v>
      </c>
      <c r="G82" s="24">
        <f t="shared" si="1"/>
        <v>70098820761.999268</v>
      </c>
    </row>
    <row r="83" spans="2:7" ht="36.6" x14ac:dyDescent="0.3">
      <c r="B83" s="28" t="str">
        <f>+'[12]Anexo No. 3 Presupt Gtos MOD'!B84</f>
        <v>IMPULSAR EL DESARROLLO DEL SECTOR PORCÍCOLA HACIA LA FORMALIZACIÓN Y EL USO DE LA INFORMACIÓN ECONÓMICA</v>
      </c>
      <c r="C83" s="24">
        <f>SUM(C84:C85)</f>
        <v>1917256045.0006208</v>
      </c>
      <c r="D83" s="24">
        <f>SUM(D84:D85)</f>
        <v>0</v>
      </c>
      <c r="E83" s="24">
        <f>SUM(E84:E85)</f>
        <v>0</v>
      </c>
      <c r="F83" s="24">
        <f>SUM(F84:F85)</f>
        <v>0</v>
      </c>
      <c r="G83" s="24">
        <f t="shared" si="1"/>
        <v>1917256045.0006208</v>
      </c>
    </row>
    <row r="84" spans="2:7" s="16" customFormat="1" x14ac:dyDescent="0.3">
      <c r="B84" s="29" t="str">
        <f>+'[12]Anexo No. 3 Presupt Gtos MOD'!B85</f>
        <v>INCREMENTO DEL BENEFICIO FORMAL DE PORCINOS</v>
      </c>
      <c r="C84" s="19">
        <f>+'[12]Anexo No. 3 Presupt Gtos MOD'!D85</f>
        <v>1173318330</v>
      </c>
      <c r="D84" s="30"/>
      <c r="E84" s="30"/>
      <c r="F84" s="30"/>
      <c r="G84" s="18">
        <f t="shared" si="1"/>
        <v>1173318330</v>
      </c>
    </row>
    <row r="85" spans="2:7" ht="35.4" x14ac:dyDescent="0.3">
      <c r="B85" s="29" t="str">
        <f>+'[12]Anexo No. 3 Presupt Gtos MOD'!B86</f>
        <v>GENERACIÓN DE INFORMACIÓN Y ANÁLISIS DE LAS VARIABLES ECONÓMICAS, FINANCIERAS DEL MERCADO NACIONAL E INTERNACIONAL DE LA CARNE DE CERDO.</v>
      </c>
      <c r="C85" s="19">
        <f>+'[12]Anexo No. 3 Presupt Gtos MOD'!D86-0.98</f>
        <v>743937715.00062084</v>
      </c>
      <c r="D85" s="21"/>
      <c r="E85" s="21"/>
      <c r="F85" s="21"/>
      <c r="G85" s="18">
        <f t="shared" si="1"/>
        <v>743937715.00062084</v>
      </c>
    </row>
    <row r="86" spans="2:7" s="16" customFormat="1" ht="24.6" x14ac:dyDescent="0.3">
      <c r="B86" s="28" t="str">
        <f>+'[12]Anexo No. 3 Presupt Gtos MOD'!B87</f>
        <v>INCREMENTO DEL CONSUMO Y LA COMERCIALIZACIÓN DE LA CARNE DE CERDO COLOMBIANA.</v>
      </c>
      <c r="C86" s="24">
        <f>+C87+C88</f>
        <v>24470048600</v>
      </c>
      <c r="D86" s="24">
        <f>+D87+D88</f>
        <v>0</v>
      </c>
      <c r="E86" s="24">
        <f>+E87+E88</f>
        <v>0</v>
      </c>
      <c r="F86" s="24">
        <f>+F87+F88</f>
        <v>-39351214</v>
      </c>
      <c r="G86" s="24">
        <f t="shared" si="1"/>
        <v>24430697386</v>
      </c>
    </row>
    <row r="87" spans="2:7" s="16" customFormat="1" ht="24" x14ac:dyDescent="0.3">
      <c r="B87" s="29" t="str">
        <f>+'[12]Anexo No. 3 Presupt Gtos MOD'!B88</f>
        <v>INCREMENTO DEL CONSUMO DE LA CARNE DE CERDO COLOMBIANA.</v>
      </c>
      <c r="C87" s="19">
        <f>+'[12]Anexo No. 3 Presupt Gtos MOD'!D88</f>
        <v>21877934342</v>
      </c>
      <c r="D87" s="19"/>
      <c r="E87" s="19"/>
      <c r="F87" s="19">
        <f>+'[13]0203'!G47</f>
        <v>-39351214</v>
      </c>
      <c r="G87" s="18">
        <f t="shared" si="1"/>
        <v>21838583128</v>
      </c>
    </row>
    <row r="88" spans="2:7" s="16" customFormat="1" ht="35.4" x14ac:dyDescent="0.3">
      <c r="B88" s="29" t="str">
        <f>+'[12]Anexo No. 3 Presupt Gtos MOD'!B89</f>
        <v>INCREMENTO DE LA CAPACIDAD DE COMERCIALIZACIÓN NACIONAL E INTERNACIONAL DE LA CARNE DE CERDO COLOMBIANA.</v>
      </c>
      <c r="C88" s="19">
        <f>+'[12]Anexo No. 3 Presupt Gtos MOD'!D89</f>
        <v>2592114258</v>
      </c>
      <c r="D88" s="19"/>
      <c r="E88" s="19"/>
      <c r="F88" s="19"/>
      <c r="G88" s="18">
        <f t="shared" si="1"/>
        <v>2592114258</v>
      </c>
    </row>
    <row r="89" spans="2:7" x14ac:dyDescent="0.3">
      <c r="B89" s="23" t="str">
        <f>+'[12]Anexo No. 3 Presupt Gtos MOD'!B90</f>
        <v>FORTALECIMIENTO DE LA PRODUCTIVIDAD Y SANIDAD EN LA INDUSTRIA DE LA CARNE DE CERDO A TRAVÉS DE LA TRANSFERENCIA DE TECNOLOGÍA E INVESTIGACIÓN EN EL SECTOR.</v>
      </c>
      <c r="C89" s="24">
        <f>SUM(C90:C92)</f>
        <v>18652634152.996002</v>
      </c>
      <c r="D89" s="24">
        <f t="shared" ref="D89:E89" si="4">SUM(D90:D92)</f>
        <v>62500000</v>
      </c>
      <c r="E89" s="24">
        <f t="shared" si="4"/>
        <v>0</v>
      </c>
      <c r="F89" s="24">
        <f>SUM(F90:F92)</f>
        <v>-228300000</v>
      </c>
      <c r="G89" s="24">
        <f t="shared" si="1"/>
        <v>18486834152.996002</v>
      </c>
    </row>
    <row r="90" spans="2:7" s="16" customFormat="1" ht="35.4" x14ac:dyDescent="0.3">
      <c r="B90" s="29" t="str">
        <f>+'[12]Anexo No. 3 Presupt Gtos MOD'!B91</f>
        <v>FORTALECIENDO LA FORMALIZACIÓN, PRODUCTIVIDAD Y SOSTENIBILIDAD EN LAS GRANJAS PORCÍCOLAS Y PLANTAS DE TRANSFORMACIÓN Y PUNTOS DE VENTA DE COLOMBIA.</v>
      </c>
      <c r="C90" s="19">
        <f>+'[12]Anexo No. 3 Presupt Gtos MOD'!D91-0.24</f>
        <v>3272841675.9960003</v>
      </c>
      <c r="D90" s="19"/>
      <c r="E90" s="19">
        <f>SUM(E91:E92)</f>
        <v>0</v>
      </c>
      <c r="F90" s="19">
        <v>160000000</v>
      </c>
      <c r="G90" s="18">
        <f t="shared" si="1"/>
        <v>3432841675.9960003</v>
      </c>
    </row>
    <row r="91" spans="2:7" s="16" customFormat="1" x14ac:dyDescent="0.3">
      <c r="B91" s="29" t="str">
        <f>+'[12]Anexo No. 3 Presupt Gtos MOD'!B92</f>
        <v>PROMOCIÓN DE LA CT+I EN LA CADENA PORCÍCOLA.</v>
      </c>
      <c r="C91" s="19">
        <f>+'[12]Anexo No. 3 Presupt Gtos MOD'!D92</f>
        <v>8934308524</v>
      </c>
      <c r="D91" s="30">
        <v>62500000</v>
      </c>
      <c r="E91" s="30"/>
      <c r="F91" s="30">
        <f>244200000+17500000+1350000000</f>
        <v>1611700000</v>
      </c>
      <c r="G91" s="18">
        <f t="shared" si="1"/>
        <v>10608508524</v>
      </c>
    </row>
    <row r="92" spans="2:7" s="16" customFormat="1" ht="24" x14ac:dyDescent="0.3">
      <c r="B92" s="29" t="str">
        <f>+'[12]Anexo No. 3 Presupt Gtos MOD'!B93</f>
        <v>MEJORAMIENTO DEL ESTATUS SANITARIO DE LOS PORCINOS EN COLOMBIA.</v>
      </c>
      <c r="C92" s="19">
        <f>+'[12]Anexo No. 3 Presupt Gtos MOD'!D93</f>
        <v>6445483953</v>
      </c>
      <c r="D92" s="30"/>
      <c r="E92" s="30"/>
      <c r="F92" s="30">
        <f>-1350000000-650000000</f>
        <v>-2000000000</v>
      </c>
      <c r="G92" s="18">
        <f t="shared" si="1"/>
        <v>4445483953</v>
      </c>
    </row>
    <row r="93" spans="2:7" s="16" customFormat="1" ht="24.6" x14ac:dyDescent="0.3">
      <c r="B93" s="28" t="str">
        <f>+'[12]Anexo No. 3 Presupt Gtos MOD'!B94</f>
        <v>COLOMBIA LIBRE DE LA PESTE PORCINA CLÁSICA EN LA PORCICULTURA.</v>
      </c>
      <c r="C93" s="24">
        <f>SUM(C94:C94)</f>
        <v>25926334261.002636</v>
      </c>
      <c r="D93" s="24">
        <f>SUM(D94:D94)</f>
        <v>0</v>
      </c>
      <c r="E93" s="24">
        <f>SUM(E94:E94)</f>
        <v>0</v>
      </c>
      <c r="F93" s="24">
        <f>SUM(F94:F94)</f>
        <v>-662301083</v>
      </c>
      <c r="G93" s="24">
        <f t="shared" si="1"/>
        <v>25264033178.002636</v>
      </c>
    </row>
    <row r="94" spans="2:7" s="16" customFormat="1" ht="24" x14ac:dyDescent="0.3">
      <c r="B94" s="29" t="str">
        <f>+'[12]Anexo No. 3 Presupt Gtos MOD'!B95</f>
        <v>COLOMBIA LIBRE DE LA PESTE PORCINA CLÁSICA EN LA PORCICULTURA.</v>
      </c>
      <c r="C94" s="19">
        <f>+'[12]Anexo No. 3 Presupt Gtos MOD'!D95-0.7</f>
        <v>25926334261.002636</v>
      </c>
      <c r="D94" s="30"/>
      <c r="E94" s="30"/>
      <c r="F94" s="30">
        <f>+'[13]0408'!E45+'[13]0408'!G52</f>
        <v>-662301083</v>
      </c>
      <c r="G94" s="18">
        <f t="shared" si="1"/>
        <v>25264033178.002636</v>
      </c>
    </row>
    <row r="95" spans="2:7" x14ac:dyDescent="0.3">
      <c r="B95" s="22"/>
      <c r="C95" s="31"/>
      <c r="D95" s="32"/>
      <c r="E95" s="32"/>
      <c r="F95" s="32"/>
      <c r="G95" s="31"/>
    </row>
    <row r="96" spans="2:7" ht="24.6" x14ac:dyDescent="0.3">
      <c r="B96" s="28" t="s">
        <v>39</v>
      </c>
      <c r="C96" s="24">
        <f>+C17+C53</f>
        <v>103226252482.00276</v>
      </c>
      <c r="D96" s="24">
        <f>+D17+D53</f>
        <v>0</v>
      </c>
      <c r="E96" s="33"/>
      <c r="F96" s="24">
        <f>+F17+F53</f>
        <v>-1194893320.872</v>
      </c>
      <c r="G96" s="24">
        <f>SUM(C96:F96)</f>
        <v>102031359161.13077</v>
      </c>
    </row>
    <row r="97" spans="2:7" ht="24.75" customHeight="1" x14ac:dyDescent="0.3">
      <c r="B97" s="34" t="str">
        <f>+'[14]Anexo No. 3 Presupt Gtos MOD'!B143</f>
        <v>RESERVA PARA FUTUROS GASTOS DE FUNCIONAMIENTO  E INVERSIÓN</v>
      </c>
      <c r="C97" s="31">
        <f>+'[12]Anexo No. 3 Presupt Gtos MOD'!D97</f>
        <v>11050695208</v>
      </c>
      <c r="D97" s="31">
        <f>160000000+244200000+17500000+157517643</f>
        <v>579217643</v>
      </c>
      <c r="E97" s="35">
        <f>-836676734-790242191-568379655</f>
        <v>-2195298580</v>
      </c>
      <c r="F97" s="31">
        <f>((F19+F55+F91+F90+F73+F94+F92+F87+F81+F45+F84+F46)*-1)</f>
        <v>1194893320.872</v>
      </c>
      <c r="G97" s="18">
        <f>SUM(C97:F97)</f>
        <v>10629507591.872</v>
      </c>
    </row>
    <row r="98" spans="2:7" ht="24.75" customHeight="1" x14ac:dyDescent="0.3">
      <c r="B98" s="34" t="str">
        <f>+'[14]Anexo No. 3 Presupt Gtos MOD'!B144</f>
        <v>TOTAL FONDOS DE EMERGENCIA FNP Y EPPC</v>
      </c>
      <c r="C98" s="31">
        <f>+'[12]Anexo No. 3 Presupt Gtos MOD'!D100</f>
        <v>28917244708</v>
      </c>
      <c r="D98" s="35"/>
      <c r="E98" s="35"/>
      <c r="F98" s="35"/>
      <c r="G98" s="18">
        <f t="shared" ref="G98" si="5">+C98+D98-E98</f>
        <v>28917244708</v>
      </c>
    </row>
    <row r="99" spans="2:7" ht="24.6" x14ac:dyDescent="0.3">
      <c r="B99" s="28" t="s">
        <v>40</v>
      </c>
      <c r="C99" s="24">
        <f>+C97+C98</f>
        <v>39967939916</v>
      </c>
      <c r="D99" s="24">
        <f>+D97+D98</f>
        <v>579217643</v>
      </c>
      <c r="E99" s="24">
        <f>+E97+E98</f>
        <v>-2195298580</v>
      </c>
      <c r="F99" s="24">
        <f>+F97+F98</f>
        <v>1194893320.872</v>
      </c>
      <c r="G99" s="24">
        <f>SUM(C99:F99)</f>
        <v>39546752299.872002</v>
      </c>
    </row>
    <row r="100" spans="2:7" ht="15" thickBot="1" x14ac:dyDescent="0.35">
      <c r="B100" s="36" t="s">
        <v>41</v>
      </c>
      <c r="C100" s="37">
        <f>+C96+C99</f>
        <v>143194192398.00275</v>
      </c>
      <c r="D100" s="37">
        <f t="shared" ref="D100" si="6">+D96+D99</f>
        <v>579217643</v>
      </c>
      <c r="E100" s="37">
        <f>+E99</f>
        <v>-2195298580</v>
      </c>
      <c r="F100" s="37">
        <f>+F96+F99</f>
        <v>0</v>
      </c>
      <c r="G100" s="37">
        <f>SUM(C100:F100)</f>
        <v>141578111461.00275</v>
      </c>
    </row>
    <row r="101" spans="2:7" x14ac:dyDescent="0.3">
      <c r="C101" s="2"/>
      <c r="D101" s="2"/>
      <c r="E101" s="2"/>
      <c r="F101" s="2"/>
    </row>
    <row r="102" spans="2:7" x14ac:dyDescent="0.3">
      <c r="C102" s="2"/>
    </row>
    <row r="103" spans="2:7" x14ac:dyDescent="0.3">
      <c r="C103" s="2"/>
    </row>
    <row r="104" spans="2:7" x14ac:dyDescent="0.3">
      <c r="C104" s="2"/>
    </row>
    <row r="105" spans="2:7" x14ac:dyDescent="0.3">
      <c r="C105" s="2"/>
    </row>
    <row r="106" spans="2:7" x14ac:dyDescent="0.3">
      <c r="C106" s="2"/>
    </row>
    <row r="107" spans="2:7" x14ac:dyDescent="0.3">
      <c r="C107" s="2"/>
    </row>
    <row r="108" spans="2:7" x14ac:dyDescent="0.3">
      <c r="C108" s="2"/>
    </row>
    <row r="109" spans="2:7" x14ac:dyDescent="0.3">
      <c r="C109" s="2"/>
    </row>
    <row r="110" spans="2:7" x14ac:dyDescent="0.3">
      <c r="C110" s="2"/>
    </row>
    <row r="111" spans="2:7" x14ac:dyDescent="0.3">
      <c r="C111" s="2"/>
    </row>
    <row r="112" spans="2:7" x14ac:dyDescent="0.3">
      <c r="C112" s="2"/>
    </row>
    <row r="113" spans="3:3" x14ac:dyDescent="0.3">
      <c r="C113" s="2"/>
    </row>
    <row r="114" spans="3:3" x14ac:dyDescent="0.3">
      <c r="C114" s="2"/>
    </row>
    <row r="115" spans="3:3" x14ac:dyDescent="0.3">
      <c r="C115" s="2"/>
    </row>
    <row r="116" spans="3:3" x14ac:dyDescent="0.3">
      <c r="C116" s="2"/>
    </row>
    <row r="117" spans="3:3" x14ac:dyDescent="0.3">
      <c r="C117" s="2"/>
    </row>
    <row r="118" spans="3:3" x14ac:dyDescent="0.3">
      <c r="C118" s="2"/>
    </row>
    <row r="119" spans="3:3" x14ac:dyDescent="0.3">
      <c r="C119" s="2"/>
    </row>
    <row r="120" spans="3:3" x14ac:dyDescent="0.3">
      <c r="C120" s="2"/>
    </row>
    <row r="121" spans="3:3" x14ac:dyDescent="0.3">
      <c r="C121" s="2"/>
    </row>
    <row r="122" spans="3:3" x14ac:dyDescent="0.3">
      <c r="C122" s="2"/>
    </row>
    <row r="123" spans="3:3" x14ac:dyDescent="0.3">
      <c r="C123" s="2"/>
    </row>
    <row r="124" spans="3:3" x14ac:dyDescent="0.3">
      <c r="C124" s="2"/>
    </row>
    <row r="125" spans="3:3" x14ac:dyDescent="0.3">
      <c r="C125" s="2"/>
    </row>
    <row r="126" spans="3:3" x14ac:dyDescent="0.3">
      <c r="C126" s="2"/>
    </row>
    <row r="127" spans="3:3" x14ac:dyDescent="0.3">
      <c r="C127" s="2"/>
    </row>
    <row r="128" spans="3:3" x14ac:dyDescent="0.3">
      <c r="C128" s="2"/>
    </row>
    <row r="129" spans="3:3" x14ac:dyDescent="0.3">
      <c r="C129" s="2"/>
    </row>
    <row r="130" spans="3:3" x14ac:dyDescent="0.3">
      <c r="C130" s="2"/>
    </row>
    <row r="131" spans="3:3" x14ac:dyDescent="0.3">
      <c r="C131" s="2"/>
    </row>
    <row r="132" spans="3:3" x14ac:dyDescent="0.3">
      <c r="C132" s="2"/>
    </row>
    <row r="133" spans="3:3" x14ac:dyDescent="0.3">
      <c r="C133" s="2"/>
    </row>
    <row r="134" spans="3:3" x14ac:dyDescent="0.3">
      <c r="C134" s="2"/>
    </row>
    <row r="135" spans="3:3" x14ac:dyDescent="0.3">
      <c r="C135" s="2"/>
    </row>
    <row r="136" spans="3:3" x14ac:dyDescent="0.3">
      <c r="C136" s="2"/>
    </row>
    <row r="137" spans="3:3" x14ac:dyDescent="0.3">
      <c r="C137" s="2"/>
    </row>
    <row r="138" spans="3:3" x14ac:dyDescent="0.3">
      <c r="C138" s="2"/>
    </row>
    <row r="139" spans="3:3" x14ac:dyDescent="0.3">
      <c r="C139" s="2"/>
    </row>
    <row r="140" spans="3:3" x14ac:dyDescent="0.3">
      <c r="C140" s="2"/>
    </row>
    <row r="141" spans="3:3" x14ac:dyDescent="0.3">
      <c r="C141" s="2"/>
    </row>
    <row r="142" spans="3:3" x14ac:dyDescent="0.3">
      <c r="C142" s="2"/>
    </row>
    <row r="143" spans="3:3" x14ac:dyDescent="0.3">
      <c r="C143" s="2"/>
    </row>
    <row r="144" spans="3:3" x14ac:dyDescent="0.3">
      <c r="C144" s="2"/>
    </row>
    <row r="145" spans="3:3" x14ac:dyDescent="0.3">
      <c r="C145" s="2"/>
    </row>
    <row r="146" spans="3:3" x14ac:dyDescent="0.3">
      <c r="C146" s="2"/>
    </row>
    <row r="147" spans="3:3" x14ac:dyDescent="0.3">
      <c r="C147" s="2"/>
    </row>
    <row r="148" spans="3:3" x14ac:dyDescent="0.3">
      <c r="C148" s="2"/>
    </row>
    <row r="149" spans="3:3" x14ac:dyDescent="0.3">
      <c r="C149" s="2"/>
    </row>
    <row r="150" spans="3:3" x14ac:dyDescent="0.3">
      <c r="C150" s="2"/>
    </row>
    <row r="151" spans="3:3" x14ac:dyDescent="0.3">
      <c r="C151" s="2"/>
    </row>
    <row r="152" spans="3:3" x14ac:dyDescent="0.3">
      <c r="C152" s="2"/>
    </row>
    <row r="153" spans="3:3" x14ac:dyDescent="0.3">
      <c r="C153" s="2"/>
    </row>
    <row r="154" spans="3:3" x14ac:dyDescent="0.3">
      <c r="C154" s="2"/>
    </row>
    <row r="155" spans="3:3" x14ac:dyDescent="0.3">
      <c r="C155" s="2"/>
    </row>
    <row r="156" spans="3:3" x14ac:dyDescent="0.3">
      <c r="C156" s="2"/>
    </row>
    <row r="157" spans="3:3" x14ac:dyDescent="0.3">
      <c r="C157" s="2"/>
    </row>
    <row r="158" spans="3:3" x14ac:dyDescent="0.3">
      <c r="C158" s="2"/>
    </row>
    <row r="159" spans="3:3" x14ac:dyDescent="0.3">
      <c r="C159" s="2"/>
    </row>
    <row r="160" spans="3:3" x14ac:dyDescent="0.3">
      <c r="C160" s="2"/>
    </row>
    <row r="161" spans="3:3" x14ac:dyDescent="0.3">
      <c r="C161" s="2"/>
    </row>
  </sheetData>
  <mergeCells count="12">
    <mergeCell ref="B13:G13"/>
    <mergeCell ref="B2:G5"/>
    <mergeCell ref="B6:G6"/>
    <mergeCell ref="B7:G7"/>
    <mergeCell ref="C8:E8"/>
    <mergeCell ref="B12:G12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scale="3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No. 13 Sgto Trimes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Rubio Roldan</dc:creator>
  <cp:lastModifiedBy>Oscar Rubio Roldan</cp:lastModifiedBy>
  <dcterms:created xsi:type="dcterms:W3CDTF">2026-03-31T23:04:43Z</dcterms:created>
  <dcterms:modified xsi:type="dcterms:W3CDTF">2026-03-31T23:07:16Z</dcterms:modified>
</cp:coreProperties>
</file>