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8B5B1995-98E3-46FD-BC2D-B5CFCBE17013}" xr6:coauthVersionLast="47" xr6:coauthVersionMax="47" xr10:uidLastSave="{00000000-0000-0000-0000-000000000000}"/>
  <bookViews>
    <workbookView xWindow="-108" yWindow="-108" windowWidth="23256" windowHeight="12456" xr2:uid="{983F4ED5-87C5-46B9-997E-ABCDA9A89E1C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I98" i="1" s="1"/>
  <c r="C97" i="1"/>
  <c r="I97" i="1" s="1"/>
  <c r="H95" i="1"/>
  <c r="H94" i="1" s="1"/>
  <c r="F95" i="1"/>
  <c r="F94" i="1" s="1"/>
  <c r="D95" i="1"/>
  <c r="D94" i="1" s="1"/>
  <c r="C95" i="1"/>
  <c r="C94" i="1" s="1"/>
  <c r="B95" i="1"/>
  <c r="B94" i="1"/>
  <c r="H93" i="1"/>
  <c r="F93" i="1"/>
  <c r="D93" i="1"/>
  <c r="C93" i="1"/>
  <c r="B93" i="1"/>
  <c r="H92" i="1"/>
  <c r="I92" i="1" s="1"/>
  <c r="F92" i="1"/>
  <c r="D92" i="1"/>
  <c r="C92" i="1"/>
  <c r="B92" i="1"/>
  <c r="H91" i="1"/>
  <c r="F91" i="1"/>
  <c r="D91" i="1"/>
  <c r="C91" i="1"/>
  <c r="B91" i="1"/>
  <c r="B90" i="1"/>
  <c r="H89" i="1"/>
  <c r="F89" i="1"/>
  <c r="D89" i="1"/>
  <c r="C89" i="1"/>
  <c r="C87" i="1" s="1"/>
  <c r="B89" i="1"/>
  <c r="H88" i="1"/>
  <c r="I88" i="1" s="1"/>
  <c r="F88" i="1"/>
  <c r="D88" i="1"/>
  <c r="C88" i="1"/>
  <c r="B88" i="1"/>
  <c r="B87" i="1"/>
  <c r="H86" i="1"/>
  <c r="F86" i="1"/>
  <c r="D86" i="1"/>
  <c r="C86" i="1"/>
  <c r="I86" i="1" s="1"/>
  <c r="B86" i="1"/>
  <c r="H85" i="1"/>
  <c r="F85" i="1"/>
  <c r="D85" i="1"/>
  <c r="C85" i="1"/>
  <c r="B85" i="1"/>
  <c r="B84" i="1"/>
  <c r="H82" i="1"/>
  <c r="I82" i="1" s="1"/>
  <c r="F82" i="1"/>
  <c r="D82" i="1"/>
  <c r="C82" i="1"/>
  <c r="B82" i="1"/>
  <c r="H81" i="1"/>
  <c r="F81" i="1"/>
  <c r="G81" i="1" s="1"/>
  <c r="D81" i="1"/>
  <c r="E81" i="1" s="1"/>
  <c r="C81" i="1"/>
  <c r="B81" i="1"/>
  <c r="H80" i="1"/>
  <c r="F80" i="1"/>
  <c r="D80" i="1"/>
  <c r="C80" i="1"/>
  <c r="B80" i="1"/>
  <c r="H79" i="1"/>
  <c r="F79" i="1"/>
  <c r="D79" i="1"/>
  <c r="C79" i="1"/>
  <c r="G79" i="1" s="1"/>
  <c r="B79" i="1"/>
  <c r="H78" i="1"/>
  <c r="F78" i="1"/>
  <c r="D78" i="1"/>
  <c r="C78" i="1"/>
  <c r="E78" i="1" s="1"/>
  <c r="B78" i="1"/>
  <c r="H77" i="1"/>
  <c r="F77" i="1"/>
  <c r="D77" i="1"/>
  <c r="C77" i="1"/>
  <c r="G77" i="1" s="1"/>
  <c r="B77" i="1"/>
  <c r="H76" i="1"/>
  <c r="F76" i="1"/>
  <c r="D76" i="1"/>
  <c r="C76" i="1"/>
  <c r="B76" i="1"/>
  <c r="H75" i="1"/>
  <c r="F75" i="1"/>
  <c r="D75" i="1"/>
  <c r="C75" i="1"/>
  <c r="I75" i="1" s="1"/>
  <c r="B75" i="1"/>
  <c r="H74" i="1"/>
  <c r="I74" i="1" s="1"/>
  <c r="F74" i="1"/>
  <c r="D74" i="1"/>
  <c r="C74" i="1"/>
  <c r="B74" i="1"/>
  <c r="H73" i="1"/>
  <c r="F73" i="1"/>
  <c r="D73" i="1"/>
  <c r="C73" i="1"/>
  <c r="B73" i="1"/>
  <c r="H72" i="1"/>
  <c r="F72" i="1"/>
  <c r="D72" i="1"/>
  <c r="C72" i="1"/>
  <c r="B72" i="1"/>
  <c r="H71" i="1"/>
  <c r="F71" i="1"/>
  <c r="D71" i="1"/>
  <c r="C71" i="1"/>
  <c r="I71" i="1" s="1"/>
  <c r="B71" i="1"/>
  <c r="H70" i="1"/>
  <c r="F70" i="1"/>
  <c r="D70" i="1"/>
  <c r="C70" i="1"/>
  <c r="B70" i="1"/>
  <c r="H69" i="1"/>
  <c r="F69" i="1"/>
  <c r="D69" i="1"/>
  <c r="C69" i="1"/>
  <c r="B69" i="1"/>
  <c r="H67" i="1"/>
  <c r="F67" i="1"/>
  <c r="D67" i="1"/>
  <c r="C67" i="1"/>
  <c r="H66" i="1"/>
  <c r="F66" i="1"/>
  <c r="D66" i="1"/>
  <c r="C66" i="1"/>
  <c r="G66" i="1" s="1"/>
  <c r="H65" i="1"/>
  <c r="I65" i="1" s="1"/>
  <c r="F65" i="1"/>
  <c r="D65" i="1"/>
  <c r="C65" i="1"/>
  <c r="H64" i="1"/>
  <c r="F64" i="1"/>
  <c r="D64" i="1"/>
  <c r="E64" i="1" s="1"/>
  <c r="C64" i="1"/>
  <c r="H63" i="1"/>
  <c r="F63" i="1"/>
  <c r="D63" i="1"/>
  <c r="E63" i="1" s="1"/>
  <c r="C63" i="1"/>
  <c r="H62" i="1"/>
  <c r="F62" i="1"/>
  <c r="D62" i="1"/>
  <c r="C62" i="1"/>
  <c r="H61" i="1"/>
  <c r="F61" i="1"/>
  <c r="D61" i="1"/>
  <c r="E61" i="1" s="1"/>
  <c r="C61" i="1"/>
  <c r="H60" i="1"/>
  <c r="F60" i="1"/>
  <c r="D60" i="1"/>
  <c r="C60" i="1"/>
  <c r="I60" i="1" s="1"/>
  <c r="H59" i="1"/>
  <c r="F59" i="1"/>
  <c r="D59" i="1"/>
  <c r="C59" i="1"/>
  <c r="H58" i="1"/>
  <c r="F58" i="1"/>
  <c r="D58" i="1"/>
  <c r="C58" i="1"/>
  <c r="H57" i="1"/>
  <c r="I57" i="1" s="1"/>
  <c r="F57" i="1"/>
  <c r="D57" i="1"/>
  <c r="C57" i="1"/>
  <c r="H52" i="1"/>
  <c r="F52" i="1"/>
  <c r="D52" i="1"/>
  <c r="C52" i="1"/>
  <c r="B52" i="1"/>
  <c r="H51" i="1"/>
  <c r="H50" i="1" s="1"/>
  <c r="F51" i="1"/>
  <c r="F50" i="1" s="1"/>
  <c r="D51" i="1"/>
  <c r="C51" i="1"/>
  <c r="B51" i="1"/>
  <c r="D50" i="1"/>
  <c r="C50" i="1"/>
  <c r="H48" i="1"/>
  <c r="H47" i="1" s="1"/>
  <c r="F48" i="1"/>
  <c r="F47" i="1" s="1"/>
  <c r="D48" i="1"/>
  <c r="C48" i="1"/>
  <c r="B48" i="1"/>
  <c r="C47" i="1"/>
  <c r="H46" i="1"/>
  <c r="F46" i="1"/>
  <c r="D46" i="1"/>
  <c r="C46" i="1"/>
  <c r="B46" i="1"/>
  <c r="H45" i="1"/>
  <c r="F45" i="1"/>
  <c r="D45" i="1"/>
  <c r="C45" i="1"/>
  <c r="B45" i="1"/>
  <c r="H44" i="1"/>
  <c r="F44" i="1"/>
  <c r="D44" i="1"/>
  <c r="C44" i="1"/>
  <c r="B44" i="1"/>
  <c r="H43" i="1"/>
  <c r="F43" i="1"/>
  <c r="D43" i="1"/>
  <c r="C43" i="1"/>
  <c r="B43" i="1"/>
  <c r="H42" i="1"/>
  <c r="F42" i="1"/>
  <c r="D42" i="1"/>
  <c r="C42" i="1"/>
  <c r="B42" i="1"/>
  <c r="H41" i="1"/>
  <c r="I41" i="1" s="1"/>
  <c r="F41" i="1"/>
  <c r="D41" i="1"/>
  <c r="C41" i="1"/>
  <c r="B41" i="1"/>
  <c r="H40" i="1"/>
  <c r="F40" i="1"/>
  <c r="D40" i="1"/>
  <c r="C40" i="1"/>
  <c r="B40" i="1"/>
  <c r="H39" i="1"/>
  <c r="F39" i="1"/>
  <c r="D39" i="1"/>
  <c r="C39" i="1"/>
  <c r="B39" i="1"/>
  <c r="H38" i="1"/>
  <c r="I38" i="1" s="1"/>
  <c r="F38" i="1"/>
  <c r="G38" i="1" s="1"/>
  <c r="D38" i="1"/>
  <c r="C38" i="1"/>
  <c r="B38" i="1"/>
  <c r="H37" i="1"/>
  <c r="F37" i="1"/>
  <c r="D37" i="1"/>
  <c r="C37" i="1"/>
  <c r="B37" i="1"/>
  <c r="H36" i="1"/>
  <c r="F36" i="1"/>
  <c r="D36" i="1"/>
  <c r="C36" i="1"/>
  <c r="B36" i="1"/>
  <c r="H35" i="1"/>
  <c r="I35" i="1" s="1"/>
  <c r="F35" i="1"/>
  <c r="G35" i="1" s="1"/>
  <c r="D35" i="1"/>
  <c r="E35" i="1" s="1"/>
  <c r="C35" i="1"/>
  <c r="B35" i="1"/>
  <c r="H34" i="1"/>
  <c r="F34" i="1"/>
  <c r="D34" i="1"/>
  <c r="C34" i="1"/>
  <c r="B34" i="1"/>
  <c r="H33" i="1"/>
  <c r="F33" i="1"/>
  <c r="D33" i="1"/>
  <c r="C33" i="1"/>
  <c r="B33" i="1"/>
  <c r="H32" i="1"/>
  <c r="F32" i="1"/>
  <c r="D32" i="1"/>
  <c r="E32" i="1" s="1"/>
  <c r="C32" i="1"/>
  <c r="B32" i="1"/>
  <c r="H31" i="1"/>
  <c r="F31" i="1"/>
  <c r="D31" i="1"/>
  <c r="C31" i="1"/>
  <c r="B31" i="1"/>
  <c r="H29" i="1"/>
  <c r="F29" i="1"/>
  <c r="D29" i="1"/>
  <c r="C29" i="1"/>
  <c r="E29" i="1" s="1"/>
  <c r="B29" i="1"/>
  <c r="H28" i="1"/>
  <c r="F28" i="1"/>
  <c r="D28" i="1"/>
  <c r="C28" i="1"/>
  <c r="B28" i="1"/>
  <c r="H27" i="1"/>
  <c r="F27" i="1"/>
  <c r="G27" i="1" s="1"/>
  <c r="D27" i="1"/>
  <c r="C27" i="1"/>
  <c r="E27" i="1" s="1"/>
  <c r="B27" i="1"/>
  <c r="H26" i="1"/>
  <c r="F26" i="1"/>
  <c r="D26" i="1"/>
  <c r="C26" i="1"/>
  <c r="I26" i="1" s="1"/>
  <c r="B26" i="1"/>
  <c r="H25" i="1"/>
  <c r="I25" i="1" s="1"/>
  <c r="F25" i="1"/>
  <c r="D25" i="1"/>
  <c r="C25" i="1"/>
  <c r="B25" i="1"/>
  <c r="H24" i="1"/>
  <c r="F24" i="1"/>
  <c r="D24" i="1"/>
  <c r="C24" i="1"/>
  <c r="I24" i="1" s="1"/>
  <c r="B24" i="1"/>
  <c r="H23" i="1"/>
  <c r="F23" i="1"/>
  <c r="D23" i="1"/>
  <c r="C23" i="1"/>
  <c r="I23" i="1" s="1"/>
  <c r="B23" i="1"/>
  <c r="H22" i="1"/>
  <c r="F22" i="1"/>
  <c r="D22" i="1"/>
  <c r="C22" i="1"/>
  <c r="B22" i="1"/>
  <c r="H21" i="1"/>
  <c r="F21" i="1"/>
  <c r="G21" i="1" s="1"/>
  <c r="D21" i="1"/>
  <c r="C21" i="1"/>
  <c r="B21" i="1"/>
  <c r="H20" i="1"/>
  <c r="F20" i="1"/>
  <c r="D20" i="1"/>
  <c r="C20" i="1"/>
  <c r="B20" i="1"/>
  <c r="H19" i="1"/>
  <c r="F19" i="1"/>
  <c r="D19" i="1"/>
  <c r="C19" i="1"/>
  <c r="I19" i="1" s="1"/>
  <c r="B19" i="1"/>
  <c r="G58" i="1" l="1"/>
  <c r="E51" i="1"/>
  <c r="E74" i="1"/>
  <c r="G63" i="1"/>
  <c r="E67" i="1"/>
  <c r="I77" i="1"/>
  <c r="G29" i="1"/>
  <c r="E43" i="1"/>
  <c r="G23" i="1"/>
  <c r="E60" i="1"/>
  <c r="E28" i="1"/>
  <c r="G28" i="1"/>
  <c r="I29" i="1"/>
  <c r="C68" i="1"/>
  <c r="I68" i="1" s="1"/>
  <c r="E22" i="1"/>
  <c r="G64" i="1"/>
  <c r="H18" i="1"/>
  <c r="I21" i="1"/>
  <c r="G31" i="1"/>
  <c r="E44" i="1"/>
  <c r="E48" i="1"/>
  <c r="I64" i="1"/>
  <c r="I72" i="1"/>
  <c r="E58" i="1"/>
  <c r="G25" i="1"/>
  <c r="G19" i="1"/>
  <c r="F56" i="1"/>
  <c r="G56" i="1" s="1"/>
  <c r="E65" i="1"/>
  <c r="I73" i="1"/>
  <c r="E88" i="1"/>
  <c r="G22" i="1"/>
  <c r="I48" i="1"/>
  <c r="G65" i="1"/>
  <c r="I70" i="1"/>
  <c r="D56" i="1"/>
  <c r="E20" i="1"/>
  <c r="E42" i="1"/>
  <c r="G45" i="1"/>
  <c r="G61" i="1"/>
  <c r="G69" i="1"/>
  <c r="G72" i="1"/>
  <c r="G78" i="1"/>
  <c r="I81" i="1"/>
  <c r="G86" i="1"/>
  <c r="E89" i="1"/>
  <c r="E72" i="1"/>
  <c r="E26" i="1"/>
  <c r="G42" i="1"/>
  <c r="I45" i="1"/>
  <c r="I61" i="1"/>
  <c r="G75" i="1"/>
  <c r="H68" i="1"/>
  <c r="G89" i="1"/>
  <c r="E93" i="1"/>
  <c r="E45" i="1"/>
  <c r="I32" i="1"/>
  <c r="E36" i="1"/>
  <c r="I89" i="1"/>
  <c r="G93" i="1"/>
  <c r="E62" i="1"/>
  <c r="E82" i="1"/>
  <c r="I93" i="1"/>
  <c r="G33" i="1"/>
  <c r="I36" i="1"/>
  <c r="E46" i="1"/>
  <c r="G50" i="1"/>
  <c r="I58" i="1"/>
  <c r="G62" i="1"/>
  <c r="E70" i="1"/>
  <c r="G82" i="1"/>
  <c r="E39" i="1"/>
  <c r="G36" i="1"/>
  <c r="I33" i="1"/>
  <c r="G46" i="1"/>
  <c r="I50" i="1"/>
  <c r="I62" i="1"/>
  <c r="G70" i="1"/>
  <c r="E76" i="1"/>
  <c r="D87" i="1"/>
  <c r="E87" i="1" s="1"/>
  <c r="C90" i="1"/>
  <c r="G90" i="1" s="1"/>
  <c r="E86" i="1"/>
  <c r="G39" i="1"/>
  <c r="G24" i="1"/>
  <c r="E40" i="1"/>
  <c r="G43" i="1"/>
  <c r="I46" i="1"/>
  <c r="E59" i="1"/>
  <c r="E66" i="1"/>
  <c r="G73" i="1"/>
  <c r="I79" i="1"/>
  <c r="F87" i="1"/>
  <c r="G87" i="1" s="1"/>
  <c r="D90" i="1"/>
  <c r="E37" i="1"/>
  <c r="G40" i="1"/>
  <c r="I43" i="1"/>
  <c r="G59" i="1"/>
  <c r="H87" i="1"/>
  <c r="I87" i="1" s="1"/>
  <c r="F90" i="1"/>
  <c r="G26" i="1"/>
  <c r="E33" i="1"/>
  <c r="E24" i="1"/>
  <c r="E34" i="1"/>
  <c r="G37" i="1"/>
  <c r="I40" i="1"/>
  <c r="E52" i="1"/>
  <c r="I59" i="1"/>
  <c r="I66" i="1"/>
  <c r="H90" i="1"/>
  <c r="I90" i="1" s="1"/>
  <c r="I20" i="1"/>
  <c r="I39" i="1"/>
  <c r="C18" i="1"/>
  <c r="E25" i="1"/>
  <c r="E31" i="1"/>
  <c r="G34" i="1"/>
  <c r="I37" i="1"/>
  <c r="G52" i="1"/>
  <c r="C84" i="1"/>
  <c r="H30" i="1"/>
  <c r="I52" i="1"/>
  <c r="I63" i="1"/>
  <c r="D84" i="1"/>
  <c r="E50" i="1"/>
  <c r="G20" i="1"/>
  <c r="I31" i="1"/>
  <c r="C30" i="1"/>
  <c r="E41" i="1"/>
  <c r="G44" i="1"/>
  <c r="G47" i="1"/>
  <c r="H56" i="1"/>
  <c r="G60" i="1"/>
  <c r="G67" i="1"/>
  <c r="G71" i="1"/>
  <c r="G74" i="1"/>
  <c r="F84" i="1"/>
  <c r="G88" i="1"/>
  <c r="E92" i="1"/>
  <c r="F30" i="1"/>
  <c r="I42" i="1"/>
  <c r="I27" i="1"/>
  <c r="I28" i="1"/>
  <c r="E38" i="1"/>
  <c r="G41" i="1"/>
  <c r="I44" i="1"/>
  <c r="I47" i="1"/>
  <c r="C56" i="1"/>
  <c r="I67" i="1"/>
  <c r="H84" i="1"/>
  <c r="G92" i="1"/>
  <c r="E98" i="1"/>
  <c r="E94" i="1"/>
  <c r="G94" i="1"/>
  <c r="H55" i="1"/>
  <c r="I94" i="1"/>
  <c r="E97" i="1"/>
  <c r="G51" i="1"/>
  <c r="F68" i="1"/>
  <c r="G97" i="1"/>
  <c r="G48" i="1"/>
  <c r="I78" i="1"/>
  <c r="I51" i="1"/>
  <c r="E57" i="1"/>
  <c r="E85" i="1"/>
  <c r="E91" i="1"/>
  <c r="E95" i="1"/>
  <c r="I56" i="1"/>
  <c r="I34" i="1"/>
  <c r="G57" i="1"/>
  <c r="G85" i="1"/>
  <c r="G91" i="1"/>
  <c r="G95" i="1"/>
  <c r="G98" i="1"/>
  <c r="D30" i="1"/>
  <c r="F18" i="1"/>
  <c r="E77" i="1"/>
  <c r="E79" i="1"/>
  <c r="D68" i="1"/>
  <c r="D47" i="1"/>
  <c r="E47" i="1" s="1"/>
  <c r="I85" i="1"/>
  <c r="I91" i="1"/>
  <c r="I95" i="1"/>
  <c r="G32" i="1"/>
  <c r="E69" i="1"/>
  <c r="E71" i="1"/>
  <c r="E73" i="1"/>
  <c r="E75" i="1"/>
  <c r="I22" i="1"/>
  <c r="E19" i="1"/>
  <c r="E21" i="1"/>
  <c r="E23" i="1"/>
  <c r="D18" i="1"/>
  <c r="I69" i="1"/>
  <c r="C55" i="1" l="1"/>
  <c r="E68" i="1"/>
  <c r="C83" i="1"/>
  <c r="I84" i="1"/>
  <c r="E90" i="1"/>
  <c r="G68" i="1"/>
  <c r="E56" i="1"/>
  <c r="D55" i="1"/>
  <c r="C17" i="1"/>
  <c r="C16" i="1" s="1"/>
  <c r="G30" i="1"/>
  <c r="G84" i="1"/>
  <c r="D83" i="1"/>
  <c r="E83" i="1" s="1"/>
  <c r="E84" i="1"/>
  <c r="E30" i="1"/>
  <c r="F83" i="1"/>
  <c r="G83" i="1" s="1"/>
  <c r="H83" i="1"/>
  <c r="H54" i="1" s="1"/>
  <c r="I30" i="1"/>
  <c r="I18" i="1"/>
  <c r="H17" i="1"/>
  <c r="F17" i="1"/>
  <c r="G18" i="1"/>
  <c r="D17" i="1"/>
  <c r="E18" i="1"/>
  <c r="C54" i="1"/>
  <c r="F55" i="1"/>
  <c r="E55" i="1"/>
  <c r="I55" i="1"/>
  <c r="D54" i="1" l="1"/>
  <c r="E54" i="1" s="1"/>
  <c r="I83" i="1"/>
  <c r="C96" i="1"/>
  <c r="C99" i="1" s="1"/>
  <c r="H16" i="1"/>
  <c r="I17" i="1"/>
  <c r="E17" i="1"/>
  <c r="D16" i="1"/>
  <c r="F54" i="1"/>
  <c r="G54" i="1" s="1"/>
  <c r="G55" i="1"/>
  <c r="I54" i="1"/>
  <c r="G17" i="1"/>
  <c r="F16" i="1"/>
  <c r="H96" i="1" l="1"/>
  <c r="I16" i="1"/>
  <c r="F96" i="1"/>
  <c r="G16" i="1"/>
  <c r="D96" i="1"/>
  <c r="E16" i="1"/>
  <c r="H99" i="1" l="1"/>
  <c r="I96" i="1"/>
  <c r="E96" i="1"/>
  <c r="D99" i="1"/>
  <c r="E99" i="1" s="1"/>
  <c r="G96" i="1"/>
  <c r="F99" i="1"/>
  <c r="G99" i="1" s="1"/>
  <c r="H100" i="1" l="1"/>
  <c r="I99" i="1"/>
</calcChain>
</file>

<file path=xl/sharedStrings.xml><?xml version="1.0" encoding="utf-8"?>
<sst xmlns="http://schemas.openxmlformats.org/spreadsheetml/2006/main" count="42" uniqueCount="42">
  <si>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</si>
  <si>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</si>
  <si>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</si>
  <si>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</si>
  <si>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</si>
  <si>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</si>
  <si>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</si>
  <si>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</si>
  <si>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</si>
  <si>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</si>
  <si>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</si>
  <si>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</si>
  <si>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</si>
  <si>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</si>
  <si>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</si>
  <si>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</si>
  <si>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GASTOS DE FUNCIONAMIENTO</t>
  </si>
  <si>
    <t>GASTOS DE ADMINISTRACIÓN</t>
  </si>
  <si>
    <t>SERVICIOS PERSONALES (*)</t>
  </si>
  <si>
    <t>ADQUSICIÓN DE BIENES Y SERVICIOS (GASTOS GENERALES)  (*)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</si>
  <si>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</si>
  <si>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</si>
  <si>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</si>
  <si>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</si>
  <si>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</si>
  <si>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</si>
  <si>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</si>
  <si>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</si>
  <si>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</si>
  <si>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</si>
  <si>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</si>
  <si>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</si>
  <si>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</si>
  <si>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</si>
  <si>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</si>
  <si>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</si>
  <si>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</si>
  <si>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 xml:space="preserve">PROGRAMAS Y PROYECTOS 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</si>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</sst>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9" fontId="2" fillId="0" borderId="0" xfId="2" applyFont="1"/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10" fontId="5" fillId="0" borderId="0" xfId="2" applyNumberFormat="1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14" fontId="3" fillId="0" borderId="0" xfId="3" applyNumberFormat="1" applyFont="1" applyAlignment="1">
      <alignment vertical="center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9" fontId="6" fillId="4" borderId="9" xfId="2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0" fontId="6" fillId="5" borderId="9" xfId="2" applyNumberFormat="1" applyFont="1" applyFill="1" applyBorder="1" applyAlignment="1">
      <alignment horizontal="center" vertical="center" wrapText="1"/>
    </xf>
    <xf numFmtId="165" fontId="6" fillId="3" borderId="11" xfId="4" applyNumberFormat="1" applyFont="1" applyFill="1" applyBorder="1" applyAlignment="1">
      <alignment vertical="center" wrapText="1"/>
    </xf>
    <xf numFmtId="10" fontId="6" fillId="3" borderId="11" xfId="2" applyNumberFormat="1" applyFont="1" applyFill="1" applyBorder="1" applyAlignment="1">
      <alignment horizontal="center" vertical="center" wrapText="1"/>
    </xf>
    <xf numFmtId="166" fontId="6" fillId="3" borderId="11" xfId="1" applyNumberFormat="1" applyFont="1" applyFill="1" applyBorder="1" applyAlignment="1">
      <alignment vertical="center" wrapText="1"/>
    </xf>
    <xf numFmtId="164" fontId="6" fillId="3" borderId="11" xfId="4" applyFont="1" applyFill="1" applyBorder="1" applyAlignment="1">
      <alignment vertical="center" wrapText="1"/>
    </xf>
    <xf numFmtId="10" fontId="7" fillId="3" borderId="11" xfId="2" applyNumberFormat="1" applyFont="1" applyFill="1" applyBorder="1" applyAlignment="1">
      <alignment horizontal="center"/>
    </xf>
    <xf numFmtId="166" fontId="7" fillId="0" borderId="11" xfId="1" applyNumberFormat="1" applyFont="1" applyBorder="1" applyAlignment="1">
      <alignment vertical="center" wrapText="1"/>
    </xf>
    <xf numFmtId="164" fontId="7" fillId="0" borderId="11" xfId="4" applyFont="1" applyBorder="1" applyAlignment="1">
      <alignment vertical="center" wrapText="1"/>
    </xf>
    <xf numFmtId="9" fontId="6" fillId="3" borderId="11" xfId="2" applyFont="1" applyFill="1" applyBorder="1" applyAlignment="1">
      <alignment horizontal="center" vertical="center" wrapText="1"/>
    </xf>
    <xf numFmtId="0" fontId="6" fillId="3" borderId="12" xfId="0" applyFont="1" applyFill="1" applyBorder="1"/>
    <xf numFmtId="164" fontId="6" fillId="3" borderId="11" xfId="4" applyFont="1" applyFill="1" applyBorder="1"/>
    <xf numFmtId="10" fontId="6" fillId="3" borderId="11" xfId="2" applyNumberFormat="1" applyFont="1" applyFill="1" applyBorder="1" applyAlignment="1">
      <alignment horizontal="center"/>
    </xf>
    <xf numFmtId="166" fontId="6" fillId="3" borderId="11" xfId="1" applyNumberFormat="1" applyFont="1" applyFill="1" applyBorder="1"/>
    <xf numFmtId="0" fontId="6" fillId="0" borderId="12" xfId="0" applyFont="1" applyBorder="1"/>
    <xf numFmtId="164" fontId="7" fillId="0" borderId="11" xfId="4" applyFont="1" applyBorder="1"/>
    <xf numFmtId="9" fontId="6" fillId="2" borderId="11" xfId="2" applyFont="1" applyFill="1" applyBorder="1" applyAlignment="1">
      <alignment horizontal="center" vertical="center" wrapText="1"/>
    </xf>
    <xf numFmtId="166" fontId="7" fillId="0" borderId="11" xfId="1" applyNumberFormat="1" applyFont="1" applyBorder="1"/>
    <xf numFmtId="10" fontId="6" fillId="2" borderId="11" xfId="2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9" fontId="6" fillId="3" borderId="11" xfId="2" applyFont="1" applyFill="1" applyBorder="1" applyAlignment="1">
      <alignment horizontal="center"/>
    </xf>
    <xf numFmtId="0" fontId="8" fillId="0" borderId="12" xfId="3" applyFont="1" applyBorder="1" applyAlignment="1">
      <alignment vertical="center" wrapText="1"/>
    </xf>
    <xf numFmtId="10" fontId="7" fillId="0" borderId="11" xfId="2" applyNumberFormat="1" applyFont="1" applyBorder="1" applyAlignment="1">
      <alignment horizontal="center"/>
    </xf>
    <xf numFmtId="9" fontId="7" fillId="0" borderId="11" xfId="2" applyFont="1" applyBorder="1" applyAlignment="1">
      <alignment horizontal="center"/>
    </xf>
    <xf numFmtId="165" fontId="7" fillId="0" borderId="11" xfId="4" applyNumberFormat="1" applyFont="1" applyBorder="1" applyAlignment="1">
      <alignment vertical="center" wrapText="1"/>
    </xf>
    <xf numFmtId="9" fontId="7" fillId="3" borderId="11" xfId="2" applyFont="1" applyFill="1" applyBorder="1" applyAlignment="1">
      <alignment horizontal="center"/>
    </xf>
    <xf numFmtId="0" fontId="7" fillId="2" borderId="12" xfId="0" applyFont="1" applyFill="1" applyBorder="1"/>
    <xf numFmtId="0" fontId="7" fillId="0" borderId="12" xfId="0" applyFont="1" applyBorder="1"/>
    <xf numFmtId="10" fontId="7" fillId="0" borderId="11" xfId="2" applyNumberFormat="1" applyFont="1" applyFill="1" applyBorder="1" applyAlignment="1">
      <alignment horizontal="center"/>
    </xf>
    <xf numFmtId="9" fontId="7" fillId="0" borderId="11" xfId="2" applyFont="1" applyFill="1" applyBorder="1" applyAlignment="1">
      <alignment horizontal="center"/>
    </xf>
    <xf numFmtId="0" fontId="6" fillId="2" borderId="12" xfId="0" applyFont="1" applyFill="1" applyBorder="1"/>
    <xf numFmtId="0" fontId="6" fillId="3" borderId="12" xfId="0" applyFont="1" applyFill="1" applyBorder="1" applyAlignment="1">
      <alignment wrapText="1"/>
    </xf>
    <xf numFmtId="0" fontId="5" fillId="3" borderId="12" xfId="3" applyFont="1" applyFill="1" applyBorder="1" applyAlignment="1">
      <alignment vertical="center" wrapText="1"/>
    </xf>
    <xf numFmtId="10" fontId="8" fillId="2" borderId="13" xfId="2" applyNumberFormat="1" applyFont="1" applyFill="1" applyBorder="1" applyAlignment="1">
      <alignment horizontal="center" vertical="center" wrapText="1"/>
    </xf>
    <xf numFmtId="0" fontId="5" fillId="0" borderId="12" xfId="3" applyFont="1" applyBorder="1" applyAlignment="1">
      <alignment vertical="center" wrapText="1"/>
    </xf>
    <xf numFmtId="165" fontId="6" fillId="0" borderId="11" xfId="4" applyNumberFormat="1" applyFont="1" applyBorder="1" applyAlignment="1">
      <alignment vertical="center" wrapText="1"/>
    </xf>
    <xf numFmtId="10" fontId="6" fillId="0" borderId="11" xfId="2" applyNumberFormat="1" applyFont="1" applyBorder="1" applyAlignment="1">
      <alignment horizontal="center"/>
    </xf>
    <xf numFmtId="166" fontId="6" fillId="0" borderId="11" xfId="1" applyNumberFormat="1" applyFont="1" applyBorder="1" applyAlignment="1">
      <alignment vertical="center" wrapText="1"/>
    </xf>
    <xf numFmtId="9" fontId="6" fillId="0" borderId="11" xfId="2" applyFont="1" applyBorder="1" applyAlignment="1">
      <alignment horizontal="center"/>
    </xf>
    <xf numFmtId="10" fontId="3" fillId="3" borderId="11" xfId="2" applyNumberFormat="1" applyFont="1" applyFill="1" applyBorder="1" applyAlignment="1">
      <alignment horizontal="center"/>
    </xf>
    <xf numFmtId="9" fontId="2" fillId="3" borderId="11" xfId="2" applyFont="1" applyFill="1" applyBorder="1" applyAlignment="1">
      <alignment horizontal="center"/>
    </xf>
    <xf numFmtId="0" fontId="6" fillId="2" borderId="12" xfId="0" applyFont="1" applyFill="1" applyBorder="1" applyAlignment="1">
      <alignment wrapText="1"/>
    </xf>
    <xf numFmtId="164" fontId="6" fillId="0" borderId="11" xfId="4" applyFont="1" applyFill="1" applyBorder="1"/>
    <xf numFmtId="10" fontId="6" fillId="0" borderId="11" xfId="2" applyNumberFormat="1" applyFont="1" applyFill="1" applyBorder="1" applyAlignment="1">
      <alignment horizontal="center"/>
    </xf>
    <xf numFmtId="166" fontId="6" fillId="0" borderId="11" xfId="1" applyNumberFormat="1" applyFont="1" applyFill="1" applyBorder="1"/>
    <xf numFmtId="9" fontId="6" fillId="0" borderId="11" xfId="2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9" fontId="3" fillId="0" borderId="11" xfId="2" applyFont="1" applyFill="1" applyBorder="1" applyAlignment="1">
      <alignment horizontal="center"/>
    </xf>
    <xf numFmtId="0" fontId="6" fillId="3" borderId="14" xfId="0" applyFont="1" applyFill="1" applyBorder="1" applyAlignment="1">
      <alignment wrapText="1"/>
    </xf>
    <xf numFmtId="164" fontId="6" fillId="3" borderId="15" xfId="4" applyFont="1" applyFill="1" applyBorder="1"/>
    <xf numFmtId="10" fontId="3" fillId="3" borderId="15" xfId="2" applyNumberFormat="1" applyFont="1" applyFill="1" applyBorder="1" applyAlignment="1">
      <alignment horizontal="center"/>
    </xf>
    <xf numFmtId="166" fontId="6" fillId="3" borderId="15" xfId="1" applyNumberFormat="1" applyFont="1" applyFill="1" applyBorder="1"/>
    <xf numFmtId="9" fontId="3" fillId="3" borderId="15" xfId="2" applyFont="1" applyFill="1" applyBorder="1" applyAlignment="1">
      <alignment horizontal="center"/>
    </xf>
    <xf numFmtId="43" fontId="2" fillId="0" borderId="0" xfId="0" applyNumberFormat="1" applyFont="1"/>
    <xf numFmtId="166" fontId="2" fillId="0" borderId="0" xfId="0" applyNumberFormat="1" applyFont="1"/>
    <xf numFmtId="166" fontId="2" fillId="0" borderId="0" xfId="1" applyNumberFormat="1" applyFont="1"/>
    <xf numFmtId="166" fontId="2" fillId="0" borderId="0" xfId="2" applyNumberFormat="1" applyFont="1"/>
  </cellXfs>
  <cellStyles count="5">
    <cellStyle name="Millares" xfId="1" builtinId="3"/>
    <cellStyle name="Millares 2 2" xfId="4" xr:uid="{EED24AC9-D5A3-4368-9122-6715BDA137D8}"/>
    <cellStyle name="Normal" xfId="0" builtinId="0"/>
    <cellStyle name="Normal 2 2" xfId="3" xr:uid="{0E835694-5D8F-43A2-94C1-752F5754CB0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D6D5460-308D-4953-AE35-C6131098E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0</xdr:colOff>
      <xdr:row>0</xdr:row>
      <xdr:rowOff>190500</xdr:rowOff>
    </xdr:from>
    <xdr:to>
      <xdr:col>9</xdr:col>
      <xdr:colOff>689585</xdr:colOff>
      <xdr:row>6</xdr:row>
      <xdr:rowOff>32240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9D41F-66BC-4F60-B568-8455DD80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7860" y="175260"/>
          <a:ext cx="689585" cy="93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7-8%202025.xlsx" TargetMode="External"/><Relationship Id="rId2" Type="http://schemas.openxmlformats.org/officeDocument/2006/relationships/externalLinkPath" Target="file:///Y:\A&#241;o%202025\Acuerdos%20presupuestales\Definitivos\Anexos%20acuerdos%207-8%202025.xlsx" TargetMode="External"/><Relationship Id="rId1" Type="http://schemas.openxmlformats.org/officeDocument/2006/relationships/externalLinkPath" Target="/A&#241;o%202025/Acuerdos%20presupuestales/Definitivos/Anexos%20acuerdos%207-8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PTO%20FONDO%202010/Presupuesto%202010%20versi&#243;n%203/PRESUPUESTO%2010%203a%20%20versi&#243;n.xls" TargetMode="External"/><Relationship Id="rId1" Type="http://schemas.openxmlformats.org/officeDocument/2006/relationships/externalLinkPath" Target="/PORCICOL/Administrativa/A&#241;o%202010/PTO%20FONDO%202010/Presupuesto%202010%20versi&#243;n%203/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JefeControlRegional/Presupuesto%202008/Presupuesto%202008.xls" TargetMode="External"/><Relationship Id="rId1" Type="http://schemas.openxmlformats.org/officeDocument/2006/relationships/externalLinkPath" Target="/PORCICOL/Administrativa/JefeControlRegional/Presupuesto%202008/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CONTABILIDAD/ANEXO%20CIERRE%20DE%20INGRESOS%202010.xls" TargetMode="External"/><Relationship Id="rId1" Type="http://schemas.openxmlformats.org/officeDocument/2006/relationships/externalLinkPath" Target="/PORCICOL/Administrativa/CONTABILIDAD/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A&#241;o%202010/MANEJO%20PTO%202010/PRESUPUESTO%20INGRESOS%20ESTIMADO%202010.xls" TargetMode="External"/><Relationship Id="rId1" Type="http://schemas.openxmlformats.org/officeDocument/2006/relationships/externalLinkPath" Target="/PORCICOL/Administrativa/A&#241;o%202010/A&#241;o%202010/MANEJO%20PTO%202010/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2011/Presentaciones/COMITES%20PPC/DESPACHOS%20BIOLOGICO%202011.xls" TargetMode="External"/><Relationship Id="rId1" Type="http://schemas.openxmlformats.org/officeDocument/2006/relationships/externalLinkPath" Target="/PORCICOL/Administrativa/2011/Presentaciones/COMITES%20PPC/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Documents%20and%20Settings/PatriciaMart&#237;nez/Configuraci&#243;n%20local/Archivos%20temporales%20de%20Internet/Content.Outlook/RD6RDTKZ/A&#241;o%202008/Presupuesto%202009/nomina%202009%20ppc.xls" TargetMode="External"/><Relationship Id="rId1" Type="http://schemas.openxmlformats.org/officeDocument/2006/relationships/externalLinkPath" Target="/PORCICOL/Administrativa/Documents%20and%20Settings/PatriciaMart&#237;nez/Configuraci&#243;n%20local/Archivos%20temporales%20de%20Internet/Content.Outlook/RD6RDTKZ/A&#241;o%202008/Presupuesto%202009/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CONCILIACIÓN INGRESOS"/>
      <sheetName val="Ventas EPPC"/>
      <sheetName val="Anexo Ingresos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B20" t="str">
            <v>Sueldos</v>
          </cell>
        </row>
        <row r="21">
          <cell r="B21" t="str">
            <v>Auxilio de transporte</v>
          </cell>
        </row>
        <row r="22">
          <cell r="B22" t="str">
            <v>Vacaciones</v>
          </cell>
        </row>
        <row r="23">
          <cell r="B23" t="str">
            <v>Prima legal</v>
          </cell>
        </row>
        <row r="24">
          <cell r="B24" t="str">
            <v xml:space="preserve">Dotación y suministro </v>
          </cell>
        </row>
        <row r="25">
          <cell r="B25" t="str">
            <v>Cesantías</v>
          </cell>
        </row>
        <row r="26">
          <cell r="B26" t="str">
            <v>Intereses de cesantías</v>
          </cell>
        </row>
        <row r="27">
          <cell r="B27" t="str">
            <v>Seguros y/o fondos privados</v>
          </cell>
        </row>
        <row r="28">
          <cell r="B28" t="str">
            <v>Caja de compensación</v>
          </cell>
        </row>
        <row r="29">
          <cell r="B29" t="str">
            <v>Aportes ICBF</v>
          </cell>
        </row>
        <row r="30">
          <cell r="B30" t="str">
            <v>Aportes SENA</v>
          </cell>
        </row>
        <row r="32">
          <cell r="B32" t="str">
            <v>Muebles, equipos de oficina y software</v>
          </cell>
        </row>
        <row r="33">
          <cell r="B33" t="str">
            <v>Impresos y publicaciones</v>
          </cell>
        </row>
        <row r="34">
          <cell r="B34" t="str">
            <v>Materiales y suministros</v>
          </cell>
        </row>
        <row r="35">
          <cell r="B35" t="str">
            <v>Correo</v>
          </cell>
        </row>
        <row r="36">
          <cell r="B36" t="str">
            <v>Transportes, fletes y acarreos</v>
          </cell>
        </row>
        <row r="37">
          <cell r="B37" t="str">
            <v>Honorarios</v>
          </cell>
        </row>
        <row r="38">
          <cell r="B38" t="str">
            <v xml:space="preserve">Capacitación </v>
          </cell>
        </row>
        <row r="39">
          <cell r="B39" t="str">
            <v xml:space="preserve">Mantenimiento </v>
          </cell>
        </row>
        <row r="40">
          <cell r="B40" t="str">
            <v>Seguros, impuestos y gastos legales</v>
          </cell>
        </row>
        <row r="41">
          <cell r="B41" t="str">
            <v>Comisiones y gastos bancarios</v>
          </cell>
        </row>
        <row r="42">
          <cell r="B42" t="str">
            <v>Gastos de viaje</v>
          </cell>
        </row>
        <row r="43">
          <cell r="B43" t="str">
            <v>Aseo, vigilancia y cafetería</v>
          </cell>
        </row>
        <row r="44">
          <cell r="B44" t="str">
            <v>Servicios públicos</v>
          </cell>
        </row>
        <row r="45">
          <cell r="B45" t="str">
            <v>Arriendos</v>
          </cell>
        </row>
        <row r="46">
          <cell r="B46" t="str">
            <v>Cuota auditaje CGR</v>
          </cell>
        </row>
        <row r="47">
          <cell r="B47" t="str">
            <v>Gastos comisión de fomento</v>
          </cell>
        </row>
        <row r="49">
          <cell r="B49" t="str">
            <v>Control al recaudo</v>
          </cell>
        </row>
        <row r="51">
          <cell r="B51" t="str">
            <v>Contraprestación por Administración FNP</v>
          </cell>
        </row>
        <row r="52">
          <cell r="B52" t="str">
            <v>Contraprestación por Administración EPPC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</row>
        <row r="86">
          <cell r="B86" t="str">
            <v>GENERACIÓN DE INFORMACIÓN Y ANÁLISIS DE LAS VARIABLES ECONÓMICAS, FINANCIERAS DEL MERCADO NACIONAL E INTERNACIONAL DE LA CARNE DE CERDO.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</row>
        <row r="89">
          <cell r="B89" t="str">
            <v>INCREMENTO DE LA CAPACIDAD DE COMERCIALIZACIÓN NACIONAL E INTERNACIONAL DE LA CARNE DE CERDO COLOMBIANA.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</row>
        <row r="92">
          <cell r="B92" t="str">
            <v>PROMOCIÓN DE LA CT+I EN LA CADENA PORCÍCOLA.</v>
          </cell>
        </row>
        <row r="93">
          <cell r="B93" t="str">
            <v>MEJORAMIENTO DEL ESTATUS SANITARIO DE LOS PORCINOS EN COLOMBIA.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8">
          <cell r="G38">
            <v>765456224</v>
          </cell>
        </row>
        <row r="39">
          <cell r="G39">
            <v>8600000</v>
          </cell>
        </row>
        <row r="40">
          <cell r="G40">
            <v>40024147</v>
          </cell>
        </row>
        <row r="41">
          <cell r="G41">
            <v>66706924.563999996</v>
          </cell>
        </row>
        <row r="42">
          <cell r="G42">
            <v>4358549</v>
          </cell>
        </row>
        <row r="43">
          <cell r="G43">
            <v>66706924.563999996</v>
          </cell>
        </row>
        <row r="44">
          <cell r="G44">
            <v>8004832</v>
          </cell>
        </row>
        <row r="45">
          <cell r="G45">
            <v>163863869</v>
          </cell>
        </row>
        <row r="46">
          <cell r="G46">
            <v>31461480</v>
          </cell>
        </row>
        <row r="47">
          <cell r="G47">
            <v>23596092</v>
          </cell>
        </row>
        <row r="48">
          <cell r="G48">
            <v>15730752</v>
          </cell>
        </row>
        <row r="50">
          <cell r="G50">
            <v>700286323</v>
          </cell>
        </row>
        <row r="51">
          <cell r="G51">
            <v>41107409</v>
          </cell>
        </row>
        <row r="52">
          <cell r="G52">
            <v>36782984</v>
          </cell>
        </row>
        <row r="53">
          <cell r="G53">
            <v>92371297</v>
          </cell>
        </row>
        <row r="54">
          <cell r="G54">
            <v>7969224</v>
          </cell>
        </row>
        <row r="55">
          <cell r="G55">
            <v>690968134</v>
          </cell>
        </row>
        <row r="56">
          <cell r="G56">
            <v>42719384</v>
          </cell>
        </row>
        <row r="57">
          <cell r="G57">
            <v>4750346</v>
          </cell>
        </row>
        <row r="58">
          <cell r="G58">
            <v>24006565</v>
          </cell>
        </row>
        <row r="59">
          <cell r="G59">
            <v>205955331</v>
          </cell>
        </row>
        <row r="60">
          <cell r="G60">
            <v>32276084</v>
          </cell>
        </row>
        <row r="61">
          <cell r="G61">
            <v>22855534</v>
          </cell>
        </row>
        <row r="62">
          <cell r="G62">
            <v>62299209</v>
          </cell>
        </row>
        <row r="63">
          <cell r="G63">
            <v>30556562</v>
          </cell>
        </row>
        <row r="64">
          <cell r="G64">
            <v>195442014</v>
          </cell>
        </row>
        <row r="65">
          <cell r="G65">
            <v>32690273</v>
          </cell>
        </row>
        <row r="67">
          <cell r="G67">
            <v>449648930.00349998</v>
          </cell>
        </row>
        <row r="69">
          <cell r="G69">
            <v>6196458798</v>
          </cell>
        </row>
        <row r="70">
          <cell r="G70">
            <v>3717875279</v>
          </cell>
        </row>
        <row r="74">
          <cell r="G74">
            <v>6251189062</v>
          </cell>
        </row>
        <row r="75">
          <cell r="G75">
            <v>19200000</v>
          </cell>
        </row>
        <row r="76">
          <cell r="G76">
            <v>317042066</v>
          </cell>
        </row>
        <row r="77">
          <cell r="G77">
            <v>454381572</v>
          </cell>
        </row>
        <row r="78">
          <cell r="G78">
            <v>8046552</v>
          </cell>
        </row>
        <row r="79">
          <cell r="G79">
            <v>454381572</v>
          </cell>
        </row>
        <row r="80">
          <cell r="G80">
            <v>54525782</v>
          </cell>
        </row>
        <row r="81">
          <cell r="G81">
            <v>1293904142</v>
          </cell>
        </row>
        <row r="82">
          <cell r="G82">
            <v>258353676</v>
          </cell>
        </row>
        <row r="83">
          <cell r="G83">
            <v>193765116</v>
          </cell>
        </row>
        <row r="84">
          <cell r="G84">
            <v>129176868</v>
          </cell>
        </row>
        <row r="86">
          <cell r="B86" t="str">
            <v>Muebles, equipos de oficina y software</v>
          </cell>
          <cell r="G86">
            <v>56344004</v>
          </cell>
        </row>
        <row r="87">
          <cell r="B87" t="str">
            <v>Impresos y publicaciones</v>
          </cell>
          <cell r="G87">
            <v>4468046</v>
          </cell>
        </row>
        <row r="88">
          <cell r="B88" t="str">
            <v>Materiales y suministros</v>
          </cell>
          <cell r="G88">
            <v>15000000</v>
          </cell>
        </row>
        <row r="89">
          <cell r="B89" t="str">
            <v>Correo</v>
          </cell>
          <cell r="G89">
            <v>103143627</v>
          </cell>
        </row>
        <row r="90">
          <cell r="B90" t="str">
            <v>Transportes, fletes y acarreos</v>
          </cell>
          <cell r="G90">
            <v>16096600</v>
          </cell>
        </row>
        <row r="91">
          <cell r="B91" t="str">
            <v>Honorarios</v>
          </cell>
          <cell r="G91">
            <v>7188521537</v>
          </cell>
        </row>
        <row r="92">
          <cell r="B92" t="str">
            <v xml:space="preserve">Capacitación  </v>
          </cell>
          <cell r="G92">
            <v>26000000</v>
          </cell>
        </row>
        <row r="93">
          <cell r="B93" t="str">
            <v xml:space="preserve">Mantenimiento </v>
          </cell>
          <cell r="G93">
            <v>0</v>
          </cell>
        </row>
        <row r="94">
          <cell r="B94" t="str">
            <v>Seguros,impuestos y gastos legales</v>
          </cell>
          <cell r="G94">
            <v>55120040</v>
          </cell>
        </row>
        <row r="95">
          <cell r="B95" t="str">
            <v>Comisiones y gastos bancarios</v>
          </cell>
          <cell r="G95">
            <v>116584744</v>
          </cell>
        </row>
        <row r="96">
          <cell r="B96" t="str">
            <v>Gastos de viaje</v>
          </cell>
          <cell r="G96">
            <v>785383300</v>
          </cell>
        </row>
        <row r="97">
          <cell r="B97" t="str">
            <v>Aseo, vigilancia y cafetería</v>
          </cell>
          <cell r="G97">
            <v>0</v>
          </cell>
        </row>
        <row r="98">
          <cell r="B98" t="str">
            <v>Servicios públicos</v>
          </cell>
          <cell r="G98">
            <v>112319460</v>
          </cell>
        </row>
        <row r="99">
          <cell r="B99" t="str">
            <v>Arriendos</v>
          </cell>
          <cell r="G99">
            <v>38061159</v>
          </cell>
        </row>
        <row r="102">
          <cell r="G102">
            <v>1013318330</v>
          </cell>
        </row>
        <row r="103">
          <cell r="G103">
            <v>743937715.00062084</v>
          </cell>
        </row>
        <row r="105">
          <cell r="G105">
            <v>21827083128</v>
          </cell>
        </row>
        <row r="106">
          <cell r="G106">
            <v>2592114258</v>
          </cell>
        </row>
        <row r="108">
          <cell r="G108">
            <v>3426841675.9960003</v>
          </cell>
        </row>
        <row r="109">
          <cell r="G109">
            <v>9448508524</v>
          </cell>
        </row>
        <row r="110">
          <cell r="G110">
            <v>4645483953</v>
          </cell>
        </row>
        <row r="112">
          <cell r="G112">
            <v>25264033178.002636</v>
          </cell>
        </row>
        <row r="115">
          <cell r="G115">
            <v>12092007591.872</v>
          </cell>
        </row>
        <row r="116">
          <cell r="G116">
            <v>28917244708</v>
          </cell>
        </row>
      </sheetData>
      <sheetData sheetId="41"/>
      <sheetData sheetId="42"/>
      <sheetData sheetId="43"/>
      <sheetData sheetId="44"/>
      <sheetData sheetId="45">
        <row r="13">
          <cell r="N13">
            <v>179691190</v>
          </cell>
          <cell r="O13">
            <v>183476654</v>
          </cell>
        </row>
        <row r="14">
          <cell r="N14">
            <v>585400</v>
          </cell>
          <cell r="O14">
            <v>566667</v>
          </cell>
        </row>
        <row r="15">
          <cell r="N15">
            <v>6911403</v>
          </cell>
          <cell r="O15">
            <v>6797923</v>
          </cell>
        </row>
        <row r="16">
          <cell r="N16">
            <v>13822805</v>
          </cell>
          <cell r="O16">
            <v>14961353</v>
          </cell>
        </row>
        <row r="17">
          <cell r="N17">
            <v>0</v>
          </cell>
          <cell r="O17">
            <v>0</v>
          </cell>
        </row>
        <row r="18">
          <cell r="N18">
            <v>13822805</v>
          </cell>
          <cell r="O18">
            <v>13595834</v>
          </cell>
        </row>
        <row r="19">
          <cell r="N19">
            <v>1658736</v>
          </cell>
          <cell r="O19">
            <v>1631492</v>
          </cell>
        </row>
        <row r="20">
          <cell r="N20">
            <v>38589411</v>
          </cell>
          <cell r="O20">
            <v>38786011</v>
          </cell>
        </row>
        <row r="21">
          <cell r="N21">
            <v>6883300</v>
          </cell>
          <cell r="O21">
            <v>7101900</v>
          </cell>
        </row>
        <row r="22">
          <cell r="N22">
            <v>5163400</v>
          </cell>
          <cell r="O22">
            <v>5326300</v>
          </cell>
        </row>
        <row r="23">
          <cell r="N23">
            <v>3442400</v>
          </cell>
          <cell r="O23">
            <v>3551900</v>
          </cell>
        </row>
        <row r="28">
          <cell r="N28">
            <v>110552869</v>
          </cell>
          <cell r="O28">
            <v>187630002</v>
          </cell>
        </row>
        <row r="29">
          <cell r="N29">
            <v>14854842</v>
          </cell>
          <cell r="O29">
            <v>0</v>
          </cell>
        </row>
        <row r="30">
          <cell r="N30">
            <v>0</v>
          </cell>
          <cell r="O30">
            <v>7100000</v>
          </cell>
        </row>
        <row r="31">
          <cell r="N31">
            <v>21430067</v>
          </cell>
          <cell r="O31">
            <v>9537767</v>
          </cell>
        </row>
        <row r="32">
          <cell r="N32">
            <v>1492050</v>
          </cell>
          <cell r="O32">
            <v>1117887</v>
          </cell>
        </row>
        <row r="33">
          <cell r="N33">
            <v>126496856</v>
          </cell>
          <cell r="O33">
            <v>128943831</v>
          </cell>
        </row>
        <row r="34">
          <cell r="N34">
            <v>0</v>
          </cell>
          <cell r="O34">
            <v>0</v>
          </cell>
        </row>
        <row r="35">
          <cell r="N35">
            <v>0</v>
          </cell>
          <cell r="O35">
            <v>4750346</v>
          </cell>
        </row>
        <row r="36">
          <cell r="N36">
            <v>3411939</v>
          </cell>
          <cell r="O36">
            <v>4925587</v>
          </cell>
        </row>
        <row r="37">
          <cell r="N37">
            <v>46070015</v>
          </cell>
          <cell r="O37">
            <v>39615528</v>
          </cell>
        </row>
        <row r="38">
          <cell r="N38">
            <v>1901350</v>
          </cell>
          <cell r="O38">
            <v>6059231</v>
          </cell>
        </row>
        <row r="39">
          <cell r="N39">
            <v>4500000</v>
          </cell>
          <cell r="O39">
            <v>5664542</v>
          </cell>
        </row>
        <row r="40">
          <cell r="N40">
            <v>15027137</v>
          </cell>
          <cell r="O40">
            <v>19200860</v>
          </cell>
        </row>
        <row r="41">
          <cell r="N41">
            <v>4007628</v>
          </cell>
          <cell r="O41">
            <v>11454569</v>
          </cell>
        </row>
        <row r="42">
          <cell r="N42">
            <v>0</v>
          </cell>
          <cell r="O42">
            <v>0</v>
          </cell>
        </row>
        <row r="43">
          <cell r="N43">
            <v>0</v>
          </cell>
          <cell r="O43">
            <v>0</v>
          </cell>
        </row>
        <row r="46">
          <cell r="N46">
            <v>133469019</v>
          </cell>
          <cell r="O46">
            <v>80334099</v>
          </cell>
        </row>
        <row r="47">
          <cell r="N47">
            <v>133469019</v>
          </cell>
        </row>
        <row r="54">
          <cell r="N54">
            <v>1458771932</v>
          </cell>
          <cell r="O54">
            <v>1508900706</v>
          </cell>
          <cell r="R54">
            <v>4496127629</v>
          </cell>
        </row>
        <row r="55">
          <cell r="N55">
            <v>4588267</v>
          </cell>
          <cell r="O55">
            <v>4546666</v>
          </cell>
          <cell r="R55">
            <v>13661600</v>
          </cell>
        </row>
        <row r="56">
          <cell r="N56">
            <v>61478197</v>
          </cell>
          <cell r="O56">
            <v>66031618</v>
          </cell>
          <cell r="R56">
            <v>192139753</v>
          </cell>
        </row>
        <row r="57">
          <cell r="N57">
            <v>95157886</v>
          </cell>
          <cell r="O57">
            <v>118888206</v>
          </cell>
          <cell r="R57">
            <v>325888542</v>
          </cell>
        </row>
        <row r="58">
          <cell r="N58">
            <v>0</v>
          </cell>
          <cell r="O58">
            <v>300000</v>
          </cell>
          <cell r="R58">
            <v>2700000</v>
          </cell>
        </row>
        <row r="59">
          <cell r="N59">
            <v>95157886</v>
          </cell>
          <cell r="O59">
            <v>112193098</v>
          </cell>
          <cell r="R59">
            <v>325451248</v>
          </cell>
        </row>
        <row r="60">
          <cell r="N60">
            <v>11372988</v>
          </cell>
          <cell r="O60">
            <v>13244929</v>
          </cell>
          <cell r="R60">
            <v>26949466</v>
          </cell>
        </row>
        <row r="61">
          <cell r="N61">
            <v>294485594</v>
          </cell>
          <cell r="O61">
            <v>310580241</v>
          </cell>
          <cell r="R61">
            <v>918130571</v>
          </cell>
        </row>
        <row r="62">
          <cell r="N62">
            <v>56711000</v>
          </cell>
          <cell r="O62">
            <v>60728200</v>
          </cell>
          <cell r="R62">
            <v>177847000</v>
          </cell>
        </row>
        <row r="63">
          <cell r="N63">
            <v>42539200</v>
          </cell>
          <cell r="O63">
            <v>45550800</v>
          </cell>
          <cell r="R63">
            <v>133400300</v>
          </cell>
        </row>
        <row r="64">
          <cell r="N64">
            <v>28361100</v>
          </cell>
          <cell r="O64">
            <v>30368900</v>
          </cell>
          <cell r="R64">
            <v>88937200</v>
          </cell>
        </row>
        <row r="70">
          <cell r="N70">
            <v>2913120</v>
          </cell>
          <cell r="O70">
            <v>11711442</v>
          </cell>
          <cell r="R70">
            <v>16566642</v>
          </cell>
        </row>
        <row r="71">
          <cell r="N71">
            <v>0</v>
          </cell>
          <cell r="O71">
            <v>23750</v>
          </cell>
          <cell r="R71">
            <v>1358659</v>
          </cell>
        </row>
        <row r="72">
          <cell r="N72">
            <v>0</v>
          </cell>
          <cell r="O72">
            <v>0</v>
          </cell>
          <cell r="R72">
            <v>0</v>
          </cell>
        </row>
        <row r="73">
          <cell r="N73">
            <v>22158922</v>
          </cell>
          <cell r="O73">
            <v>19951210</v>
          </cell>
          <cell r="R73">
            <v>68724386</v>
          </cell>
        </row>
        <row r="74">
          <cell r="N74">
            <v>1564000</v>
          </cell>
          <cell r="O74">
            <v>2009990</v>
          </cell>
          <cell r="R74">
            <v>7297529</v>
          </cell>
        </row>
        <row r="75">
          <cell r="N75">
            <v>1079090063</v>
          </cell>
          <cell r="O75">
            <v>1598188268</v>
          </cell>
          <cell r="R75">
            <v>4577607591</v>
          </cell>
        </row>
        <row r="76">
          <cell r="N76">
            <v>0</v>
          </cell>
          <cell r="O76">
            <v>2342179</v>
          </cell>
          <cell r="R76">
            <v>6056464</v>
          </cell>
        </row>
        <row r="77">
          <cell r="N77">
            <v>0</v>
          </cell>
          <cell r="O77">
            <v>0</v>
          </cell>
        </row>
        <row r="78">
          <cell r="N78">
            <v>3194714</v>
          </cell>
          <cell r="O78">
            <v>8424028</v>
          </cell>
          <cell r="R78">
            <v>28034841</v>
          </cell>
        </row>
        <row r="79">
          <cell r="N79">
            <v>8687843</v>
          </cell>
          <cell r="O79">
            <v>35009674</v>
          </cell>
          <cell r="R79">
            <v>66218767</v>
          </cell>
        </row>
        <row r="80">
          <cell r="N80">
            <v>109403778</v>
          </cell>
          <cell r="O80">
            <v>151126280</v>
          </cell>
          <cell r="R80">
            <v>385467319</v>
          </cell>
        </row>
        <row r="81">
          <cell r="N81">
            <v>0</v>
          </cell>
          <cell r="O81">
            <v>0</v>
          </cell>
          <cell r="R81">
            <v>0</v>
          </cell>
        </row>
        <row r="82">
          <cell r="N82">
            <v>13120603</v>
          </cell>
          <cell r="O82">
            <v>5331423</v>
          </cell>
          <cell r="R82">
            <v>23764579</v>
          </cell>
        </row>
        <row r="83">
          <cell r="N83">
            <v>2392673</v>
          </cell>
          <cell r="O83">
            <v>4458887</v>
          </cell>
          <cell r="R83">
            <v>17324932</v>
          </cell>
        </row>
        <row r="104">
          <cell r="R104">
            <v>63154158373</v>
          </cell>
        </row>
      </sheetData>
      <sheetData sheetId="46">
        <row r="14">
          <cell r="AD14">
            <v>547498734</v>
          </cell>
        </row>
        <row r="15">
          <cell r="AD15">
            <v>2952067</v>
          </cell>
        </row>
        <row r="16">
          <cell r="AD16">
            <v>20768962</v>
          </cell>
        </row>
        <row r="17">
          <cell r="AD17">
            <v>43147727</v>
          </cell>
        </row>
        <row r="18">
          <cell r="AD18">
            <v>300000</v>
          </cell>
        </row>
        <row r="19">
          <cell r="AD19">
            <v>43047734</v>
          </cell>
        </row>
        <row r="20">
          <cell r="AD20">
            <v>3635005</v>
          </cell>
        </row>
        <row r="21">
          <cell r="AD21">
            <v>117553722</v>
          </cell>
        </row>
        <row r="22">
          <cell r="AD22">
            <v>21378600</v>
          </cell>
        </row>
        <row r="23">
          <cell r="AD23">
            <v>16036000</v>
          </cell>
        </row>
        <row r="24">
          <cell r="AD24">
            <v>10692400</v>
          </cell>
        </row>
        <row r="28">
          <cell r="AD28">
            <v>427513447</v>
          </cell>
        </row>
        <row r="29">
          <cell r="AD29">
            <v>21954842</v>
          </cell>
        </row>
        <row r="30">
          <cell r="AD30">
            <v>12271454</v>
          </cell>
        </row>
        <row r="31">
          <cell r="AD31">
            <v>59013347</v>
          </cell>
        </row>
        <row r="32">
          <cell r="AD32">
            <v>3972037</v>
          </cell>
        </row>
        <row r="33">
          <cell r="AD33">
            <v>417637916</v>
          </cell>
        </row>
        <row r="34">
          <cell r="AD34">
            <v>55669996</v>
          </cell>
        </row>
        <row r="35">
          <cell r="AD35">
            <v>4750346</v>
          </cell>
        </row>
        <row r="36">
          <cell r="AD36">
            <v>19790393</v>
          </cell>
        </row>
        <row r="37">
          <cell r="AD37">
            <v>146280308</v>
          </cell>
        </row>
        <row r="38">
          <cell r="AD38">
            <v>15934517</v>
          </cell>
        </row>
        <row r="39">
          <cell r="AD39">
            <v>12814891</v>
          </cell>
        </row>
        <row r="40">
          <cell r="AD40">
            <v>51259299</v>
          </cell>
        </row>
        <row r="41">
          <cell r="AD41">
            <v>28476335</v>
          </cell>
        </row>
        <row r="42">
          <cell r="AD42">
            <v>195428892</v>
          </cell>
        </row>
        <row r="43">
          <cell r="AD43">
            <v>0</v>
          </cell>
        </row>
        <row r="46">
          <cell r="AD46">
            <v>299332350</v>
          </cell>
        </row>
        <row r="52">
          <cell r="Z52">
            <v>1395305591</v>
          </cell>
          <cell r="AA52">
            <v>1454675831</v>
          </cell>
          <cell r="AD52">
            <v>4462096586</v>
          </cell>
        </row>
        <row r="53">
          <cell r="Z53">
            <v>837183355</v>
          </cell>
          <cell r="AA53">
            <v>872805498</v>
          </cell>
          <cell r="AD53">
            <v>2677257952</v>
          </cell>
        </row>
      </sheetData>
      <sheetData sheetId="47">
        <row r="47">
          <cell r="Z47">
            <v>19582507</v>
          </cell>
          <cell r="AA47">
            <v>44334665</v>
          </cell>
          <cell r="AD47">
            <v>528960108</v>
          </cell>
        </row>
        <row r="52">
          <cell r="Z52">
            <v>147876716</v>
          </cell>
          <cell r="AA52">
            <v>235162019</v>
          </cell>
          <cell r="AD52">
            <v>506259962</v>
          </cell>
        </row>
      </sheetData>
      <sheetData sheetId="48"/>
      <sheetData sheetId="49"/>
      <sheetData sheetId="50">
        <row r="47">
          <cell r="Z47">
            <v>848292323</v>
          </cell>
          <cell r="AA47">
            <v>4526221825</v>
          </cell>
          <cell r="AD47">
            <v>11855523554</v>
          </cell>
        </row>
        <row r="52">
          <cell r="Z52">
            <v>142520434</v>
          </cell>
          <cell r="AA52">
            <v>380911315</v>
          </cell>
          <cell r="AD52">
            <v>1048782066</v>
          </cell>
        </row>
      </sheetData>
      <sheetData sheetId="51"/>
      <sheetData sheetId="52"/>
      <sheetData sheetId="53">
        <row r="47">
          <cell r="Z47">
            <v>327541538</v>
          </cell>
          <cell r="AA47">
            <v>431919825</v>
          </cell>
          <cell r="AD47">
            <v>1523370854</v>
          </cell>
        </row>
        <row r="58">
          <cell r="Z58">
            <v>969055301</v>
          </cell>
          <cell r="AA58">
            <v>2522141251</v>
          </cell>
          <cell r="AD58">
            <v>6428072537</v>
          </cell>
        </row>
        <row r="63">
          <cell r="Z63">
            <v>163286716</v>
          </cell>
          <cell r="AA63">
            <v>511220580</v>
          </cell>
          <cell r="AD63">
            <v>2655736953</v>
          </cell>
        </row>
      </sheetData>
      <sheetData sheetId="54"/>
      <sheetData sheetId="55"/>
      <sheetData sheetId="56"/>
      <sheetData sheetId="57">
        <row r="47">
          <cell r="Z47">
            <v>3901746301</v>
          </cell>
          <cell r="AA47">
            <v>6250224957</v>
          </cell>
          <cell r="AD47">
            <v>16969331462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  <sheetName val="Anexo 1 Minagricultura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greso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CBD85-E264-4243-9E09-F4A5BA852ED6}">
  <sheetPr codeName="Hoja33">
    <tabColor theme="7" tint="0.39997558519241921"/>
    <pageSetUpPr fitToPage="1"/>
  </sheetPr>
  <dimension ref="B1:J106"/>
  <sheetViews>
    <sheetView showGridLines="0" tabSelected="1" zoomScale="70" zoomScaleNormal="70" workbookViewId="0">
      <pane xSplit="2" ySplit="14" topLeftCell="C15" activePane="bottomRight" state="frozen"/>
      <selection activeCell="F99" sqref="F99"/>
      <selection pane="topRight" activeCell="F99" sqref="F99"/>
      <selection pane="bottomLeft" activeCell="F99" sqref="F99"/>
      <selection pane="bottomRight" activeCell="J14" sqref="J14"/>
    </sheetView>
  </sheetViews>
  <sheetFormatPr baseColWidth="10" defaultColWidth="11.44140625" defaultRowHeight="13.2" x14ac:dyDescent="0.25"/>
  <cols>
    <col min="1" max="1" width="11.44140625" style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6" width="21.44140625" style="1" customWidth="1"/>
    <col min="7" max="7" width="18.109375" style="3" customWidth="1"/>
    <col min="8" max="8" width="18.109375" style="1" customWidth="1"/>
    <col min="9" max="9" width="18.109375" style="4" customWidth="1"/>
    <col min="10" max="10" width="32" style="1" customWidth="1"/>
    <col min="11" max="16384" width="11.44140625" style="1"/>
  </cols>
  <sheetData>
    <row r="1" spans="2:10" ht="13.8" thickBot="1" x14ac:dyDescent="0.3"/>
    <row r="2" spans="2:10" ht="15" customHeight="1" x14ac:dyDescent="0.25">
      <c r="B2" s="5" t="s">
        <v>0</v>
      </c>
      <c r="C2" s="6"/>
      <c r="D2" s="6"/>
      <c r="E2" s="6"/>
      <c r="F2" s="6"/>
      <c r="G2" s="6"/>
      <c r="H2" s="6"/>
      <c r="I2" s="6"/>
    </row>
    <row r="3" spans="2:10" x14ac:dyDescent="0.25">
      <c r="B3" s="7"/>
      <c r="C3" s="8"/>
      <c r="D3" s="8"/>
      <c r="E3" s="8"/>
      <c r="F3" s="8"/>
      <c r="G3" s="8"/>
      <c r="H3" s="8"/>
      <c r="I3" s="8"/>
    </row>
    <row r="4" spans="2:10" x14ac:dyDescent="0.25">
      <c r="B4" s="7"/>
      <c r="C4" s="8"/>
      <c r="D4" s="8"/>
      <c r="E4" s="8"/>
      <c r="F4" s="8"/>
      <c r="G4" s="8"/>
      <c r="H4" s="8"/>
      <c r="I4" s="8"/>
    </row>
    <row r="5" spans="2:10" ht="13.8" thickBot="1" x14ac:dyDescent="0.3">
      <c r="B5" s="9"/>
      <c r="C5" s="10"/>
      <c r="D5" s="10"/>
      <c r="E5" s="10"/>
      <c r="F5" s="10"/>
      <c r="G5" s="10"/>
      <c r="H5" s="10"/>
      <c r="I5" s="10"/>
    </row>
    <row r="6" spans="2:10" ht="15.75" customHeight="1" thickBot="1" x14ac:dyDescent="0.3">
      <c r="B6" s="11" t="s">
        <v>1</v>
      </c>
      <c r="C6" s="12"/>
      <c r="D6" s="12"/>
      <c r="E6" s="12"/>
      <c r="F6" s="12"/>
      <c r="G6" s="12"/>
      <c r="H6" s="12"/>
      <c r="I6" s="12"/>
    </row>
    <row r="7" spans="2:10" x14ac:dyDescent="0.25">
      <c r="B7" s="13"/>
      <c r="C7" s="13"/>
      <c r="D7" s="13"/>
      <c r="E7" s="13"/>
      <c r="F7" s="13"/>
      <c r="G7" s="13"/>
      <c r="H7" s="13"/>
      <c r="I7" s="13"/>
    </row>
    <row r="8" spans="2:10" ht="12.75" customHeight="1" x14ac:dyDescent="0.25">
      <c r="B8" s="15" t="s">
        <v>2</v>
      </c>
      <c r="C8" s="16" t="s">
        <v>3</v>
      </c>
      <c r="D8" s="16"/>
      <c r="E8" s="15"/>
      <c r="F8" s="15"/>
      <c r="G8" s="17"/>
      <c r="H8" s="15"/>
      <c r="I8" s="18"/>
    </row>
    <row r="9" spans="2:10" x14ac:dyDescent="0.25">
      <c r="B9" s="15" t="s">
        <v>4</v>
      </c>
      <c r="C9" s="19">
        <v>2025</v>
      </c>
      <c r="E9" s="15"/>
      <c r="F9" s="15"/>
      <c r="G9" s="17"/>
      <c r="H9" s="15"/>
      <c r="I9" s="18"/>
    </row>
    <row r="10" spans="2:10" x14ac:dyDescent="0.25">
      <c r="B10" s="15" t="s">
        <v>5</v>
      </c>
      <c r="C10" s="20">
        <v>45930</v>
      </c>
      <c r="E10" s="15"/>
      <c r="F10" s="15"/>
      <c r="G10" s="17"/>
      <c r="H10" s="15"/>
      <c r="I10" s="18"/>
    </row>
    <row r="11" spans="2:10" x14ac:dyDescent="0.25">
      <c r="D11" s="21"/>
      <c r="E11" s="1"/>
      <c r="G11" s="22"/>
    </row>
    <row r="12" spans="2:10" x14ac:dyDescent="0.25">
      <c r="B12" s="23" t="s">
        <v>6</v>
      </c>
      <c r="C12" s="23"/>
      <c r="D12" s="23"/>
      <c r="E12" s="23"/>
      <c r="F12" s="23"/>
      <c r="G12" s="23"/>
      <c r="H12" s="23"/>
      <c r="I12" s="23"/>
    </row>
    <row r="13" spans="2:10" ht="12" customHeight="1" thickBot="1" x14ac:dyDescent="0.3">
      <c r="B13" s="24" t="s">
        <v>7</v>
      </c>
      <c r="C13" s="24"/>
      <c r="D13" s="24"/>
      <c r="E13" s="24"/>
      <c r="F13" s="24"/>
      <c r="G13" s="24"/>
      <c r="H13" s="24"/>
      <c r="I13" s="24"/>
    </row>
    <row r="14" spans="2:10" ht="36.75" customHeight="1" x14ac:dyDescent="0.25">
      <c r="B14" s="25" t="s">
        <v>8</v>
      </c>
      <c r="C14" s="25" t="s">
        <v>9</v>
      </c>
      <c r="D14" s="25" t="s">
        <v>10</v>
      </c>
      <c r="E14" s="25" t="s">
        <v>11</v>
      </c>
      <c r="F14" s="26" t="s">
        <v>12</v>
      </c>
      <c r="G14" s="27" t="s">
        <v>13</v>
      </c>
      <c r="H14" s="28" t="s">
        <v>14</v>
      </c>
      <c r="I14" s="29" t="s">
        <v>15</v>
      </c>
    </row>
    <row r="15" spans="2:10" ht="15.75" customHeight="1" x14ac:dyDescent="0.25">
      <c r="B15" s="42"/>
      <c r="C15" s="43"/>
      <c r="D15" s="43"/>
      <c r="E15" s="44"/>
      <c r="F15" s="45"/>
      <c r="G15" s="44"/>
      <c r="H15" s="45"/>
      <c r="I15" s="46"/>
    </row>
    <row r="16" spans="2:10" x14ac:dyDescent="0.25">
      <c r="B16" s="38" t="s">
        <v>16</v>
      </c>
      <c r="C16" s="39">
        <f>+C17+C50</f>
        <v>13781529474.1315</v>
      </c>
      <c r="D16" s="39">
        <f>+D17+D50</f>
        <v>2986273568</v>
      </c>
      <c r="E16" s="31">
        <f t="shared" ref="E16:E64" si="0">+D16/C16</f>
        <v>0.21668665829909217</v>
      </c>
      <c r="F16" s="41">
        <f>+F17+F50</f>
        <v>6095885180</v>
      </c>
      <c r="G16" s="37">
        <f t="shared" ref="G16:G65" si="1">+F16/C16</f>
        <v>0.44232283444607712</v>
      </c>
      <c r="H16" s="41">
        <f>+H17+H50</f>
        <v>9738465859</v>
      </c>
      <c r="I16" s="31">
        <f t="shared" ref="I16:I65" si="2">+H16/C16</f>
        <v>0.70663171872755504</v>
      </c>
      <c r="J16" s="47"/>
    </row>
    <row r="17" spans="2:10" x14ac:dyDescent="0.25">
      <c r="B17" s="38" t="s">
        <v>17</v>
      </c>
      <c r="C17" s="39">
        <f>+C18+C30+C47</f>
        <v>3867195397.1315002</v>
      </c>
      <c r="D17" s="39">
        <f>+D18+D30+D47</f>
        <v>753784622</v>
      </c>
      <c r="E17" s="31">
        <f t="shared" si="0"/>
        <v>0.1949176456299884</v>
      </c>
      <c r="F17" s="41">
        <f>+F18+F30+F47</f>
        <v>1535914905</v>
      </c>
      <c r="G17" s="37">
        <f t="shared" si="1"/>
        <v>0.39716506337881657</v>
      </c>
      <c r="H17" s="41">
        <f>+H18+H30+H47</f>
        <v>2599111321</v>
      </c>
      <c r="I17" s="31">
        <f t="shared" si="2"/>
        <v>0.67209206003086785</v>
      </c>
      <c r="J17" s="47"/>
    </row>
    <row r="18" spans="2:10" s="14" customFormat="1" x14ac:dyDescent="0.25">
      <c r="B18" s="38" t="s">
        <v>18</v>
      </c>
      <c r="C18" s="33">
        <f>SUM(C19:C29)</f>
        <v>1194509794.128</v>
      </c>
      <c r="D18" s="33">
        <f>SUM(D19:D29)</f>
        <v>270570850</v>
      </c>
      <c r="E18" s="40">
        <f t="shared" si="0"/>
        <v>0.22651203977571277</v>
      </c>
      <c r="F18" s="32">
        <f>SUM(F19:F29)</f>
        <v>546366884</v>
      </c>
      <c r="G18" s="48">
        <f t="shared" si="1"/>
        <v>0.45739841287684996</v>
      </c>
      <c r="H18" s="32">
        <f>SUM(H19:H29)</f>
        <v>827010951</v>
      </c>
      <c r="I18" s="40">
        <f t="shared" si="2"/>
        <v>0.69234338225223457</v>
      </c>
      <c r="J18" s="47"/>
    </row>
    <row r="19" spans="2:10" x14ac:dyDescent="0.25">
      <c r="B19" s="49" t="str">
        <f>+'[1]Anexo No. 3 Presupt Gtos MOD'!B20</f>
        <v>Sueldos</v>
      </c>
      <c r="C19" s="36">
        <f>+'[1]Anexo No. 13 Sgto Trimes'!G38</f>
        <v>765456224</v>
      </c>
      <c r="D19" s="36">
        <f>+[1]RES!N13</f>
        <v>179691190</v>
      </c>
      <c r="E19" s="50">
        <f t="shared" si="0"/>
        <v>0.23475044602942571</v>
      </c>
      <c r="F19" s="35">
        <f>+[1]RES!N13+[1]RES!O13</f>
        <v>363167844</v>
      </c>
      <c r="G19" s="51">
        <f t="shared" si="1"/>
        <v>0.47444626173684362</v>
      </c>
      <c r="H19" s="52">
        <f>+[1]FUN!AD14</f>
        <v>547498734</v>
      </c>
      <c r="I19" s="50">
        <f t="shared" si="2"/>
        <v>0.71525806027021088</v>
      </c>
      <c r="J19" s="47"/>
    </row>
    <row r="20" spans="2:10" x14ac:dyDescent="0.25">
      <c r="B20" s="49" t="str">
        <f>+'[1]Anexo No. 3 Presupt Gtos MOD'!B21</f>
        <v>Auxilio de transporte</v>
      </c>
      <c r="C20" s="36">
        <f>+'[1]Anexo No. 13 Sgto Trimes'!G39</f>
        <v>8600000</v>
      </c>
      <c r="D20" s="36">
        <f>+[1]RES!N14</f>
        <v>585400</v>
      </c>
      <c r="E20" s="50">
        <f t="shared" si="0"/>
        <v>6.8069767441860468E-2</v>
      </c>
      <c r="F20" s="35">
        <f>+[1]RES!N14+[1]RES!O14</f>
        <v>1152067</v>
      </c>
      <c r="G20" s="51">
        <f t="shared" si="1"/>
        <v>0.13396127906976743</v>
      </c>
      <c r="H20" s="52">
        <f>+[1]FUN!AD15</f>
        <v>2952067</v>
      </c>
      <c r="I20" s="50">
        <f t="shared" si="2"/>
        <v>0.34326360465116279</v>
      </c>
      <c r="J20" s="47"/>
    </row>
    <row r="21" spans="2:10" x14ac:dyDescent="0.25">
      <c r="B21" s="49" t="str">
        <f>+'[1]Anexo No. 3 Presupt Gtos MOD'!B22</f>
        <v>Vacaciones</v>
      </c>
      <c r="C21" s="36">
        <f>+'[1]Anexo No. 13 Sgto Trimes'!G40</f>
        <v>40024147</v>
      </c>
      <c r="D21" s="36">
        <f>+[1]RES!N15</f>
        <v>6911403</v>
      </c>
      <c r="E21" s="50">
        <f t="shared" si="0"/>
        <v>0.17268083189880348</v>
      </c>
      <c r="F21" s="35">
        <f>+[1]RES!N15+[1]RES!O15</f>
        <v>13709326</v>
      </c>
      <c r="G21" s="51">
        <f t="shared" si="1"/>
        <v>0.34252637539033626</v>
      </c>
      <c r="H21" s="52">
        <f>+[1]FUN!AD16</f>
        <v>20768962</v>
      </c>
      <c r="I21" s="50">
        <f t="shared" si="2"/>
        <v>0.51891079652490779</v>
      </c>
      <c r="J21" s="47"/>
    </row>
    <row r="22" spans="2:10" x14ac:dyDescent="0.25">
      <c r="B22" s="49" t="str">
        <f>+'[1]Anexo No. 3 Presupt Gtos MOD'!B23</f>
        <v>Prima legal</v>
      </c>
      <c r="C22" s="36">
        <f>+'[1]Anexo No. 13 Sgto Trimes'!G41</f>
        <v>66706924.563999996</v>
      </c>
      <c r="D22" s="36">
        <f>+[1]RES!N16</f>
        <v>13822805</v>
      </c>
      <c r="E22" s="50">
        <f t="shared" si="0"/>
        <v>0.20721694322360967</v>
      </c>
      <c r="F22" s="35">
        <f>+[1]RES!N16+[1]RES!O16</f>
        <v>28784158</v>
      </c>
      <c r="G22" s="51">
        <f t="shared" si="1"/>
        <v>0.43150179967274443</v>
      </c>
      <c r="H22" s="52">
        <f>+[1]FUN!AD17</f>
        <v>43147727</v>
      </c>
      <c r="I22" s="50">
        <f t="shared" si="2"/>
        <v>0.64682530759761203</v>
      </c>
      <c r="J22" s="47"/>
    </row>
    <row r="23" spans="2:10" x14ac:dyDescent="0.25">
      <c r="B23" s="49" t="str">
        <f>+'[1]Anexo No. 3 Presupt Gtos MOD'!B24</f>
        <v xml:space="preserve">Dotación y suministro </v>
      </c>
      <c r="C23" s="36">
        <f>+'[1]Anexo No. 13 Sgto Trimes'!G42</f>
        <v>4358549</v>
      </c>
      <c r="D23" s="36">
        <f>+[1]RES!N17</f>
        <v>0</v>
      </c>
      <c r="E23" s="50">
        <f t="shared" si="0"/>
        <v>0</v>
      </c>
      <c r="F23" s="35">
        <f>+[1]RES!N17+[1]RES!O17</f>
        <v>0</v>
      </c>
      <c r="G23" s="51">
        <f t="shared" si="1"/>
        <v>0</v>
      </c>
      <c r="H23" s="52">
        <f>+[1]FUN!AD18</f>
        <v>300000</v>
      </c>
      <c r="I23" s="50">
        <f t="shared" si="2"/>
        <v>6.8830246029125741E-2</v>
      </c>
      <c r="J23" s="47"/>
    </row>
    <row r="24" spans="2:10" x14ac:dyDescent="0.25">
      <c r="B24" s="49" t="str">
        <f>+'[1]Anexo No. 3 Presupt Gtos MOD'!B25</f>
        <v>Cesantías</v>
      </c>
      <c r="C24" s="36">
        <f>+'[1]Anexo No. 13 Sgto Trimes'!G43</f>
        <v>66706924.563999996</v>
      </c>
      <c r="D24" s="36">
        <f>+[1]RES!N18</f>
        <v>13822805</v>
      </c>
      <c r="E24" s="50">
        <f t="shared" si="0"/>
        <v>0.20721694322360967</v>
      </c>
      <c r="F24" s="35">
        <f>+[1]RES!N18+[1]RES!O18</f>
        <v>27418639</v>
      </c>
      <c r="G24" s="51">
        <f t="shared" si="1"/>
        <v>0.41103137611589324</v>
      </c>
      <c r="H24" s="52">
        <f>+[1]FUN!AD19</f>
        <v>43047734</v>
      </c>
      <c r="I24" s="50">
        <f t="shared" si="2"/>
        <v>0.6453263177902786</v>
      </c>
      <c r="J24" s="47"/>
    </row>
    <row r="25" spans="2:10" x14ac:dyDescent="0.25">
      <c r="B25" s="49" t="str">
        <f>+'[1]Anexo No. 3 Presupt Gtos MOD'!B26</f>
        <v>Intereses de cesantías</v>
      </c>
      <c r="C25" s="36">
        <f>+'[1]Anexo No. 13 Sgto Trimes'!G44</f>
        <v>8004832</v>
      </c>
      <c r="D25" s="36">
        <f>+[1]RES!N19</f>
        <v>1658736</v>
      </c>
      <c r="E25" s="50">
        <f t="shared" si="0"/>
        <v>0.20721684102801907</v>
      </c>
      <c r="F25" s="35">
        <f>+[1]RES!N19+[1]RES!O19</f>
        <v>3290228</v>
      </c>
      <c r="G25" s="51">
        <f t="shared" si="1"/>
        <v>0.41103023773640723</v>
      </c>
      <c r="H25" s="52">
        <f>+[1]FUN!AD20</f>
        <v>3635005</v>
      </c>
      <c r="I25" s="50">
        <f t="shared" si="2"/>
        <v>0.4541013477859373</v>
      </c>
      <c r="J25" s="47"/>
    </row>
    <row r="26" spans="2:10" x14ac:dyDescent="0.25">
      <c r="B26" s="49" t="str">
        <f>+'[1]Anexo No. 3 Presupt Gtos MOD'!B27</f>
        <v>Seguros y/o fondos privados</v>
      </c>
      <c r="C26" s="36">
        <f>+'[1]Anexo No. 13 Sgto Trimes'!G45</f>
        <v>163863869</v>
      </c>
      <c r="D26" s="36">
        <f>+[1]RES!N20</f>
        <v>38589411</v>
      </c>
      <c r="E26" s="50">
        <f t="shared" si="0"/>
        <v>0.2354967646955779</v>
      </c>
      <c r="F26" s="35">
        <f>+[1]RES!N20+[1]RES!O20</f>
        <v>77375422</v>
      </c>
      <c r="G26" s="51">
        <f t="shared" si="1"/>
        <v>0.47219330577383106</v>
      </c>
      <c r="H26" s="52">
        <f>+[1]FUN!AD21</f>
        <v>117553722</v>
      </c>
      <c r="I26" s="50">
        <f t="shared" si="2"/>
        <v>0.71738646668961537</v>
      </c>
      <c r="J26" s="47"/>
    </row>
    <row r="27" spans="2:10" x14ac:dyDescent="0.25">
      <c r="B27" s="49" t="str">
        <f>+'[1]Anexo No. 3 Presupt Gtos MOD'!B28</f>
        <v>Caja de compensación</v>
      </c>
      <c r="C27" s="36">
        <f>+'[1]Anexo No. 13 Sgto Trimes'!G46</f>
        <v>31461480</v>
      </c>
      <c r="D27" s="36">
        <f>+[1]RES!N21</f>
        <v>6883300</v>
      </c>
      <c r="E27" s="50">
        <f t="shared" si="0"/>
        <v>0.21878500312127719</v>
      </c>
      <c r="F27" s="35">
        <f>+[1]RES!N21+[1]RES!O21</f>
        <v>13985200</v>
      </c>
      <c r="G27" s="51">
        <f t="shared" si="1"/>
        <v>0.44451818541276505</v>
      </c>
      <c r="H27" s="52">
        <f>+[1]FUN!AD22</f>
        <v>21378600</v>
      </c>
      <c r="I27" s="50">
        <f t="shared" si="2"/>
        <v>0.67951666609453842</v>
      </c>
      <c r="J27" s="47"/>
    </row>
    <row r="28" spans="2:10" x14ac:dyDescent="0.25">
      <c r="B28" s="49" t="str">
        <f>+'[1]Anexo No. 3 Presupt Gtos MOD'!B29</f>
        <v>Aportes ICBF</v>
      </c>
      <c r="C28" s="36">
        <f>+'[1]Anexo No. 13 Sgto Trimes'!G47</f>
        <v>23596092</v>
      </c>
      <c r="D28" s="36">
        <f>+[1]RES!N22</f>
        <v>5163400</v>
      </c>
      <c r="E28" s="50">
        <f t="shared" si="0"/>
        <v>0.21882437142557334</v>
      </c>
      <c r="F28" s="35">
        <f>+[1]RES!N22+[1]RES!O22</f>
        <v>10489700</v>
      </c>
      <c r="G28" s="51">
        <f t="shared" si="1"/>
        <v>0.44455242842755488</v>
      </c>
      <c r="H28" s="52">
        <f>+[1]FUN!AD23</f>
        <v>16036000</v>
      </c>
      <c r="I28" s="50">
        <f t="shared" si="2"/>
        <v>0.67960406324911771</v>
      </c>
      <c r="J28" s="47"/>
    </row>
    <row r="29" spans="2:10" x14ac:dyDescent="0.25">
      <c r="B29" s="49" t="str">
        <f>+'[1]Anexo No. 3 Presupt Gtos MOD'!B30</f>
        <v>Aportes SENA</v>
      </c>
      <c r="C29" s="36">
        <f>+'[1]Anexo No. 13 Sgto Trimes'!G48</f>
        <v>15730752</v>
      </c>
      <c r="D29" s="36">
        <f>+[1]RES!N23</f>
        <v>3442400</v>
      </c>
      <c r="E29" s="50">
        <f t="shared" si="0"/>
        <v>0.21883251353781433</v>
      </c>
      <c r="F29" s="35">
        <f>+[1]RES!N23+[1]RES!O23</f>
        <v>6994300</v>
      </c>
      <c r="G29" s="51">
        <f t="shared" si="1"/>
        <v>0.44462591489586767</v>
      </c>
      <c r="H29" s="52">
        <f>+[1]FUN!AD24</f>
        <v>10692400</v>
      </c>
      <c r="I29" s="50">
        <f t="shared" si="2"/>
        <v>0.67971321396459627</v>
      </c>
      <c r="J29" s="47"/>
    </row>
    <row r="30" spans="2:10" s="14" customFormat="1" x14ac:dyDescent="0.25">
      <c r="B30" s="38" t="s">
        <v>19</v>
      </c>
      <c r="C30" s="39">
        <f>SUM(C31:C46)</f>
        <v>2223036673</v>
      </c>
      <c r="D30" s="39">
        <f>SUM(D31:D46)</f>
        <v>349744753</v>
      </c>
      <c r="E30" s="40">
        <f t="shared" si="0"/>
        <v>0.15732747788097332</v>
      </c>
      <c r="F30" s="41">
        <f>SUM(F31:F46)</f>
        <v>775744903</v>
      </c>
      <c r="G30" s="48">
        <f t="shared" si="1"/>
        <v>0.34895731250044026</v>
      </c>
      <c r="H30" s="41">
        <f>SUM(H31:H46)</f>
        <v>1472768020</v>
      </c>
      <c r="I30" s="40">
        <f t="shared" si="2"/>
        <v>0.66250279983572724</v>
      </c>
      <c r="J30" s="47"/>
    </row>
    <row r="31" spans="2:10" x14ac:dyDescent="0.25">
      <c r="B31" s="49" t="str">
        <f>+'[1]Anexo No. 3 Presupt Gtos MOD'!B32</f>
        <v>Muebles, equipos de oficina y software</v>
      </c>
      <c r="C31" s="36">
        <f>+'[1]Anexo No. 13 Sgto Trimes'!G50</f>
        <v>700286323</v>
      </c>
      <c r="D31" s="36">
        <f>+[1]RES!N28</f>
        <v>110552869</v>
      </c>
      <c r="E31" s="50">
        <f t="shared" si="0"/>
        <v>0.15786809676133001</v>
      </c>
      <c r="F31" s="35">
        <f>+[1]RES!N28+[1]RES!O28</f>
        <v>298182871</v>
      </c>
      <c r="G31" s="51">
        <f t="shared" si="1"/>
        <v>0.42580136325181378</v>
      </c>
      <c r="H31" s="52">
        <f>+[1]FUN!AD28</f>
        <v>427513447</v>
      </c>
      <c r="I31" s="50">
        <f t="shared" si="2"/>
        <v>0.61048378778632806</v>
      </c>
      <c r="J31" s="47"/>
    </row>
    <row r="32" spans="2:10" x14ac:dyDescent="0.25">
      <c r="B32" s="49" t="str">
        <f>+'[1]Anexo No. 3 Presupt Gtos MOD'!B33</f>
        <v>Impresos y publicaciones</v>
      </c>
      <c r="C32" s="36">
        <f>+'[1]Anexo No. 13 Sgto Trimes'!G51</f>
        <v>41107409</v>
      </c>
      <c r="D32" s="36">
        <f>+[1]RES!N29</f>
        <v>14854842</v>
      </c>
      <c r="E32" s="50">
        <f t="shared" si="0"/>
        <v>0.36136653613950709</v>
      </c>
      <c r="F32" s="35">
        <f>+[1]RES!N29+[1]RES!O29</f>
        <v>14854842</v>
      </c>
      <c r="G32" s="51">
        <f t="shared" si="1"/>
        <v>0.36136653613950709</v>
      </c>
      <c r="H32" s="52">
        <f>+[1]FUN!AD29</f>
        <v>21954842</v>
      </c>
      <c r="I32" s="50">
        <f t="shared" si="2"/>
        <v>0.53408479235458506</v>
      </c>
      <c r="J32" s="47"/>
    </row>
    <row r="33" spans="2:10" x14ac:dyDescent="0.25">
      <c r="B33" s="49" t="str">
        <f>+'[1]Anexo No. 3 Presupt Gtos MOD'!B34</f>
        <v>Materiales y suministros</v>
      </c>
      <c r="C33" s="36">
        <f>+'[1]Anexo No. 13 Sgto Trimes'!G52</f>
        <v>36782984</v>
      </c>
      <c r="D33" s="36">
        <f>+[1]RES!N30</f>
        <v>0</v>
      </c>
      <c r="E33" s="50">
        <f t="shared" si="0"/>
        <v>0</v>
      </c>
      <c r="F33" s="35">
        <f>+[1]RES!N30+[1]RES!O30</f>
        <v>7100000</v>
      </c>
      <c r="G33" s="51">
        <f t="shared" si="1"/>
        <v>0.19302403524412265</v>
      </c>
      <c r="H33" s="52">
        <f>+[1]FUN!AD30</f>
        <v>12271454</v>
      </c>
      <c r="I33" s="50">
        <f t="shared" si="2"/>
        <v>0.33361768582994789</v>
      </c>
      <c r="J33" s="47"/>
    </row>
    <row r="34" spans="2:10" x14ac:dyDescent="0.25">
      <c r="B34" s="49" t="str">
        <f>+'[1]Anexo No. 3 Presupt Gtos MOD'!B35</f>
        <v>Correo</v>
      </c>
      <c r="C34" s="36">
        <f>+'[1]Anexo No. 13 Sgto Trimes'!G53</f>
        <v>92371297</v>
      </c>
      <c r="D34" s="36">
        <f>+[1]RES!N31</f>
        <v>21430067</v>
      </c>
      <c r="E34" s="50">
        <f t="shared" si="0"/>
        <v>0.23199919992462595</v>
      </c>
      <c r="F34" s="35">
        <f>+[1]RES!N31+[1]RES!O31</f>
        <v>30967834</v>
      </c>
      <c r="G34" s="51">
        <f t="shared" si="1"/>
        <v>0.33525386138077068</v>
      </c>
      <c r="H34" s="52">
        <f>+[1]FUN!AD31</f>
        <v>59013347</v>
      </c>
      <c r="I34" s="50">
        <f t="shared" si="2"/>
        <v>0.63887104454103316</v>
      </c>
      <c r="J34" s="47"/>
    </row>
    <row r="35" spans="2:10" x14ac:dyDescent="0.25">
      <c r="B35" s="49" t="str">
        <f>+'[1]Anexo No. 3 Presupt Gtos MOD'!B36</f>
        <v>Transportes, fletes y acarreos</v>
      </c>
      <c r="C35" s="36">
        <f>+'[1]Anexo No. 13 Sgto Trimes'!G54</f>
        <v>7969224</v>
      </c>
      <c r="D35" s="36">
        <f>+[1]RES!N32</f>
        <v>1492050</v>
      </c>
      <c r="E35" s="50">
        <f t="shared" si="0"/>
        <v>0.18722651038545285</v>
      </c>
      <c r="F35" s="35">
        <f>+[1]RES!N32+[1]RES!O32</f>
        <v>2609937</v>
      </c>
      <c r="G35" s="51">
        <f t="shared" si="1"/>
        <v>0.32750202529129563</v>
      </c>
      <c r="H35" s="52">
        <f>+[1]FUN!AD32</f>
        <v>3972037</v>
      </c>
      <c r="I35" s="50">
        <f t="shared" si="2"/>
        <v>0.49842205464421629</v>
      </c>
      <c r="J35" s="47"/>
    </row>
    <row r="36" spans="2:10" x14ac:dyDescent="0.25">
      <c r="B36" s="49" t="str">
        <f>+'[1]Anexo No. 3 Presupt Gtos MOD'!B37</f>
        <v>Honorarios</v>
      </c>
      <c r="C36" s="36">
        <f>+'[1]Anexo No. 13 Sgto Trimes'!G55</f>
        <v>690968134</v>
      </c>
      <c r="D36" s="36">
        <f>+[1]RES!N33</f>
        <v>126496856</v>
      </c>
      <c r="E36" s="50">
        <f t="shared" si="0"/>
        <v>0.18307190994136352</v>
      </c>
      <c r="F36" s="35">
        <f>+[1]RES!N33+[1]RES!O33</f>
        <v>255440687</v>
      </c>
      <c r="G36" s="51">
        <f t="shared" si="1"/>
        <v>0.36968519158945756</v>
      </c>
      <c r="H36" s="52">
        <f>+[1]FUN!AD33</f>
        <v>417637916</v>
      </c>
      <c r="I36" s="50">
        <f t="shared" si="2"/>
        <v>0.60442427870342286</v>
      </c>
      <c r="J36" s="47"/>
    </row>
    <row r="37" spans="2:10" x14ac:dyDescent="0.25">
      <c r="B37" s="49" t="str">
        <f>+'[1]Anexo No. 3 Presupt Gtos MOD'!B38</f>
        <v xml:space="preserve">Capacitación </v>
      </c>
      <c r="C37" s="36">
        <f>+'[1]Anexo No. 13 Sgto Trimes'!G56</f>
        <v>42719384</v>
      </c>
      <c r="D37" s="36">
        <f>+[1]RES!N34</f>
        <v>0</v>
      </c>
      <c r="E37" s="50">
        <f t="shared" si="0"/>
        <v>0</v>
      </c>
      <c r="F37" s="35">
        <f>+[1]RES!N34+[1]RES!O34</f>
        <v>0</v>
      </c>
      <c r="G37" s="51">
        <f t="shared" si="1"/>
        <v>0</v>
      </c>
      <c r="H37" s="52">
        <f>+[1]FUN!AD34</f>
        <v>55669996</v>
      </c>
      <c r="I37" s="50">
        <f t="shared" si="2"/>
        <v>1.3031554013044757</v>
      </c>
      <c r="J37" s="47"/>
    </row>
    <row r="38" spans="2:10" x14ac:dyDescent="0.25">
      <c r="B38" s="49" t="str">
        <f>+'[1]Anexo No. 3 Presupt Gtos MOD'!B39</f>
        <v xml:space="preserve">Mantenimiento </v>
      </c>
      <c r="C38" s="36">
        <f>+'[1]Anexo No. 13 Sgto Trimes'!G57</f>
        <v>4750346</v>
      </c>
      <c r="D38" s="36">
        <f>+[1]RES!N35</f>
        <v>0</v>
      </c>
      <c r="E38" s="50">
        <f t="shared" si="0"/>
        <v>0</v>
      </c>
      <c r="F38" s="35">
        <f>+[1]RES!N35+[1]RES!O35</f>
        <v>4750346</v>
      </c>
      <c r="G38" s="51">
        <f t="shared" si="1"/>
        <v>1</v>
      </c>
      <c r="H38" s="52">
        <f>+[1]FUN!AD35</f>
        <v>4750346</v>
      </c>
      <c r="I38" s="50">
        <f t="shared" si="2"/>
        <v>1</v>
      </c>
      <c r="J38" s="47"/>
    </row>
    <row r="39" spans="2:10" x14ac:dyDescent="0.25">
      <c r="B39" s="49" t="str">
        <f>+'[1]Anexo No. 3 Presupt Gtos MOD'!B40</f>
        <v>Seguros, impuestos y gastos legales</v>
      </c>
      <c r="C39" s="36">
        <f>+'[1]Anexo No. 13 Sgto Trimes'!G58</f>
        <v>24006565</v>
      </c>
      <c r="D39" s="36">
        <f>+[1]RES!N36</f>
        <v>3411939</v>
      </c>
      <c r="E39" s="50">
        <f t="shared" si="0"/>
        <v>0.14212524782283512</v>
      </c>
      <c r="F39" s="35">
        <f>+[1]RES!N36+[1]RES!O36</f>
        <v>8337526</v>
      </c>
      <c r="G39" s="51">
        <f t="shared" si="1"/>
        <v>0.34730191512196767</v>
      </c>
      <c r="H39" s="52">
        <f>+[1]FUN!AD36</f>
        <v>19790393</v>
      </c>
      <c r="I39" s="50">
        <f t="shared" si="2"/>
        <v>0.82437420763861891</v>
      </c>
      <c r="J39" s="47"/>
    </row>
    <row r="40" spans="2:10" x14ac:dyDescent="0.25">
      <c r="B40" s="49" t="str">
        <f>+'[1]Anexo No. 3 Presupt Gtos MOD'!B41</f>
        <v>Comisiones y gastos bancarios</v>
      </c>
      <c r="C40" s="36">
        <f>+'[1]Anexo No. 13 Sgto Trimes'!G59</f>
        <v>205955331</v>
      </c>
      <c r="D40" s="36">
        <f>+[1]RES!N37</f>
        <v>46070015</v>
      </c>
      <c r="E40" s="50">
        <f t="shared" si="0"/>
        <v>0.22368935427070835</v>
      </c>
      <c r="F40" s="35">
        <f>+[1]RES!N37+[1]RES!O37</f>
        <v>85685543</v>
      </c>
      <c r="G40" s="51">
        <f t="shared" si="1"/>
        <v>0.41603945177801688</v>
      </c>
      <c r="H40" s="52">
        <f>+[1]FUN!AD37</f>
        <v>146280308</v>
      </c>
      <c r="I40" s="50">
        <f t="shared" si="2"/>
        <v>0.71025259355874604</v>
      </c>
      <c r="J40" s="47"/>
    </row>
    <row r="41" spans="2:10" x14ac:dyDescent="0.25">
      <c r="B41" s="49" t="str">
        <f>+'[1]Anexo No. 3 Presupt Gtos MOD'!B42</f>
        <v>Gastos de viaje</v>
      </c>
      <c r="C41" s="36">
        <f>+'[1]Anexo No. 13 Sgto Trimes'!G60</f>
        <v>32276084</v>
      </c>
      <c r="D41" s="36">
        <f>+[1]RES!N38</f>
        <v>1901350</v>
      </c>
      <c r="E41" s="50">
        <f t="shared" si="0"/>
        <v>5.8908943228676687E-2</v>
      </c>
      <c r="F41" s="35">
        <f>+[1]RES!N38+[1]RES!O38</f>
        <v>7960581</v>
      </c>
      <c r="G41" s="51">
        <f t="shared" si="1"/>
        <v>0.24664023677717531</v>
      </c>
      <c r="H41" s="52">
        <f>+[1]FUN!AD38</f>
        <v>15934517</v>
      </c>
      <c r="I41" s="50">
        <f t="shared" si="2"/>
        <v>0.49369424741861495</v>
      </c>
      <c r="J41" s="47"/>
    </row>
    <row r="42" spans="2:10" x14ac:dyDescent="0.25">
      <c r="B42" s="49" t="str">
        <f>+'[1]Anexo No. 3 Presupt Gtos MOD'!B43</f>
        <v>Aseo, vigilancia y cafetería</v>
      </c>
      <c r="C42" s="36">
        <f>+'[1]Anexo No. 13 Sgto Trimes'!G61</f>
        <v>22855534</v>
      </c>
      <c r="D42" s="36">
        <f>+[1]RES!N39</f>
        <v>4500000</v>
      </c>
      <c r="E42" s="50">
        <f t="shared" si="0"/>
        <v>0.1968888585145287</v>
      </c>
      <c r="F42" s="35">
        <f>+[1]RES!N39+[1]RES!O39</f>
        <v>10164542</v>
      </c>
      <c r="G42" s="51">
        <f t="shared" si="1"/>
        <v>0.44473001593399658</v>
      </c>
      <c r="H42" s="52">
        <f>+[1]FUN!AD39</f>
        <v>12814891</v>
      </c>
      <c r="I42" s="50">
        <f t="shared" si="2"/>
        <v>0.56069094688402377</v>
      </c>
      <c r="J42" s="47"/>
    </row>
    <row r="43" spans="2:10" x14ac:dyDescent="0.25">
      <c r="B43" s="49" t="str">
        <f>+'[1]Anexo No. 3 Presupt Gtos MOD'!B44</f>
        <v>Servicios públicos</v>
      </c>
      <c r="C43" s="36">
        <f>+'[1]Anexo No. 13 Sgto Trimes'!G62</f>
        <v>62299209</v>
      </c>
      <c r="D43" s="36">
        <f>+[1]RES!N40</f>
        <v>15027137</v>
      </c>
      <c r="E43" s="50">
        <f t="shared" si="0"/>
        <v>0.24120911390704816</v>
      </c>
      <c r="F43" s="35">
        <f>+[1]RES!N40+[1]RES!O40</f>
        <v>34227997</v>
      </c>
      <c r="G43" s="51">
        <f t="shared" si="1"/>
        <v>0.54941302705785555</v>
      </c>
      <c r="H43" s="52">
        <f>+[1]FUN!AD40</f>
        <v>51259299</v>
      </c>
      <c r="I43" s="50">
        <f t="shared" si="2"/>
        <v>0.82279213207987922</v>
      </c>
      <c r="J43" s="47"/>
    </row>
    <row r="44" spans="2:10" x14ac:dyDescent="0.25">
      <c r="B44" s="49" t="str">
        <f>+'[1]Anexo No. 3 Presupt Gtos MOD'!B45</f>
        <v>Arriendos</v>
      </c>
      <c r="C44" s="36">
        <f>+'[1]Anexo No. 13 Sgto Trimes'!G63</f>
        <v>30556562</v>
      </c>
      <c r="D44" s="36">
        <f>+[1]RES!N41</f>
        <v>4007628</v>
      </c>
      <c r="E44" s="50">
        <f t="shared" si="0"/>
        <v>0.1311544145575016</v>
      </c>
      <c r="F44" s="35">
        <f>+[1]RES!N41+[1]RES!O41</f>
        <v>15462197</v>
      </c>
      <c r="G44" s="51">
        <f t="shared" si="1"/>
        <v>0.50601887084024699</v>
      </c>
      <c r="H44" s="52">
        <f>+[1]FUN!AD41</f>
        <v>28476335</v>
      </c>
      <c r="I44" s="50">
        <f t="shared" si="2"/>
        <v>0.93192208599907278</v>
      </c>
      <c r="J44" s="47"/>
    </row>
    <row r="45" spans="2:10" x14ac:dyDescent="0.25">
      <c r="B45" s="49" t="str">
        <f>+'[1]Anexo No. 3 Presupt Gtos MOD'!B46</f>
        <v>Cuota auditaje CGR</v>
      </c>
      <c r="C45" s="36">
        <f>+'[1]Anexo No. 13 Sgto Trimes'!G64</f>
        <v>195442014</v>
      </c>
      <c r="D45" s="36">
        <f>+[1]RES!N42</f>
        <v>0</v>
      </c>
      <c r="E45" s="50">
        <f t="shared" si="0"/>
        <v>0</v>
      </c>
      <c r="F45" s="35">
        <f>+[1]RES!N42+[1]RES!O42</f>
        <v>0</v>
      </c>
      <c r="G45" s="51">
        <f t="shared" si="1"/>
        <v>0</v>
      </c>
      <c r="H45" s="52">
        <f>+[1]FUN!AD42</f>
        <v>195428892</v>
      </c>
      <c r="I45" s="50">
        <f t="shared" si="2"/>
        <v>0.9999328598813968</v>
      </c>
      <c r="J45" s="47"/>
    </row>
    <row r="46" spans="2:10" x14ac:dyDescent="0.25">
      <c r="B46" s="49" t="str">
        <f>+'[1]Anexo No. 3 Presupt Gtos MOD'!B47</f>
        <v>Gastos comisión de fomento</v>
      </c>
      <c r="C46" s="36">
        <f>+'[1]Anexo No. 13 Sgto Trimes'!G65</f>
        <v>32690273</v>
      </c>
      <c r="D46" s="36">
        <f>+[1]RES!N43</f>
        <v>0</v>
      </c>
      <c r="E46" s="50">
        <f t="shared" si="0"/>
        <v>0</v>
      </c>
      <c r="F46" s="35">
        <f>+[1]RES!N43+[1]RES!O43</f>
        <v>0</v>
      </c>
      <c r="G46" s="51">
        <f t="shared" si="1"/>
        <v>0</v>
      </c>
      <c r="H46" s="52">
        <f>+[1]FUN!AD43</f>
        <v>0</v>
      </c>
      <c r="I46" s="50">
        <f t="shared" si="2"/>
        <v>0</v>
      </c>
      <c r="J46" s="47"/>
    </row>
    <row r="47" spans="2:10" x14ac:dyDescent="0.25">
      <c r="B47" s="38" t="s">
        <v>20</v>
      </c>
      <c r="C47" s="33">
        <f>SUM(C48:C48)</f>
        <v>449648930.00349998</v>
      </c>
      <c r="D47" s="33">
        <f>SUM(D48:D48)</f>
        <v>133469019</v>
      </c>
      <c r="E47" s="40">
        <f t="shared" si="0"/>
        <v>0.29682939309776873</v>
      </c>
      <c r="F47" s="32">
        <f>SUM(F48:F48)</f>
        <v>213803118</v>
      </c>
      <c r="G47" s="53">
        <f t="shared" si="1"/>
        <v>0.47548899537765116</v>
      </c>
      <c r="H47" s="30">
        <f>SUM(H48:H48)</f>
        <v>299332350</v>
      </c>
      <c r="I47" s="40">
        <f t="shared" si="2"/>
        <v>0.66570235138259992</v>
      </c>
      <c r="J47" s="47"/>
    </row>
    <row r="48" spans="2:10" x14ac:dyDescent="0.25">
      <c r="B48" s="54" t="str">
        <f>+'[1]Anexo No. 3 Presupt Gtos MOD'!B49</f>
        <v>Control al recaudo</v>
      </c>
      <c r="C48" s="36">
        <f>+'[1]Anexo No. 13 Sgto Trimes'!G67</f>
        <v>449648930.00349998</v>
      </c>
      <c r="D48" s="36">
        <f>+[1]RES!N47</f>
        <v>133469019</v>
      </c>
      <c r="E48" s="50">
        <f t="shared" si="0"/>
        <v>0.29682939309776873</v>
      </c>
      <c r="F48" s="35">
        <f>+[1]RES!N46+[1]RES!O46</f>
        <v>213803118</v>
      </c>
      <c r="G48" s="51">
        <f t="shared" si="1"/>
        <v>0.47548899537765116</v>
      </c>
      <c r="H48" s="52">
        <f>+[1]FUN!AD46</f>
        <v>299332350</v>
      </c>
      <c r="I48" s="50">
        <f t="shared" si="2"/>
        <v>0.66570235138259992</v>
      </c>
      <c r="J48" s="47"/>
    </row>
    <row r="49" spans="2:10" x14ac:dyDescent="0.25">
      <c r="B49" s="54"/>
      <c r="C49" s="43"/>
      <c r="D49" s="43"/>
      <c r="E49" s="50"/>
      <c r="F49" s="45"/>
      <c r="G49" s="51"/>
      <c r="H49" s="43"/>
      <c r="I49" s="50"/>
      <c r="J49" s="47"/>
    </row>
    <row r="50" spans="2:10" s="14" customFormat="1" x14ac:dyDescent="0.25">
      <c r="B50" s="38" t="s">
        <v>21</v>
      </c>
      <c r="C50" s="39">
        <f>SUM(C51:C52)</f>
        <v>9914334077</v>
      </c>
      <c r="D50" s="39">
        <f>SUM(D51:D52)</f>
        <v>2232488946</v>
      </c>
      <c r="E50" s="40">
        <f t="shared" si="0"/>
        <v>0.22517790188037862</v>
      </c>
      <c r="F50" s="41">
        <f>SUM(F51:F52)</f>
        <v>4559970275</v>
      </c>
      <c r="G50" s="48">
        <f t="shared" si="1"/>
        <v>0.4599371213018284</v>
      </c>
      <c r="H50" s="41">
        <f>SUM(H51:H52)</f>
        <v>7139354538</v>
      </c>
      <c r="I50" s="40">
        <f t="shared" si="2"/>
        <v>0.72010429369758666</v>
      </c>
      <c r="J50" s="47"/>
    </row>
    <row r="51" spans="2:10" x14ac:dyDescent="0.25">
      <c r="B51" s="55" t="str">
        <f>+'[1]Anexo No. 3 Presupt Gtos MOD'!B51</f>
        <v>Contraprestación por Administración FNP</v>
      </c>
      <c r="C51" s="36">
        <f>+'[1]Anexo No. 13 Sgto Trimes'!G69</f>
        <v>6196458798</v>
      </c>
      <c r="D51" s="36">
        <f>+[1]FUN!Z52</f>
        <v>1395305591</v>
      </c>
      <c r="E51" s="56">
        <f>+D51/C51</f>
        <v>0.22517790184457545</v>
      </c>
      <c r="F51" s="35">
        <f>+[1]FUN!Z52+[1]FUN!AA52</f>
        <v>2849981422</v>
      </c>
      <c r="G51" s="57">
        <f>+F51/C51</f>
        <v>0.45993712133127945</v>
      </c>
      <c r="H51" s="52">
        <f>+[1]FUN!AD52</f>
        <v>4462096586</v>
      </c>
      <c r="I51" s="56">
        <f>+H51/C51</f>
        <v>0.72010429367176754</v>
      </c>
      <c r="J51" s="47"/>
    </row>
    <row r="52" spans="2:10" x14ac:dyDescent="0.25">
      <c r="B52" s="55" t="str">
        <f>+'[1]Anexo No. 3 Presupt Gtos MOD'!B52</f>
        <v>Contraprestación por Administración EPPC</v>
      </c>
      <c r="C52" s="36">
        <f>+'[1]Anexo No. 13 Sgto Trimes'!G70</f>
        <v>3717875279</v>
      </c>
      <c r="D52" s="36">
        <f>+[1]FUN!Z53</f>
        <v>837183355</v>
      </c>
      <c r="E52" s="56">
        <f t="shared" si="0"/>
        <v>0.22517790194005052</v>
      </c>
      <c r="F52" s="35">
        <f>+[1]FUN!Z53+[1]FUN!AA53</f>
        <v>1709988853</v>
      </c>
      <c r="G52" s="57">
        <f t="shared" si="1"/>
        <v>0.45993712125274333</v>
      </c>
      <c r="H52" s="52">
        <f>+[1]FUN!AD53</f>
        <v>2677257952</v>
      </c>
      <c r="I52" s="56">
        <f>+H52/C52</f>
        <v>0.72010429374061846</v>
      </c>
      <c r="J52" s="47"/>
    </row>
    <row r="53" spans="2:10" x14ac:dyDescent="0.25">
      <c r="B53" s="58"/>
      <c r="C53" s="43"/>
      <c r="D53" s="43"/>
      <c r="E53" s="50"/>
      <c r="F53" s="45"/>
      <c r="G53" s="51"/>
      <c r="H53" s="43"/>
      <c r="I53" s="50"/>
      <c r="J53" s="47"/>
    </row>
    <row r="54" spans="2:10" s="14" customFormat="1" x14ac:dyDescent="0.25">
      <c r="B54" s="59" t="s">
        <v>22</v>
      </c>
      <c r="C54" s="39">
        <f>+C55+C83</f>
        <v>86912329686.999268</v>
      </c>
      <c r="D54" s="39">
        <f>+D55+D83</f>
        <v>9911051602</v>
      </c>
      <c r="E54" s="40">
        <f t="shared" si="0"/>
        <v>0.11403504701453814</v>
      </c>
      <c r="F54" s="41">
        <f>+F55+F83</f>
        <v>28923098534</v>
      </c>
      <c r="G54" s="48">
        <f t="shared" si="1"/>
        <v>0.33278475721640272</v>
      </c>
      <c r="H54" s="41">
        <f>+H55+H83</f>
        <v>53415692514</v>
      </c>
      <c r="I54" s="40">
        <f t="shared" si="2"/>
        <v>0.61459280525982907</v>
      </c>
      <c r="J54" s="47"/>
    </row>
    <row r="55" spans="2:10" s="14" customFormat="1" ht="25.8" x14ac:dyDescent="0.25">
      <c r="B55" s="59" t="s">
        <v>23</v>
      </c>
      <c r="C55" s="39">
        <f>+C56+C68</f>
        <v>17951008925</v>
      </c>
      <c r="D55" s="39">
        <f>+D56+D68</f>
        <v>3391149766</v>
      </c>
      <c r="E55" s="40">
        <f>+D55/C55</f>
        <v>0.18891137429480165</v>
      </c>
      <c r="F55" s="41">
        <f>+F56+F68</f>
        <v>7501060261</v>
      </c>
      <c r="G55" s="48">
        <f t="shared" si="1"/>
        <v>0.41786287847884851</v>
      </c>
      <c r="H55" s="41">
        <f>+H56+H68</f>
        <v>11899655018</v>
      </c>
      <c r="I55" s="40">
        <f t="shared" si="2"/>
        <v>0.66289616743644952</v>
      </c>
      <c r="J55" s="47"/>
    </row>
    <row r="56" spans="2:10" s="14" customFormat="1" x14ac:dyDescent="0.25">
      <c r="B56" s="60" t="s">
        <v>24</v>
      </c>
      <c r="C56" s="39">
        <f>SUM(C57:C67)</f>
        <v>9433966408</v>
      </c>
      <c r="D56" s="39">
        <f>SUM(D57:D67)</f>
        <v>2148624050</v>
      </c>
      <c r="E56" s="40">
        <f t="shared" si="0"/>
        <v>0.22775404925948936</v>
      </c>
      <c r="F56" s="41">
        <f>SUM(F57:F67)</f>
        <v>4419957414</v>
      </c>
      <c r="G56" s="48">
        <f t="shared" si="1"/>
        <v>0.46851528008960025</v>
      </c>
      <c r="H56" s="41">
        <f>SUM(H57:H67)</f>
        <v>6701233309</v>
      </c>
      <c r="I56" s="40">
        <f t="shared" si="2"/>
        <v>0.71033041874278424</v>
      </c>
      <c r="J56" s="47"/>
    </row>
    <row r="57" spans="2:10" x14ac:dyDescent="0.25">
      <c r="B57" s="49" t="s">
        <v>25</v>
      </c>
      <c r="C57" s="36">
        <f>+'[1]Anexo No. 13 Sgto Trimes'!G74</f>
        <v>6251189062</v>
      </c>
      <c r="D57" s="36">
        <f>+[1]RES!N54</f>
        <v>1458771932</v>
      </c>
      <c r="E57" s="50">
        <f t="shared" si="0"/>
        <v>0.23335911256750277</v>
      </c>
      <c r="F57" s="35">
        <f>+[1]RES!N54+[1]RES!O54</f>
        <v>2967672638</v>
      </c>
      <c r="G57" s="51">
        <f t="shared" si="1"/>
        <v>0.47473730334601738</v>
      </c>
      <c r="H57" s="52">
        <f>+[1]RES!R54</f>
        <v>4496127629</v>
      </c>
      <c r="I57" s="50">
        <f t="shared" si="2"/>
        <v>0.71924358460556825</v>
      </c>
      <c r="J57" s="47"/>
    </row>
    <row r="58" spans="2:10" x14ac:dyDescent="0.25">
      <c r="B58" s="49" t="s">
        <v>26</v>
      </c>
      <c r="C58" s="36">
        <f>+'[1]Anexo No. 13 Sgto Trimes'!G75</f>
        <v>19200000</v>
      </c>
      <c r="D58" s="36">
        <f>+[1]RES!N55</f>
        <v>4588267</v>
      </c>
      <c r="E58" s="50">
        <f t="shared" si="0"/>
        <v>0.23897223958333333</v>
      </c>
      <c r="F58" s="35">
        <f>+[1]RES!N55+[1]RES!O55</f>
        <v>9134933</v>
      </c>
      <c r="G58" s="51">
        <f t="shared" si="1"/>
        <v>0.47577776041666664</v>
      </c>
      <c r="H58" s="52">
        <f>+[1]RES!R55</f>
        <v>13661600</v>
      </c>
      <c r="I58" s="50">
        <f t="shared" si="2"/>
        <v>0.71154166666666663</v>
      </c>
      <c r="J58" s="47"/>
    </row>
    <row r="59" spans="2:10" x14ac:dyDescent="0.25">
      <c r="B59" s="49" t="s">
        <v>27</v>
      </c>
      <c r="C59" s="36">
        <f>+'[1]Anexo No. 13 Sgto Trimes'!G76</f>
        <v>317042066</v>
      </c>
      <c r="D59" s="36">
        <f>+[1]RES!N56</f>
        <v>61478197</v>
      </c>
      <c r="E59" s="50">
        <f t="shared" si="0"/>
        <v>0.19391179781171372</v>
      </c>
      <c r="F59" s="35">
        <f>+[1]RES!N56+[1]RES!O56</f>
        <v>127509815</v>
      </c>
      <c r="G59" s="51">
        <f t="shared" si="1"/>
        <v>0.40218579385613767</v>
      </c>
      <c r="H59" s="52">
        <f>+[1]RES!R56</f>
        <v>192139753</v>
      </c>
      <c r="I59" s="50">
        <f t="shared" si="2"/>
        <v>0.60603867311412229</v>
      </c>
      <c r="J59" s="47"/>
    </row>
    <row r="60" spans="2:10" x14ac:dyDescent="0.25">
      <c r="B60" s="49" t="s">
        <v>28</v>
      </c>
      <c r="C60" s="36">
        <f>+'[1]Anexo No. 13 Sgto Trimes'!G77</f>
        <v>454381572</v>
      </c>
      <c r="D60" s="36">
        <f>+[1]RES!N57</f>
        <v>95157886</v>
      </c>
      <c r="E60" s="50">
        <f t="shared" si="0"/>
        <v>0.2094228548511646</v>
      </c>
      <c r="F60" s="35">
        <f>+[1]RES!N57+[1]RES!O57</f>
        <v>214046092</v>
      </c>
      <c r="G60" s="51">
        <f t="shared" si="1"/>
        <v>0.47107124317972998</v>
      </c>
      <c r="H60" s="52">
        <f>+[1]RES!R57</f>
        <v>325888542</v>
      </c>
      <c r="I60" s="50">
        <f t="shared" si="2"/>
        <v>0.71721337765872251</v>
      </c>
      <c r="J60" s="47"/>
    </row>
    <row r="61" spans="2:10" x14ac:dyDescent="0.25">
      <c r="B61" s="49" t="s">
        <v>29</v>
      </c>
      <c r="C61" s="36">
        <f>+'[1]Anexo No. 13 Sgto Trimes'!G78</f>
        <v>8046552</v>
      </c>
      <c r="D61" s="36">
        <f>+[1]RES!N58</f>
        <v>0</v>
      </c>
      <c r="E61" s="50">
        <f>+D61/C61</f>
        <v>0</v>
      </c>
      <c r="F61" s="35">
        <f>+[1]RES!N58+[1]RES!O58</f>
        <v>300000</v>
      </c>
      <c r="G61" s="51">
        <f t="shared" si="1"/>
        <v>3.7283049932443114E-2</v>
      </c>
      <c r="H61" s="52">
        <f>+[1]RES!R58</f>
        <v>2700000</v>
      </c>
      <c r="I61" s="50">
        <f t="shared" si="2"/>
        <v>0.335547449391988</v>
      </c>
      <c r="J61" s="47"/>
    </row>
    <row r="62" spans="2:10" x14ac:dyDescent="0.25">
      <c r="B62" s="49" t="s">
        <v>30</v>
      </c>
      <c r="C62" s="36">
        <f>+'[1]Anexo No. 13 Sgto Trimes'!G79</f>
        <v>454381572</v>
      </c>
      <c r="D62" s="36">
        <f>+[1]RES!N59</f>
        <v>95157886</v>
      </c>
      <c r="E62" s="50">
        <f t="shared" si="0"/>
        <v>0.2094228548511646</v>
      </c>
      <c r="F62" s="35">
        <f>+[1]RES!N59+[1]RES!O59</f>
        <v>207350984</v>
      </c>
      <c r="G62" s="51">
        <f t="shared" si="1"/>
        <v>0.45633669316149117</v>
      </c>
      <c r="H62" s="52">
        <f>+[1]RES!R59</f>
        <v>325451248</v>
      </c>
      <c r="I62" s="50">
        <f t="shared" si="2"/>
        <v>0.71625098387572816</v>
      </c>
      <c r="J62" s="47"/>
    </row>
    <row r="63" spans="2:10" x14ac:dyDescent="0.25">
      <c r="B63" s="49" t="s">
        <v>31</v>
      </c>
      <c r="C63" s="36">
        <f>+'[1]Anexo No. 13 Sgto Trimes'!G80</f>
        <v>54525782</v>
      </c>
      <c r="D63" s="36">
        <f>+[1]RES!N60</f>
        <v>11372988</v>
      </c>
      <c r="E63" s="50">
        <f t="shared" si="0"/>
        <v>0.20858000716064926</v>
      </c>
      <c r="F63" s="35">
        <f>+[1]RES!N60+[1]RES!O60</f>
        <v>24617917</v>
      </c>
      <c r="G63" s="51">
        <f t="shared" si="1"/>
        <v>0.45149131469586257</v>
      </c>
      <c r="H63" s="52">
        <f>+[1]RES!R60</f>
        <v>26949466</v>
      </c>
      <c r="I63" s="50">
        <f t="shared" si="2"/>
        <v>0.4942518018356894</v>
      </c>
      <c r="J63" s="47"/>
    </row>
    <row r="64" spans="2:10" x14ac:dyDescent="0.25">
      <c r="B64" s="49" t="s">
        <v>32</v>
      </c>
      <c r="C64" s="36">
        <f>+'[1]Anexo No. 13 Sgto Trimes'!G81</f>
        <v>1293904142</v>
      </c>
      <c r="D64" s="36">
        <f>+[1]RES!N61</f>
        <v>294485594</v>
      </c>
      <c r="E64" s="50">
        <f t="shared" si="0"/>
        <v>0.22759459873496563</v>
      </c>
      <c r="F64" s="35">
        <f>+[1]RES!N61+[1]RES!O61</f>
        <v>605065835</v>
      </c>
      <c r="G64" s="51">
        <f t="shared" si="1"/>
        <v>0.46762802232377426</v>
      </c>
      <c r="H64" s="52">
        <f>+[1]RES!R61</f>
        <v>918130571</v>
      </c>
      <c r="I64" s="50">
        <f t="shared" si="2"/>
        <v>0.70958159974728641</v>
      </c>
      <c r="J64" s="47"/>
    </row>
    <row r="65" spans="2:10" x14ac:dyDescent="0.25">
      <c r="B65" s="49" t="s">
        <v>33</v>
      </c>
      <c r="C65" s="36">
        <f>+'[1]Anexo No. 13 Sgto Trimes'!G82</f>
        <v>258353676</v>
      </c>
      <c r="D65" s="36">
        <f>+[1]RES!N62</f>
        <v>56711000</v>
      </c>
      <c r="E65" s="50">
        <f t="shared" ref="E65:E99" si="3">+D65/C65</f>
        <v>0.21950916618658833</v>
      </c>
      <c r="F65" s="35">
        <f>+[1]RES!N62+[1]RES!O62</f>
        <v>117439200</v>
      </c>
      <c r="G65" s="51">
        <f t="shared" si="1"/>
        <v>0.45456755954964617</v>
      </c>
      <c r="H65" s="52">
        <f>+[1]RES!R62</f>
        <v>177847000</v>
      </c>
      <c r="I65" s="50">
        <f t="shared" si="2"/>
        <v>0.68838579250561927</v>
      </c>
      <c r="J65" s="47"/>
    </row>
    <row r="66" spans="2:10" x14ac:dyDescent="0.25">
      <c r="B66" s="49" t="s">
        <v>34</v>
      </c>
      <c r="C66" s="36">
        <f>+'[1]Anexo No. 13 Sgto Trimes'!G83</f>
        <v>193765116</v>
      </c>
      <c r="D66" s="36">
        <f>+[1]RES!N63</f>
        <v>42539200</v>
      </c>
      <c r="E66" s="50">
        <f t="shared" si="3"/>
        <v>0.21954003320184837</v>
      </c>
      <c r="F66" s="35">
        <f>+[1]RES!N63+[1]RES!O63</f>
        <v>88090000</v>
      </c>
      <c r="G66" s="51">
        <f t="shared" ref="G66:G95" si="4">+F66/C66</f>
        <v>0.45462259574112401</v>
      </c>
      <c r="H66" s="52">
        <f>+[1]RES!R63</f>
        <v>133400300</v>
      </c>
      <c r="I66" s="50">
        <f t="shared" ref="I66:I99" si="5">+H66/C66</f>
        <v>0.68846396479333261</v>
      </c>
      <c r="J66" s="47"/>
    </row>
    <row r="67" spans="2:10" x14ac:dyDescent="0.25">
      <c r="B67" s="49" t="s">
        <v>35</v>
      </c>
      <c r="C67" s="36">
        <f>+'[1]Anexo No. 13 Sgto Trimes'!G84</f>
        <v>129176868</v>
      </c>
      <c r="D67" s="36">
        <f>+[1]RES!N64</f>
        <v>28361100</v>
      </c>
      <c r="E67" s="50">
        <f t="shared" si="3"/>
        <v>0.21955246662273931</v>
      </c>
      <c r="F67" s="35">
        <f>+[1]RES!N64+[1]RES!O64</f>
        <v>58730000</v>
      </c>
      <c r="G67" s="51">
        <f t="shared" si="4"/>
        <v>0.45464796375152866</v>
      </c>
      <c r="H67" s="52">
        <f>+[1]RES!R64</f>
        <v>88937200</v>
      </c>
      <c r="I67" s="50">
        <f t="shared" si="5"/>
        <v>0.68849168877511413</v>
      </c>
      <c r="J67" s="47"/>
    </row>
    <row r="68" spans="2:10" ht="20.25" customHeight="1" x14ac:dyDescent="0.25">
      <c r="B68" s="60" t="s">
        <v>36</v>
      </c>
      <c r="C68" s="39">
        <f>SUM(C69:C82)</f>
        <v>8517042517</v>
      </c>
      <c r="D68" s="39">
        <f>SUM(D69:D82)</f>
        <v>1242525716</v>
      </c>
      <c r="E68" s="40">
        <f t="shared" si="3"/>
        <v>0.14588699228868721</v>
      </c>
      <c r="F68" s="41">
        <f>SUM(F69:F82)</f>
        <v>3081102847</v>
      </c>
      <c r="G68" s="48">
        <f t="shared" si="4"/>
        <v>0.36175736364473055</v>
      </c>
      <c r="H68" s="41">
        <f>SUM(H69:H82)</f>
        <v>5198421709</v>
      </c>
      <c r="I68" s="40">
        <f t="shared" si="5"/>
        <v>0.61035526106908122</v>
      </c>
      <c r="J68" s="47"/>
    </row>
    <row r="69" spans="2:10" s="14" customFormat="1" x14ac:dyDescent="0.25">
      <c r="B69" s="36" t="str">
        <f>+'[1]Anexo No. 13 Sgto Trimes'!B86</f>
        <v>Muebles, equipos de oficina y software</v>
      </c>
      <c r="C69" s="36">
        <f>+'[1]Anexo No. 13 Sgto Trimes'!G86</f>
        <v>56344004</v>
      </c>
      <c r="D69" s="36">
        <f>+[1]RES!N70</f>
        <v>2913120</v>
      </c>
      <c r="E69" s="50">
        <f t="shared" si="3"/>
        <v>5.1702395875167124E-2</v>
      </c>
      <c r="F69" s="35">
        <f>+[1]RES!N70+[1]RES!O70</f>
        <v>14624562</v>
      </c>
      <c r="G69" s="51">
        <f t="shared" si="4"/>
        <v>0.25955844387629962</v>
      </c>
      <c r="H69" s="52">
        <f>+[1]RES!R70</f>
        <v>16566642</v>
      </c>
      <c r="I69" s="50">
        <f t="shared" si="5"/>
        <v>0.29402670779307766</v>
      </c>
      <c r="J69" s="47"/>
    </row>
    <row r="70" spans="2:10" x14ac:dyDescent="0.25">
      <c r="B70" s="36" t="str">
        <f>+'[1]Anexo No. 13 Sgto Trimes'!B87</f>
        <v>Impresos y publicaciones</v>
      </c>
      <c r="C70" s="36">
        <f>+'[1]Anexo No. 13 Sgto Trimes'!G87</f>
        <v>4468046</v>
      </c>
      <c r="D70" s="36">
        <f>+[1]RES!N71</f>
        <v>0</v>
      </c>
      <c r="E70" s="50">
        <f t="shared" si="3"/>
        <v>0</v>
      </c>
      <c r="F70" s="35">
        <f>+[1]RES!N71+[1]RES!O71</f>
        <v>23750</v>
      </c>
      <c r="G70" s="51">
        <f t="shared" si="4"/>
        <v>5.3155227139559443E-3</v>
      </c>
      <c r="H70" s="52">
        <f>+[1]RES!R71</f>
        <v>1358659</v>
      </c>
      <c r="I70" s="50">
        <f t="shared" si="5"/>
        <v>0.30408348526402817</v>
      </c>
      <c r="J70" s="47"/>
    </row>
    <row r="71" spans="2:10" x14ac:dyDescent="0.25">
      <c r="B71" s="36" t="str">
        <f>+'[1]Anexo No. 13 Sgto Trimes'!B88</f>
        <v>Materiales y suministros</v>
      </c>
      <c r="C71" s="36">
        <f>+'[1]Anexo No. 13 Sgto Trimes'!G88</f>
        <v>15000000</v>
      </c>
      <c r="D71" s="36">
        <f>+[1]RES!N72</f>
        <v>0</v>
      </c>
      <c r="E71" s="50">
        <f t="shared" si="3"/>
        <v>0</v>
      </c>
      <c r="F71" s="35">
        <f>+[1]RES!N72+[1]RES!O72</f>
        <v>0</v>
      </c>
      <c r="G71" s="51">
        <f t="shared" si="4"/>
        <v>0</v>
      </c>
      <c r="H71" s="52">
        <f>+[1]RES!R72</f>
        <v>0</v>
      </c>
      <c r="I71" s="50">
        <f t="shared" si="5"/>
        <v>0</v>
      </c>
      <c r="J71" s="47"/>
    </row>
    <row r="72" spans="2:10" x14ac:dyDescent="0.25">
      <c r="B72" s="36" t="str">
        <f>+'[1]Anexo No. 13 Sgto Trimes'!B89</f>
        <v>Correo</v>
      </c>
      <c r="C72" s="36">
        <f>+'[1]Anexo No. 13 Sgto Trimes'!G89</f>
        <v>103143627</v>
      </c>
      <c r="D72" s="36">
        <f>+[1]RES!N73</f>
        <v>22158922</v>
      </c>
      <c r="E72" s="50">
        <f t="shared" si="3"/>
        <v>0.21483559037535108</v>
      </c>
      <c r="F72" s="35">
        <f>+[1]RES!N73+[1]RES!O73</f>
        <v>42110132</v>
      </c>
      <c r="G72" s="51">
        <f t="shared" si="4"/>
        <v>0.40826693053948937</v>
      </c>
      <c r="H72" s="52">
        <f>+[1]RES!R73</f>
        <v>68724386</v>
      </c>
      <c r="I72" s="50">
        <f t="shared" si="5"/>
        <v>0.6662979381169134</v>
      </c>
      <c r="J72" s="47"/>
    </row>
    <row r="73" spans="2:10" x14ac:dyDescent="0.25">
      <c r="B73" s="36" t="str">
        <f>+'[1]Anexo No. 13 Sgto Trimes'!B90</f>
        <v>Transportes, fletes y acarreos</v>
      </c>
      <c r="C73" s="36">
        <f>+'[1]Anexo No. 13 Sgto Trimes'!G90</f>
        <v>16096600</v>
      </c>
      <c r="D73" s="36">
        <f>+[1]RES!N74</f>
        <v>1564000</v>
      </c>
      <c r="E73" s="50">
        <f t="shared" si="3"/>
        <v>9.7163376116695455E-2</v>
      </c>
      <c r="F73" s="35">
        <f>+[1]RES!N74+[1]RES!O74</f>
        <v>3573990</v>
      </c>
      <c r="G73" s="51">
        <f t="shared" si="4"/>
        <v>0.22203384565684678</v>
      </c>
      <c r="H73" s="52">
        <f>+[1]RES!R74</f>
        <v>7297529</v>
      </c>
      <c r="I73" s="50">
        <f t="shared" si="5"/>
        <v>0.45335841109302588</v>
      </c>
      <c r="J73" s="47"/>
    </row>
    <row r="74" spans="2:10" x14ac:dyDescent="0.25">
      <c r="B74" s="36" t="str">
        <f>+'[1]Anexo No. 13 Sgto Trimes'!B91</f>
        <v>Honorarios</v>
      </c>
      <c r="C74" s="36">
        <f>+'[1]Anexo No. 13 Sgto Trimes'!G91</f>
        <v>7188521537</v>
      </c>
      <c r="D74" s="36">
        <f>+[1]RES!N75</f>
        <v>1079090063</v>
      </c>
      <c r="E74" s="50">
        <f t="shared" si="3"/>
        <v>0.15011293455070301</v>
      </c>
      <c r="F74" s="35">
        <f>+[1]RES!N75+[1]RES!O75</f>
        <v>2677278331</v>
      </c>
      <c r="G74" s="51">
        <f t="shared" si="4"/>
        <v>0.37243796477756869</v>
      </c>
      <c r="H74" s="52">
        <f>+[1]RES!R75</f>
        <v>4577607591</v>
      </c>
      <c r="I74" s="50">
        <f t="shared" si="5"/>
        <v>0.6367940288470475</v>
      </c>
      <c r="J74" s="47"/>
    </row>
    <row r="75" spans="2:10" x14ac:dyDescent="0.25">
      <c r="B75" s="36" t="str">
        <f>+'[1]Anexo No. 13 Sgto Trimes'!B92</f>
        <v xml:space="preserve">Capacitación  </v>
      </c>
      <c r="C75" s="36">
        <f>+'[1]Anexo No. 13 Sgto Trimes'!G92</f>
        <v>26000000</v>
      </c>
      <c r="D75" s="36">
        <f>+[1]RES!N76</f>
        <v>0</v>
      </c>
      <c r="E75" s="50">
        <f>+D75/C75</f>
        <v>0</v>
      </c>
      <c r="F75" s="35">
        <f>+[1]RES!N76+[1]RES!O76</f>
        <v>2342179</v>
      </c>
      <c r="G75" s="51">
        <f>+F75/C75</f>
        <v>9.0083807692307699E-2</v>
      </c>
      <c r="H75" s="52">
        <f>+[1]RES!R76</f>
        <v>6056464</v>
      </c>
      <c r="I75" s="50">
        <f t="shared" si="5"/>
        <v>0.23294092307692307</v>
      </c>
      <c r="J75" s="47"/>
    </row>
    <row r="76" spans="2:10" x14ac:dyDescent="0.25">
      <c r="B76" s="36" t="str">
        <f>+'[1]Anexo No. 13 Sgto Trimes'!B93</f>
        <v xml:space="preserve">Mantenimiento </v>
      </c>
      <c r="C76" s="36">
        <f>+'[1]Anexo No. 13 Sgto Trimes'!G93</f>
        <v>0</v>
      </c>
      <c r="D76" s="36">
        <f>+[1]RES!N77</f>
        <v>0</v>
      </c>
      <c r="E76" s="61">
        <f>IF(ISERROR(C76/D76),0,C76/D76)</f>
        <v>0</v>
      </c>
      <c r="F76" s="35">
        <f>+[1]RES!N77+[1]RES!O77</f>
        <v>0</v>
      </c>
      <c r="G76" s="51">
        <v>0</v>
      </c>
      <c r="H76" s="52">
        <f>+[1]RES!R77</f>
        <v>0</v>
      </c>
      <c r="I76" s="50">
        <v>0</v>
      </c>
      <c r="J76" s="47"/>
    </row>
    <row r="77" spans="2:10" x14ac:dyDescent="0.25">
      <c r="B77" s="36" t="str">
        <f>+'[1]Anexo No. 13 Sgto Trimes'!B94</f>
        <v>Seguros,impuestos y gastos legales</v>
      </c>
      <c r="C77" s="36">
        <f>+'[1]Anexo No. 13 Sgto Trimes'!G94</f>
        <v>55120040</v>
      </c>
      <c r="D77" s="36">
        <f>+[1]RES!N78</f>
        <v>3194714</v>
      </c>
      <c r="E77" s="50">
        <f>+D77/C77</f>
        <v>5.7959210479527956E-2</v>
      </c>
      <c r="F77" s="35">
        <f>+[1]RES!N78+[1]RES!O78</f>
        <v>11618742</v>
      </c>
      <c r="G77" s="51">
        <f>+F77/C77</f>
        <v>0.21078979623381985</v>
      </c>
      <c r="H77" s="52">
        <f>+[1]RES!R78</f>
        <v>28034841</v>
      </c>
      <c r="I77" s="50">
        <f t="shared" si="5"/>
        <v>0.50861430797220031</v>
      </c>
      <c r="J77" s="47"/>
    </row>
    <row r="78" spans="2:10" x14ac:dyDescent="0.25">
      <c r="B78" s="36" t="str">
        <f>+'[1]Anexo No. 13 Sgto Trimes'!B95</f>
        <v>Comisiones y gastos bancarios</v>
      </c>
      <c r="C78" s="36">
        <f>+'[1]Anexo No. 13 Sgto Trimes'!G95</f>
        <v>116584744</v>
      </c>
      <c r="D78" s="36">
        <f>+[1]RES!N79</f>
        <v>8687843</v>
      </c>
      <c r="E78" s="50">
        <f t="shared" si="3"/>
        <v>7.4519552918519083E-2</v>
      </c>
      <c r="F78" s="35">
        <f>+[1]RES!N79+[1]RES!O79</f>
        <v>43697517</v>
      </c>
      <c r="G78" s="51">
        <f t="shared" si="4"/>
        <v>0.37481333749808637</v>
      </c>
      <c r="H78" s="52">
        <f>+[1]RES!R79</f>
        <v>66218767</v>
      </c>
      <c r="I78" s="50">
        <f t="shared" si="5"/>
        <v>0.56798826954579928</v>
      </c>
      <c r="J78" s="47"/>
    </row>
    <row r="79" spans="2:10" x14ac:dyDescent="0.25">
      <c r="B79" s="36" t="str">
        <f>+'[1]Anexo No. 13 Sgto Trimes'!B96</f>
        <v>Gastos de viaje</v>
      </c>
      <c r="C79" s="36">
        <f>+'[1]Anexo No. 13 Sgto Trimes'!G96</f>
        <v>785383300</v>
      </c>
      <c r="D79" s="36">
        <f>+[1]RES!N80</f>
        <v>109403778</v>
      </c>
      <c r="E79" s="50">
        <f t="shared" si="3"/>
        <v>0.13929985269612941</v>
      </c>
      <c r="F79" s="35">
        <f>+[1]RES!N80+[1]RES!O80</f>
        <v>260530058</v>
      </c>
      <c r="G79" s="51">
        <f t="shared" si="4"/>
        <v>0.33172345019304589</v>
      </c>
      <c r="H79" s="52">
        <f>+[1]RES!R80</f>
        <v>385467319</v>
      </c>
      <c r="I79" s="50">
        <f t="shared" si="5"/>
        <v>0.49080152200842569</v>
      </c>
      <c r="J79" s="47"/>
    </row>
    <row r="80" spans="2:10" x14ac:dyDescent="0.25">
      <c r="B80" s="36" t="str">
        <f>+'[1]Anexo No. 13 Sgto Trimes'!B97</f>
        <v>Aseo, vigilancia y cafetería</v>
      </c>
      <c r="C80" s="36">
        <f>+'[1]Anexo No. 13 Sgto Trimes'!G97</f>
        <v>0</v>
      </c>
      <c r="D80" s="36">
        <f>+[1]RES!N81</f>
        <v>0</v>
      </c>
      <c r="E80" s="50">
        <v>0</v>
      </c>
      <c r="F80" s="35">
        <f>+[1]RES!N81+[1]RES!O81</f>
        <v>0</v>
      </c>
      <c r="G80" s="51">
        <v>0</v>
      </c>
      <c r="H80" s="52">
        <f>+[1]RES!R81</f>
        <v>0</v>
      </c>
      <c r="I80" s="50">
        <v>0</v>
      </c>
      <c r="J80" s="47"/>
    </row>
    <row r="81" spans="2:10" x14ac:dyDescent="0.25">
      <c r="B81" s="36" t="str">
        <f>+'[1]Anexo No. 13 Sgto Trimes'!B98</f>
        <v>Servicios públicos</v>
      </c>
      <c r="C81" s="36">
        <f>+'[1]Anexo No. 13 Sgto Trimes'!G98</f>
        <v>112319460</v>
      </c>
      <c r="D81" s="36">
        <f>+[1]RES!N82</f>
        <v>13120603</v>
      </c>
      <c r="E81" s="50">
        <f t="shared" si="3"/>
        <v>0.11681504700966333</v>
      </c>
      <c r="F81" s="35">
        <f>+[1]RES!N82+[1]RES!O82</f>
        <v>18452026</v>
      </c>
      <c r="G81" s="51">
        <f t="shared" si="4"/>
        <v>0.16428164807772402</v>
      </c>
      <c r="H81" s="52">
        <f>+[1]RES!R82</f>
        <v>23764579</v>
      </c>
      <c r="I81" s="50">
        <f t="shared" si="5"/>
        <v>0.21158024620132612</v>
      </c>
      <c r="J81" s="47"/>
    </row>
    <row r="82" spans="2:10" x14ac:dyDescent="0.25">
      <c r="B82" s="36" t="str">
        <f>+'[1]Anexo No. 13 Sgto Trimes'!B99</f>
        <v>Arriendos</v>
      </c>
      <c r="C82" s="36">
        <f>+'[1]Anexo No. 13 Sgto Trimes'!G99</f>
        <v>38061159</v>
      </c>
      <c r="D82" s="36">
        <f>+[1]RES!N83</f>
        <v>2392673</v>
      </c>
      <c r="E82" s="50">
        <f t="shared" si="3"/>
        <v>6.2863902804431146E-2</v>
      </c>
      <c r="F82" s="35">
        <f>+[1]RES!N83+[1]RES!O83</f>
        <v>6851560</v>
      </c>
      <c r="G82" s="51">
        <f t="shared" si="4"/>
        <v>0.18001448668444384</v>
      </c>
      <c r="H82" s="52">
        <f>+[1]RES!R83</f>
        <v>17324932</v>
      </c>
      <c r="I82" s="50">
        <f t="shared" si="5"/>
        <v>0.45518666417909132</v>
      </c>
      <c r="J82" s="47"/>
    </row>
    <row r="83" spans="2:10" x14ac:dyDescent="0.25">
      <c r="B83" s="60" t="s">
        <v>37</v>
      </c>
      <c r="C83" s="30">
        <f>+C84+C87+C90+C94</f>
        <v>68961320761.999268</v>
      </c>
      <c r="D83" s="30">
        <f>+D84+D87+D90+D94</f>
        <v>6519901836</v>
      </c>
      <c r="E83" s="40">
        <f t="shared" si="3"/>
        <v>9.4544329545276834E-2</v>
      </c>
      <c r="F83" s="32">
        <f>+F84+F87+F90+F94</f>
        <v>21422038273</v>
      </c>
      <c r="G83" s="53">
        <f t="shared" si="4"/>
        <v>0.31063845698275094</v>
      </c>
      <c r="H83" s="32">
        <f>+H84+H87+H90+H94</f>
        <v>41516037496</v>
      </c>
      <c r="I83" s="34">
        <f t="shared" si="5"/>
        <v>0.60201917592734344</v>
      </c>
      <c r="J83" s="47"/>
    </row>
    <row r="84" spans="2:10" ht="44.55" customHeight="1" x14ac:dyDescent="0.25">
      <c r="B84" s="62" t="str">
        <f>+'[1]Anexo No. 3 Presupt Gtos MOD'!B84</f>
        <v>IMPULSAR EL DESARROLLO DEL SECTOR PORCÍCOLA HACIA LA FORMALIZACIÓN Y EL USO DE LA INFORMACIÓN ECONÓMICA</v>
      </c>
      <c r="C84" s="63">
        <f>SUM(C85:C86)</f>
        <v>1757256045.0006208</v>
      </c>
      <c r="D84" s="63">
        <f>SUM(D85:D86)</f>
        <v>167459223</v>
      </c>
      <c r="E84" s="64">
        <f t="shared" si="3"/>
        <v>9.5295858265174352E-2</v>
      </c>
      <c r="F84" s="65">
        <f>SUM(F85:F86)</f>
        <v>446955907</v>
      </c>
      <c r="G84" s="51">
        <f t="shared" si="4"/>
        <v>0.25434876623220953</v>
      </c>
      <c r="H84" s="65">
        <f>SUM(H85:H86)</f>
        <v>1035220070</v>
      </c>
      <c r="I84" s="50">
        <f t="shared" si="5"/>
        <v>0.58911168520102275</v>
      </c>
      <c r="J84" s="47"/>
    </row>
    <row r="85" spans="2:10" x14ac:dyDescent="0.25">
      <c r="B85" s="49" t="str">
        <f>+'[1]Anexo No. 3 Presupt Gtos MOD'!B85</f>
        <v>INCREMENTO DEL BENEFICIO FORMAL DE PORCINOS</v>
      </c>
      <c r="C85" s="52">
        <f>+'[1]Anexo No. 13 Sgto Trimes'!G102</f>
        <v>1013318330</v>
      </c>
      <c r="D85" s="36">
        <f>+'[1]01'!Z47</f>
        <v>19582507</v>
      </c>
      <c r="E85" s="50">
        <f t="shared" si="3"/>
        <v>1.9325128560538325E-2</v>
      </c>
      <c r="F85" s="35">
        <f>+'[1]01'!Z47+'[1]01'!AA47</f>
        <v>63917172</v>
      </c>
      <c r="G85" s="51">
        <f t="shared" si="4"/>
        <v>6.3077090493369445E-2</v>
      </c>
      <c r="H85" s="35">
        <f>+'[1]01'!AD47</f>
        <v>528960108</v>
      </c>
      <c r="I85" s="50">
        <f t="shared" si="5"/>
        <v>0.52200783538574691</v>
      </c>
      <c r="J85" s="47"/>
    </row>
    <row r="86" spans="2:10" ht="39.6" x14ac:dyDescent="0.25">
      <c r="B86" s="49" t="str">
        <f>+'[1]Anexo No. 3 Presupt Gtos MOD'!B86</f>
        <v>GENERACIÓN DE INFORMACIÓN Y ANÁLISIS DE LAS VARIABLES ECONÓMICAS, FINANCIERAS DEL MERCADO NACIONAL E INTERNACIONAL DE LA CARNE DE CERDO.</v>
      </c>
      <c r="C86" s="52">
        <f>+'[1]Anexo No. 13 Sgto Trimes'!G103</f>
        <v>743937715.00062084</v>
      </c>
      <c r="D86" s="36">
        <f>+'[1]01'!Z52</f>
        <v>147876716</v>
      </c>
      <c r="E86" s="56">
        <f t="shared" si="3"/>
        <v>0.19877566766443155</v>
      </c>
      <c r="F86" s="35">
        <f>+'[1]01'!Z52+'[1]01'!AA52</f>
        <v>383038735</v>
      </c>
      <c r="G86" s="57">
        <f t="shared" si="4"/>
        <v>0.51488011331658368</v>
      </c>
      <c r="H86" s="35">
        <f>+'[1]01'!AD52</f>
        <v>506259962</v>
      </c>
      <c r="I86" s="56">
        <f t="shared" si="5"/>
        <v>0.68051390834456826</v>
      </c>
      <c r="J86" s="47"/>
    </row>
    <row r="87" spans="2:10" s="14" customFormat="1" ht="25.2" x14ac:dyDescent="0.25">
      <c r="B87" s="62" t="str">
        <f>+'[1]Anexo No. 3 Presupt Gtos MOD'!B87</f>
        <v>INCREMENTO DEL CONSUMO Y LA COMERCIALIZACIÓN DE LA CARNE DE CERDO COLOMBIANA.</v>
      </c>
      <c r="C87" s="63">
        <f>SUM(C88:C89)</f>
        <v>24419197386</v>
      </c>
      <c r="D87" s="63">
        <f>SUM(D88:D89)</f>
        <v>990812757</v>
      </c>
      <c r="E87" s="64">
        <f t="shared" si="3"/>
        <v>4.0575156559734114E-2</v>
      </c>
      <c r="F87" s="65">
        <f>SUM(F88:F89)</f>
        <v>5897945897</v>
      </c>
      <c r="G87" s="66">
        <f t="shared" si="4"/>
        <v>0.24152906435743079</v>
      </c>
      <c r="H87" s="65">
        <f>SUM(H88:H89)</f>
        <v>12904305620</v>
      </c>
      <c r="I87" s="64">
        <f t="shared" si="5"/>
        <v>0.52844921215134977</v>
      </c>
      <c r="J87" s="47"/>
    </row>
    <row r="88" spans="2:10" ht="26.4" x14ac:dyDescent="0.25">
      <c r="B88" s="49" t="str">
        <f>+'[1]Anexo No. 3 Presupt Gtos MOD'!B88</f>
        <v>INCREMENTO DEL CONSUMO DE LA CARNE DE CERDO COLOMBIANA.</v>
      </c>
      <c r="C88" s="52">
        <f>+'[1]Anexo No. 13 Sgto Trimes'!G105</f>
        <v>21827083128</v>
      </c>
      <c r="D88" s="36">
        <f>+'[1]02'!Z47</f>
        <v>848292323</v>
      </c>
      <c r="E88" s="50">
        <f t="shared" si="3"/>
        <v>3.8864209112384883E-2</v>
      </c>
      <c r="F88" s="35">
        <f>+'[1]02'!Z47+'[1]02'!AA47</f>
        <v>5374514148</v>
      </c>
      <c r="G88" s="51">
        <f t="shared" si="4"/>
        <v>0.24623144175895495</v>
      </c>
      <c r="H88" s="35">
        <f>+'[1]02'!AD47</f>
        <v>11855523554</v>
      </c>
      <c r="I88" s="50">
        <f t="shared" si="5"/>
        <v>0.54315656766760634</v>
      </c>
      <c r="J88" s="47"/>
    </row>
    <row r="89" spans="2:10" ht="39.6" x14ac:dyDescent="0.25">
      <c r="B89" s="49" t="str">
        <f>+'[1]Anexo No. 3 Presupt Gtos MOD'!B89</f>
        <v>INCREMENTO DE LA CAPACIDAD DE COMERCIALIZACIÓN NACIONAL E INTERNACIONAL DE LA CARNE DE CERDO COLOMBIANA.</v>
      </c>
      <c r="C89" s="52">
        <f>+'[1]Anexo No. 13 Sgto Trimes'!G106</f>
        <v>2592114258</v>
      </c>
      <c r="D89" s="36">
        <f>+'[1]02'!Z52</f>
        <v>142520434</v>
      </c>
      <c r="E89" s="50">
        <f t="shared" si="3"/>
        <v>5.4982311663207557E-2</v>
      </c>
      <c r="F89" s="35">
        <f>+'[1]02'!Z52+'[1]02'!AA52</f>
        <v>523431749</v>
      </c>
      <c r="G89" s="51">
        <f t="shared" si="4"/>
        <v>0.20193235980417959</v>
      </c>
      <c r="H89" s="35">
        <f>+'[1]02'!AD52</f>
        <v>1048782066</v>
      </c>
      <c r="I89" s="50">
        <f t="shared" si="5"/>
        <v>0.40460487525314942</v>
      </c>
      <c r="J89" s="47"/>
    </row>
    <row r="90" spans="2:10" s="14" customFormat="1" ht="61.95" customHeight="1" x14ac:dyDescent="0.25">
      <c r="B90" s="62" t="str">
        <f>+'[1]Anexo No. 3 Presupt Gtos MOD'!B90</f>
        <v>FORTALECIMIENTO DE LA PRODUCTIVIDAD Y SANIDAD EN LA INDUSTRIA DE LA CARNE DE CERDO A TRAVÉS DE LA TRANSFERENCIA DE TECNOLOGÍA E INVESTIGACIÓN EN EL SECTOR.</v>
      </c>
      <c r="C90" s="63">
        <f>SUM(C91:C93)</f>
        <v>17520834152.996002</v>
      </c>
      <c r="D90" s="63">
        <f>SUM(D91:D93)</f>
        <v>1459883555</v>
      </c>
      <c r="E90" s="64">
        <f t="shared" si="3"/>
        <v>8.3322719811851256E-2</v>
      </c>
      <c r="F90" s="65">
        <f>SUM(F91:F93)</f>
        <v>4925165211</v>
      </c>
      <c r="G90" s="66">
        <f t="shared" si="4"/>
        <v>0.28110335204319103</v>
      </c>
      <c r="H90" s="65">
        <f>SUM(H91:H93)</f>
        <v>10607180344</v>
      </c>
      <c r="I90" s="64">
        <f t="shared" si="5"/>
        <v>0.60540384386814194</v>
      </c>
      <c r="J90" s="47"/>
    </row>
    <row r="91" spans="2:10" ht="39.6" x14ac:dyDescent="0.25">
      <c r="B91" s="49" t="str">
        <f>+'[1]Anexo No. 3 Presupt Gtos MOD'!B91</f>
        <v>FORTALECIENDO LA FORMALIZACIÓN, PRODUCTIVIDAD Y SOSTENIBILIDAD EN LAS GRANJAS PORCÍCOLAS Y PLANTAS DE TRANSFORMACIÓN Y PUNTOS DE VENTA DE COLOMBIA.</v>
      </c>
      <c r="C91" s="52">
        <f>+'[1]Anexo No. 13 Sgto Trimes'!G108</f>
        <v>3426841675.9960003</v>
      </c>
      <c r="D91" s="43">
        <f>+'[1]03'!Z47</f>
        <v>327541538</v>
      </c>
      <c r="E91" s="50">
        <f t="shared" si="3"/>
        <v>9.5581170351210096E-2</v>
      </c>
      <c r="F91" s="45">
        <f>+'[1]03'!Z47+'[1]03'!AA47</f>
        <v>759461363</v>
      </c>
      <c r="G91" s="51">
        <f t="shared" si="4"/>
        <v>0.22162137466688334</v>
      </c>
      <c r="H91" s="35">
        <f>+'[1]03'!AD47</f>
        <v>1523370854</v>
      </c>
      <c r="I91" s="50">
        <f t="shared" si="5"/>
        <v>0.44454077486881188</v>
      </c>
      <c r="J91" s="47"/>
    </row>
    <row r="92" spans="2:10" s="14" customFormat="1" ht="24.45" customHeight="1" x14ac:dyDescent="0.25">
      <c r="B92" s="49" t="str">
        <f>+'[1]Anexo No. 3 Presupt Gtos MOD'!B92</f>
        <v>PROMOCIÓN DE LA CT+I EN LA CADENA PORCÍCOLA.</v>
      </c>
      <c r="C92" s="52">
        <f>+'[1]Anexo No. 13 Sgto Trimes'!G109</f>
        <v>9448508524</v>
      </c>
      <c r="D92" s="43">
        <f>+'[1]03'!Z58</f>
        <v>969055301</v>
      </c>
      <c r="E92" s="50">
        <f t="shared" si="3"/>
        <v>0.10256172162394929</v>
      </c>
      <c r="F92" s="35">
        <f>+'[1]03'!Z58+'[1]03'!AA58</f>
        <v>3491196552</v>
      </c>
      <c r="G92" s="51">
        <f t="shared" si="4"/>
        <v>0.36949710561535393</v>
      </c>
      <c r="H92" s="35">
        <f>+'[1]03'!AD58</f>
        <v>6428072537</v>
      </c>
      <c r="I92" s="50">
        <f t="shared" si="5"/>
        <v>0.68032669078639862</v>
      </c>
      <c r="J92" s="47"/>
    </row>
    <row r="93" spans="2:10" ht="26.4" x14ac:dyDescent="0.25">
      <c r="B93" s="49" t="str">
        <f>+'[1]Anexo No. 3 Presupt Gtos MOD'!B93</f>
        <v>MEJORAMIENTO DEL ESTATUS SANITARIO DE LOS PORCINOS EN COLOMBIA.</v>
      </c>
      <c r="C93" s="52">
        <f>+'[1]Anexo No. 13 Sgto Trimes'!G110</f>
        <v>4645483953</v>
      </c>
      <c r="D93" s="43">
        <f>+'[1]03'!Z63</f>
        <v>163286716</v>
      </c>
      <c r="E93" s="50">
        <f>+D93/C93</f>
        <v>3.5149559798726956E-2</v>
      </c>
      <c r="F93" s="45">
        <f>+'[1]03'!Z63+'[1]03'!AA63</f>
        <v>674507296</v>
      </c>
      <c r="G93" s="51">
        <f t="shared" si="4"/>
        <v>0.14519634613405799</v>
      </c>
      <c r="H93" s="45">
        <f>+'[1]03'!AD63</f>
        <v>2655736953</v>
      </c>
      <c r="I93" s="50">
        <f t="shared" si="5"/>
        <v>0.57168143940847238</v>
      </c>
      <c r="J93" s="47"/>
    </row>
    <row r="94" spans="2:10" s="14" customFormat="1" ht="25.2" x14ac:dyDescent="0.25">
      <c r="B94" s="62" t="str">
        <f>+'[1]Anexo No. 3 Presupt Gtos MOD'!B94</f>
        <v>COLOMBIA LIBRE DE LA PESTE PORCINA CLÁSICA EN LA PORCICULTURA.</v>
      </c>
      <c r="C94" s="63">
        <f>+C95</f>
        <v>25264033178.002636</v>
      </c>
      <c r="D94" s="63">
        <f>+D95</f>
        <v>3901746301</v>
      </c>
      <c r="E94" s="64">
        <f>+D94/C94</f>
        <v>0.15443877363164824</v>
      </c>
      <c r="F94" s="65">
        <f>+F95</f>
        <v>10151971258</v>
      </c>
      <c r="G94" s="66">
        <f t="shared" si="4"/>
        <v>0.4018349400696366</v>
      </c>
      <c r="H94" s="65">
        <f>+H95</f>
        <v>16969331462</v>
      </c>
      <c r="I94" s="64">
        <f t="shared" si="5"/>
        <v>0.67167943227588767</v>
      </c>
      <c r="J94" s="47"/>
    </row>
    <row r="95" spans="2:10" ht="26.4" x14ac:dyDescent="0.25">
      <c r="B95" s="49" t="str">
        <f>+'[1]Anexo No. 3 Presupt Gtos MOD'!B95</f>
        <v>COLOMBIA LIBRE DE LA PESTE PORCINA CLÁSICA EN LA PORCICULTURA.</v>
      </c>
      <c r="C95" s="52">
        <f>+'[1]Anexo No. 13 Sgto Trimes'!G112</f>
        <v>25264033178.002636</v>
      </c>
      <c r="D95" s="36">
        <f>+'[1]0408'!Z47</f>
        <v>3901746301</v>
      </c>
      <c r="E95" s="50">
        <f>+D95/C95</f>
        <v>0.15443877363164824</v>
      </c>
      <c r="F95" s="45">
        <f>+'[1]0408'!Z47+'[1]0408'!AA47</f>
        <v>10151971258</v>
      </c>
      <c r="G95" s="51">
        <f t="shared" si="4"/>
        <v>0.4018349400696366</v>
      </c>
      <c r="H95" s="45">
        <f>+'[1]0408'!AD47</f>
        <v>16969331462</v>
      </c>
      <c r="I95" s="50">
        <f t="shared" si="5"/>
        <v>0.67167943227588767</v>
      </c>
      <c r="J95" s="47"/>
    </row>
    <row r="96" spans="2:10" ht="25.8" x14ac:dyDescent="0.25">
      <c r="B96" s="59" t="s">
        <v>38</v>
      </c>
      <c r="C96" s="39">
        <f>+C16+C54</f>
        <v>100693859161.13077</v>
      </c>
      <c r="D96" s="39">
        <f>+D16+D54</f>
        <v>12897325170</v>
      </c>
      <c r="E96" s="67">
        <f t="shared" si="3"/>
        <v>0.12808452548592503</v>
      </c>
      <c r="F96" s="41">
        <f>+F16+F54</f>
        <v>35018983714</v>
      </c>
      <c r="G96" s="68">
        <f>+F96/C96</f>
        <v>0.34777675625643134</v>
      </c>
      <c r="H96" s="41">
        <f>+H16+H54</f>
        <v>63154158373</v>
      </c>
      <c r="I96" s="67">
        <f>+H96/C96</f>
        <v>0.62718977005281351</v>
      </c>
      <c r="J96" s="47"/>
    </row>
    <row r="97" spans="2:10" ht="28.95" customHeight="1" x14ac:dyDescent="0.25">
      <c r="B97" s="69" t="s">
        <v>39</v>
      </c>
      <c r="C97" s="70">
        <f>+'[1]Anexo No. 13 Sgto Trimes'!G115</f>
        <v>12092007591.872</v>
      </c>
      <c r="D97" s="70"/>
      <c r="E97" s="71">
        <f t="shared" si="3"/>
        <v>0</v>
      </c>
      <c r="F97" s="72"/>
      <c r="G97" s="73">
        <f>+F97/C97</f>
        <v>0</v>
      </c>
      <c r="H97" s="72"/>
      <c r="I97" s="71">
        <f t="shared" si="5"/>
        <v>0</v>
      </c>
      <c r="J97" s="47"/>
    </row>
    <row r="98" spans="2:10" x14ac:dyDescent="0.25">
      <c r="B98" s="69" t="s">
        <v>40</v>
      </c>
      <c r="C98" s="70">
        <f>+'[1]Anexo No. 13 Sgto Trimes'!G116</f>
        <v>28917244708</v>
      </c>
      <c r="D98" s="70"/>
      <c r="E98" s="74">
        <f t="shared" si="3"/>
        <v>0</v>
      </c>
      <c r="F98" s="72"/>
      <c r="G98" s="75">
        <f>+F98/C98</f>
        <v>0</v>
      </c>
      <c r="H98" s="72"/>
      <c r="I98" s="74">
        <f t="shared" si="5"/>
        <v>0</v>
      </c>
      <c r="J98" s="47"/>
    </row>
    <row r="99" spans="2:10" ht="13.8" thickBot="1" x14ac:dyDescent="0.3">
      <c r="B99" s="76" t="s">
        <v>41</v>
      </c>
      <c r="C99" s="77">
        <f>+C96+C97+C98</f>
        <v>141703111461.00275</v>
      </c>
      <c r="D99" s="77">
        <f>+D96+D97+D98</f>
        <v>12897325170</v>
      </c>
      <c r="E99" s="78">
        <f t="shared" si="3"/>
        <v>9.1016527703764602E-2</v>
      </c>
      <c r="F99" s="79">
        <f>+F96+F97+F98</f>
        <v>35018983714</v>
      </c>
      <c r="G99" s="80">
        <f>+F99/C99</f>
        <v>0.24712925039502298</v>
      </c>
      <c r="H99" s="79">
        <f>+H96+H97+H98</f>
        <v>63154158373</v>
      </c>
      <c r="I99" s="78">
        <f t="shared" si="5"/>
        <v>0.44567940479119456</v>
      </c>
      <c r="J99" s="47"/>
    </row>
    <row r="100" spans="2:10" x14ac:dyDescent="0.25">
      <c r="C100" s="81"/>
      <c r="D100" s="47"/>
      <c r="F100" s="47"/>
      <c r="H100" s="82">
        <f>+H99-[1]RES!R104</f>
        <v>0</v>
      </c>
      <c r="J100" s="47"/>
    </row>
    <row r="101" spans="2:10" x14ac:dyDescent="0.25">
      <c r="C101" s="81"/>
      <c r="D101" s="47"/>
      <c r="F101" s="81"/>
      <c r="J101" s="47"/>
    </row>
    <row r="102" spans="2:10" x14ac:dyDescent="0.25">
      <c r="J102" s="47"/>
    </row>
    <row r="103" spans="2:10" x14ac:dyDescent="0.25">
      <c r="D103" s="83"/>
      <c r="J103" s="47"/>
    </row>
    <row r="104" spans="2:10" x14ac:dyDescent="0.25">
      <c r="D104" s="83"/>
      <c r="E104" s="84"/>
    </row>
    <row r="105" spans="2:10" x14ac:dyDescent="0.25">
      <c r="D105" s="83"/>
    </row>
    <row r="106" spans="2:10" x14ac:dyDescent="0.25">
      <c r="D106" s="83"/>
    </row>
  </sheetData>
  <mergeCells count="6">
    <mergeCell ref="B2:I5"/>
    <mergeCell ref="B6:I6"/>
    <mergeCell ref="B7:I7"/>
    <mergeCell ref="C8:D8"/>
    <mergeCell ref="B12:I12"/>
    <mergeCell ref="B13:I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2026-03-31T16:53:32Z</dcterms:created>
  <dcterms:modified xsi:type="dcterms:W3CDTF">2026-03-31T16:54:58Z</dcterms:modified>
</cp:coreProperties>
</file>