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83B46499-04D4-4117-A7E3-2273610E7687}" xr6:coauthVersionLast="47" xr6:coauthVersionMax="47" xr10:uidLastSave="{00000000-0000-0000-0000-000000000000}"/>
  <bookViews>
    <workbookView xWindow="-108" yWindow="-108" windowWidth="23256" windowHeight="12456" xr2:uid="{0F6BE328-2E4F-473D-877F-5035A0635191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C97" i="1"/>
  <c r="F95" i="1"/>
  <c r="G95" i="1" s="1"/>
  <c r="D95" i="1"/>
  <c r="C95" i="1"/>
  <c r="C94" i="1" s="1"/>
  <c r="B95" i="1"/>
  <c r="D94" i="1"/>
  <c r="E94" i="1" s="1"/>
  <c r="B94" i="1"/>
  <c r="F93" i="1"/>
  <c r="D93" i="1"/>
  <c r="C93" i="1"/>
  <c r="B93" i="1"/>
  <c r="F92" i="1"/>
  <c r="F90" i="1" s="1"/>
  <c r="D92" i="1"/>
  <c r="C92" i="1"/>
  <c r="B92" i="1"/>
  <c r="F91" i="1"/>
  <c r="D91" i="1"/>
  <c r="C91" i="1"/>
  <c r="B91" i="1"/>
  <c r="B90" i="1"/>
  <c r="F89" i="1"/>
  <c r="D89" i="1"/>
  <c r="C89" i="1"/>
  <c r="E89" i="1" s="1"/>
  <c r="B89" i="1"/>
  <c r="F88" i="1"/>
  <c r="F87" i="1" s="1"/>
  <c r="D88" i="1"/>
  <c r="C88" i="1"/>
  <c r="B88" i="1"/>
  <c r="B87" i="1"/>
  <c r="F86" i="1"/>
  <c r="D86" i="1"/>
  <c r="E86" i="1" s="1"/>
  <c r="C86" i="1"/>
  <c r="B86" i="1"/>
  <c r="F85" i="1"/>
  <c r="D85" i="1"/>
  <c r="C85" i="1"/>
  <c r="C84" i="1" s="1"/>
  <c r="B85" i="1"/>
  <c r="B84" i="1"/>
  <c r="F82" i="1"/>
  <c r="D82" i="1"/>
  <c r="E82" i="1" s="1"/>
  <c r="C82" i="1"/>
  <c r="B82" i="1"/>
  <c r="F81" i="1"/>
  <c r="D81" i="1"/>
  <c r="C81" i="1"/>
  <c r="B81" i="1"/>
  <c r="F80" i="1"/>
  <c r="D80" i="1"/>
  <c r="C80" i="1"/>
  <c r="B80" i="1"/>
  <c r="F79" i="1"/>
  <c r="D79" i="1"/>
  <c r="C79" i="1"/>
  <c r="B79" i="1"/>
  <c r="F78" i="1"/>
  <c r="D78" i="1"/>
  <c r="E78" i="1" s="1"/>
  <c r="C78" i="1"/>
  <c r="B78" i="1"/>
  <c r="F77" i="1"/>
  <c r="D77" i="1"/>
  <c r="C77" i="1"/>
  <c r="B77" i="1"/>
  <c r="F76" i="1"/>
  <c r="D76" i="1"/>
  <c r="C76" i="1"/>
  <c r="B76" i="1"/>
  <c r="F75" i="1"/>
  <c r="D75" i="1"/>
  <c r="C75" i="1"/>
  <c r="B75" i="1"/>
  <c r="F74" i="1"/>
  <c r="D74" i="1"/>
  <c r="C74" i="1"/>
  <c r="B74" i="1"/>
  <c r="F73" i="1"/>
  <c r="D73" i="1"/>
  <c r="C73" i="1"/>
  <c r="B73" i="1"/>
  <c r="F72" i="1"/>
  <c r="G72" i="1" s="1"/>
  <c r="D72" i="1"/>
  <c r="E72" i="1" s="1"/>
  <c r="C72" i="1"/>
  <c r="B72" i="1"/>
  <c r="F71" i="1"/>
  <c r="D71" i="1"/>
  <c r="C71" i="1"/>
  <c r="G71" i="1" s="1"/>
  <c r="B71" i="1"/>
  <c r="F70" i="1"/>
  <c r="D70" i="1"/>
  <c r="E70" i="1" s="1"/>
  <c r="C70" i="1"/>
  <c r="B70" i="1"/>
  <c r="F69" i="1"/>
  <c r="D69" i="1"/>
  <c r="C69" i="1"/>
  <c r="B69" i="1"/>
  <c r="F67" i="1"/>
  <c r="D67" i="1"/>
  <c r="E67" i="1" s="1"/>
  <c r="C67" i="1"/>
  <c r="F66" i="1"/>
  <c r="D66" i="1"/>
  <c r="E66" i="1" s="1"/>
  <c r="C66" i="1"/>
  <c r="F65" i="1"/>
  <c r="D65" i="1"/>
  <c r="C65" i="1"/>
  <c r="F64" i="1"/>
  <c r="D64" i="1"/>
  <c r="C64" i="1"/>
  <c r="F63" i="1"/>
  <c r="D63" i="1"/>
  <c r="C63" i="1"/>
  <c r="F62" i="1"/>
  <c r="G62" i="1" s="1"/>
  <c r="D62" i="1"/>
  <c r="C62" i="1"/>
  <c r="F61" i="1"/>
  <c r="D61" i="1"/>
  <c r="C61" i="1"/>
  <c r="F60" i="1"/>
  <c r="D60" i="1"/>
  <c r="C60" i="1"/>
  <c r="G60" i="1" s="1"/>
  <c r="F59" i="1"/>
  <c r="D59" i="1"/>
  <c r="C59" i="1"/>
  <c r="F58" i="1"/>
  <c r="D58" i="1"/>
  <c r="C58" i="1"/>
  <c r="F57" i="1"/>
  <c r="D57" i="1"/>
  <c r="C57" i="1"/>
  <c r="F52" i="1"/>
  <c r="D52" i="1"/>
  <c r="C52" i="1"/>
  <c r="B52" i="1"/>
  <c r="F51" i="1"/>
  <c r="D51" i="1"/>
  <c r="C51" i="1"/>
  <c r="B51" i="1"/>
  <c r="F48" i="1"/>
  <c r="F47" i="1" s="1"/>
  <c r="D48" i="1"/>
  <c r="C48" i="1"/>
  <c r="B48" i="1"/>
  <c r="D47" i="1"/>
  <c r="C47" i="1"/>
  <c r="F46" i="1"/>
  <c r="D46" i="1"/>
  <c r="C46" i="1"/>
  <c r="B46" i="1"/>
  <c r="F45" i="1"/>
  <c r="D45" i="1"/>
  <c r="E45" i="1" s="1"/>
  <c r="C45" i="1"/>
  <c r="B45" i="1"/>
  <c r="F44" i="1"/>
  <c r="D44" i="1"/>
  <c r="C44" i="1"/>
  <c r="B44" i="1"/>
  <c r="F43" i="1"/>
  <c r="D43" i="1"/>
  <c r="C43" i="1"/>
  <c r="B43" i="1"/>
  <c r="F42" i="1"/>
  <c r="D42" i="1"/>
  <c r="E42" i="1" s="1"/>
  <c r="C42" i="1"/>
  <c r="B42" i="1"/>
  <c r="F41" i="1"/>
  <c r="D41" i="1"/>
  <c r="E41" i="1" s="1"/>
  <c r="C41" i="1"/>
  <c r="B41" i="1"/>
  <c r="F40" i="1"/>
  <c r="D40" i="1"/>
  <c r="C40" i="1"/>
  <c r="B40" i="1"/>
  <c r="F39" i="1"/>
  <c r="D39" i="1"/>
  <c r="C39" i="1"/>
  <c r="B39" i="1"/>
  <c r="F38" i="1"/>
  <c r="D38" i="1"/>
  <c r="E38" i="1" s="1"/>
  <c r="C38" i="1"/>
  <c r="B38" i="1"/>
  <c r="F37" i="1"/>
  <c r="D37" i="1"/>
  <c r="C37" i="1"/>
  <c r="B37" i="1"/>
  <c r="F36" i="1"/>
  <c r="D36" i="1"/>
  <c r="E36" i="1" s="1"/>
  <c r="C36" i="1"/>
  <c r="B36" i="1"/>
  <c r="F35" i="1"/>
  <c r="D35" i="1"/>
  <c r="C35" i="1"/>
  <c r="B35" i="1"/>
  <c r="F34" i="1"/>
  <c r="D34" i="1"/>
  <c r="C34" i="1"/>
  <c r="B34" i="1"/>
  <c r="F33" i="1"/>
  <c r="D33" i="1"/>
  <c r="C33" i="1"/>
  <c r="B33" i="1"/>
  <c r="F32" i="1"/>
  <c r="D32" i="1"/>
  <c r="C32" i="1"/>
  <c r="B32" i="1"/>
  <c r="F31" i="1"/>
  <c r="D31" i="1"/>
  <c r="C31" i="1"/>
  <c r="B31" i="1"/>
  <c r="F29" i="1"/>
  <c r="D29" i="1"/>
  <c r="C29" i="1"/>
  <c r="B29" i="1"/>
  <c r="F28" i="1"/>
  <c r="D28" i="1"/>
  <c r="C28" i="1"/>
  <c r="B28" i="1"/>
  <c r="F27" i="1"/>
  <c r="G27" i="1" s="1"/>
  <c r="D27" i="1"/>
  <c r="C27" i="1"/>
  <c r="B27" i="1"/>
  <c r="F26" i="1"/>
  <c r="D26" i="1"/>
  <c r="C26" i="1"/>
  <c r="B26" i="1"/>
  <c r="F25" i="1"/>
  <c r="D25" i="1"/>
  <c r="C25" i="1"/>
  <c r="E25" i="1" s="1"/>
  <c r="B25" i="1"/>
  <c r="F24" i="1"/>
  <c r="D24" i="1"/>
  <c r="C24" i="1"/>
  <c r="G24" i="1" s="1"/>
  <c r="B24" i="1"/>
  <c r="F23" i="1"/>
  <c r="D23" i="1"/>
  <c r="C23" i="1"/>
  <c r="B23" i="1"/>
  <c r="F22" i="1"/>
  <c r="D22" i="1"/>
  <c r="C22" i="1"/>
  <c r="B22" i="1"/>
  <c r="F21" i="1"/>
  <c r="D21" i="1"/>
  <c r="C21" i="1"/>
  <c r="B21" i="1"/>
  <c r="F20" i="1"/>
  <c r="D20" i="1"/>
  <c r="C20" i="1"/>
  <c r="B20" i="1"/>
  <c r="F19" i="1"/>
  <c r="D19" i="1"/>
  <c r="C19" i="1"/>
  <c r="B19" i="1"/>
  <c r="E92" i="1" l="1"/>
  <c r="G22" i="1"/>
  <c r="E63" i="1"/>
  <c r="E73" i="1"/>
  <c r="G63" i="1"/>
  <c r="G81" i="1"/>
  <c r="E43" i="1"/>
  <c r="E48" i="1"/>
  <c r="E35" i="1"/>
  <c r="E44" i="1"/>
  <c r="G93" i="1"/>
  <c r="E57" i="1"/>
  <c r="E65" i="1"/>
  <c r="E75" i="1"/>
  <c r="G75" i="1"/>
  <c r="G79" i="1"/>
  <c r="D84" i="1"/>
  <c r="E32" i="1"/>
  <c r="F84" i="1"/>
  <c r="F18" i="1"/>
  <c r="E21" i="1"/>
  <c r="E91" i="1"/>
  <c r="G21" i="1"/>
  <c r="G42" i="1"/>
  <c r="G46" i="1"/>
  <c r="F50" i="1"/>
  <c r="G91" i="1"/>
  <c r="E76" i="1"/>
  <c r="E26" i="1"/>
  <c r="G73" i="1"/>
  <c r="G40" i="1"/>
  <c r="G57" i="1"/>
  <c r="E62" i="1"/>
  <c r="G70" i="1"/>
  <c r="E93" i="1"/>
  <c r="D18" i="1"/>
  <c r="E37" i="1"/>
  <c r="G89" i="1"/>
  <c r="C18" i="1"/>
  <c r="E31" i="1"/>
  <c r="E34" i="1"/>
  <c r="G37" i="1"/>
  <c r="G44" i="1"/>
  <c r="G47" i="1"/>
  <c r="D56" i="1"/>
  <c r="D55" i="1" s="1"/>
  <c r="G66" i="1"/>
  <c r="G77" i="1"/>
  <c r="E29" i="1"/>
  <c r="C30" i="1"/>
  <c r="G23" i="1"/>
  <c r="G20" i="1"/>
  <c r="E24" i="1"/>
  <c r="E27" i="1"/>
  <c r="F56" i="1"/>
  <c r="E71" i="1"/>
  <c r="E74" i="1"/>
  <c r="E61" i="1"/>
  <c r="E33" i="1"/>
  <c r="G65" i="1"/>
  <c r="E20" i="1"/>
  <c r="G31" i="1"/>
  <c r="G34" i="1"/>
  <c r="G41" i="1"/>
  <c r="G74" i="1"/>
  <c r="E81" i="1"/>
  <c r="D90" i="1"/>
  <c r="F94" i="1"/>
  <c r="G94" i="1" s="1"/>
  <c r="G26" i="1"/>
  <c r="G86" i="1"/>
  <c r="G38" i="1"/>
  <c r="E51" i="1"/>
  <c r="E59" i="1"/>
  <c r="G67" i="1"/>
  <c r="G33" i="1"/>
  <c r="G45" i="1"/>
  <c r="G51" i="1"/>
  <c r="G59" i="1"/>
  <c r="E23" i="1"/>
  <c r="C68" i="1"/>
  <c r="E28" i="1"/>
  <c r="G35" i="1"/>
  <c r="E39" i="1"/>
  <c r="E60" i="1"/>
  <c r="D68" i="1"/>
  <c r="E79" i="1"/>
  <c r="G82" i="1"/>
  <c r="G29" i="1"/>
  <c r="G28" i="1"/>
  <c r="G32" i="1"/>
  <c r="G39" i="1"/>
  <c r="E46" i="1"/>
  <c r="E64" i="1"/>
  <c r="E69" i="1"/>
  <c r="C87" i="1"/>
  <c r="G97" i="1"/>
  <c r="G61" i="1"/>
  <c r="G25" i="1"/>
  <c r="G36" i="1"/>
  <c r="G43" i="1"/>
  <c r="D50" i="1"/>
  <c r="G64" i="1"/>
  <c r="F68" i="1"/>
  <c r="F55" i="1" s="1"/>
  <c r="D87" i="1"/>
  <c r="E84" i="1"/>
  <c r="D83" i="1"/>
  <c r="G84" i="1"/>
  <c r="F83" i="1"/>
  <c r="G50" i="1"/>
  <c r="D30" i="1"/>
  <c r="G48" i="1"/>
  <c r="E58" i="1"/>
  <c r="E85" i="1"/>
  <c r="F30" i="1"/>
  <c r="C50" i="1"/>
  <c r="E52" i="1"/>
  <c r="C56" i="1"/>
  <c r="G58" i="1"/>
  <c r="C90" i="1"/>
  <c r="E97" i="1"/>
  <c r="G78" i="1"/>
  <c r="G85" i="1"/>
  <c r="G52" i="1"/>
  <c r="G92" i="1"/>
  <c r="G69" i="1"/>
  <c r="E88" i="1"/>
  <c r="E98" i="1"/>
  <c r="E95" i="1"/>
  <c r="G98" i="1"/>
  <c r="G88" i="1"/>
  <c r="G19" i="1"/>
  <c r="E40" i="1"/>
  <c r="E19" i="1"/>
  <c r="E47" i="1"/>
  <c r="E77" i="1"/>
  <c r="E22" i="1"/>
  <c r="E87" i="1" l="1"/>
  <c r="G56" i="1"/>
  <c r="E18" i="1"/>
  <c r="E90" i="1"/>
  <c r="E56" i="1"/>
  <c r="E30" i="1"/>
  <c r="G30" i="1"/>
  <c r="G68" i="1"/>
  <c r="E68" i="1"/>
  <c r="F17" i="1"/>
  <c r="G17" i="1" s="1"/>
  <c r="C17" i="1"/>
  <c r="G90" i="1"/>
  <c r="G18" i="1"/>
  <c r="G87" i="1"/>
  <c r="D54" i="1"/>
  <c r="F54" i="1"/>
  <c r="D17" i="1"/>
  <c r="C83" i="1"/>
  <c r="G83" i="1"/>
  <c r="C55" i="1"/>
  <c r="E50" i="1"/>
  <c r="F16" i="1" l="1"/>
  <c r="C16" i="1"/>
  <c r="E17" i="1"/>
  <c r="D16" i="1"/>
  <c r="C54" i="1"/>
  <c r="E83" i="1"/>
  <c r="F96" i="1"/>
  <c r="G16" i="1"/>
  <c r="G55" i="1"/>
  <c r="G54" i="1"/>
  <c r="E54" i="1"/>
  <c r="E55" i="1"/>
  <c r="C96" i="1" l="1"/>
  <c r="G96" i="1" s="1"/>
  <c r="F99" i="1"/>
  <c r="C99" i="1"/>
  <c r="D96" i="1"/>
  <c r="E16" i="1"/>
  <c r="E96" i="1" l="1"/>
  <c r="D99" i="1"/>
  <c r="E99" i="1" s="1"/>
  <c r="G99" i="1"/>
</calcChain>
</file>

<file path=xl/sharedStrings.xml><?xml version="1.0" encoding="utf-8"?>
<sst xmlns="http://schemas.openxmlformats.org/spreadsheetml/2006/main" count="40" uniqueCount="40">
  <si>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</si>
  <si>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</si>
  <si>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</si>
  <si>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</si>
  <si>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</si>
  <si>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</si>
  <si>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</si>
  <si>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</si>
  <si>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</si>
  <si>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</t>
  </si>
  <si>
    <t>EJECUTADO DE ENERO A MARZO</t>
  </si>
  <si>
    <t>% EJECUCIÓN
ENERO A MARZO</t>
  </si>
  <si>
    <t>EJECUTADO DE ENERO A JUNIO</t>
  </si>
  <si>
    <t>% EJECUCIÓN DE ENERO A JUNIO</t>
  </si>
  <si>
    <t>GASTOS DE FUNCIONAMIENTO</t>
  </si>
  <si>
    <t>GASTOS DE ADMINISTRACIÓN</t>
  </si>
  <si>
    <t>SERVICIOS PERSONALES (*)</t>
  </si>
  <si>
    <t>ADQUSICIÓN DE BIENES Y SERVICIOS (GASTOS GENERALES)  (*)</t>
  </si>
  <si>
    <t>GASTOS ADMINISTRATIVOS DE RECAUDO</t>
  </si>
  <si>
    <t>CONTRAPRESTACIÓN POR ADMINISTRACIÓN</t>
  </si>
  <si>
    <t>GASTOS DE INVERSIÓN</t>
  </si>
  <si>
    <t>GASTOS DE INVERSIÓN EJECUTADOS DIRECTAMENTE POR LA ADMINISTRACIÓN</t>
  </si>
  <si>
    <t>SERVICIOS PERSONALES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</si>
  <si>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</si>
  <si>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</si>
  <si>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</si>
  <si>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</si>
  <si>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</si>
  <si>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</si>
  <si>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</si>
  <si>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</si>
  <si>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</si>
  <si>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</si>
  <si>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</si>
  <si>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</t>
  </si>
  <si>
    <t xml:space="preserve">PROGRAMAS Y PROYECTOS 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</si>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</sst>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9" fontId="2" fillId="0" borderId="0" xfId="2" applyFont="1"/>
    <xf numFmtId="9" fontId="2" fillId="0" borderId="0" xfId="2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14" fontId="3" fillId="0" borderId="0" xfId="3" applyNumberFormat="1" applyFont="1" applyAlignment="1">
      <alignment vertical="center"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9" fontId="6" fillId="4" borderId="9" xfId="2" applyFont="1" applyFill="1" applyBorder="1" applyAlignment="1">
      <alignment horizontal="center" vertical="center" wrapText="1"/>
    </xf>
    <xf numFmtId="165" fontId="6" fillId="3" borderId="11" xfId="4" applyNumberFormat="1" applyFont="1" applyFill="1" applyBorder="1" applyAlignment="1">
      <alignment vertical="center" wrapText="1"/>
    </xf>
    <xf numFmtId="10" fontId="6" fillId="3" borderId="11" xfId="2" applyNumberFormat="1" applyFont="1" applyFill="1" applyBorder="1" applyAlignment="1">
      <alignment horizontal="center" vertical="center" wrapText="1"/>
    </xf>
    <xf numFmtId="164" fontId="6" fillId="3" borderId="11" xfId="4" applyFont="1" applyFill="1" applyBorder="1" applyAlignment="1">
      <alignment vertical="center" wrapText="1"/>
    </xf>
    <xf numFmtId="164" fontId="7" fillId="0" borderId="11" xfId="4" applyFont="1" applyBorder="1" applyAlignment="1">
      <alignment vertical="center" wrapText="1"/>
    </xf>
    <xf numFmtId="9" fontId="6" fillId="3" borderId="11" xfId="2" applyFont="1" applyFill="1" applyBorder="1" applyAlignment="1">
      <alignment horizontal="center" vertical="center" wrapText="1"/>
    </xf>
    <xf numFmtId="0" fontId="6" fillId="3" borderId="12" xfId="0" applyFont="1" applyFill="1" applyBorder="1"/>
    <xf numFmtId="164" fontId="6" fillId="3" borderId="11" xfId="4" applyFont="1" applyFill="1" applyBorder="1"/>
    <xf numFmtId="10" fontId="6" fillId="3" borderId="11" xfId="2" applyNumberFormat="1" applyFont="1" applyFill="1" applyBorder="1" applyAlignment="1">
      <alignment horizontal="center"/>
    </xf>
    <xf numFmtId="0" fontId="6" fillId="0" borderId="12" xfId="0" applyFont="1" applyBorder="1"/>
    <xf numFmtId="164" fontId="7" fillId="0" borderId="11" xfId="4" applyFont="1" applyBorder="1"/>
    <xf numFmtId="9" fontId="6" fillId="2" borderId="11" xfId="2" applyFont="1" applyFill="1" applyBorder="1" applyAlignment="1">
      <alignment horizontal="center" vertical="center" wrapText="1"/>
    </xf>
    <xf numFmtId="164" fontId="2" fillId="0" borderId="0" xfId="0" applyNumberFormat="1" applyFont="1"/>
    <xf numFmtId="9" fontId="6" fillId="3" borderId="11" xfId="2" applyFont="1" applyFill="1" applyBorder="1" applyAlignment="1">
      <alignment horizontal="center"/>
    </xf>
    <xf numFmtId="0" fontId="8" fillId="0" borderId="12" xfId="3" applyFont="1" applyBorder="1" applyAlignment="1">
      <alignment vertical="center" wrapText="1"/>
    </xf>
    <xf numFmtId="10" fontId="7" fillId="0" borderId="11" xfId="2" applyNumberFormat="1" applyFont="1" applyBorder="1" applyAlignment="1">
      <alignment horizontal="center"/>
    </xf>
    <xf numFmtId="9" fontId="7" fillId="0" borderId="11" xfId="2" applyFont="1" applyBorder="1" applyAlignment="1">
      <alignment horizontal="center"/>
    </xf>
    <xf numFmtId="9" fontId="7" fillId="3" borderId="11" xfId="2" applyFont="1" applyFill="1" applyBorder="1" applyAlignment="1">
      <alignment horizontal="center"/>
    </xf>
    <xf numFmtId="0" fontId="7" fillId="2" borderId="12" xfId="0" applyFont="1" applyFill="1" applyBorder="1"/>
    <xf numFmtId="0" fontId="7" fillId="0" borderId="12" xfId="0" applyFont="1" applyBorder="1"/>
    <xf numFmtId="10" fontId="7" fillId="0" borderId="11" xfId="2" applyNumberFormat="1" applyFont="1" applyFill="1" applyBorder="1" applyAlignment="1">
      <alignment horizontal="center"/>
    </xf>
    <xf numFmtId="9" fontId="7" fillId="0" borderId="11" xfId="2" applyFont="1" applyFill="1" applyBorder="1" applyAlignment="1">
      <alignment horizontal="center"/>
    </xf>
    <xf numFmtId="0" fontId="6" fillId="2" borderId="12" xfId="0" applyFont="1" applyFill="1" applyBorder="1"/>
    <xf numFmtId="0" fontId="6" fillId="3" borderId="12" xfId="0" applyFont="1" applyFill="1" applyBorder="1" applyAlignment="1">
      <alignment wrapText="1"/>
    </xf>
    <xf numFmtId="0" fontId="5" fillId="3" borderId="12" xfId="3" applyFont="1" applyFill="1" applyBorder="1" applyAlignment="1">
      <alignment vertical="center" wrapText="1"/>
    </xf>
    <xf numFmtId="10" fontId="8" fillId="2" borderId="13" xfId="2" applyNumberFormat="1" applyFont="1" applyFill="1" applyBorder="1" applyAlignment="1">
      <alignment horizontal="center" vertical="center" wrapText="1"/>
    </xf>
    <xf numFmtId="0" fontId="5" fillId="0" borderId="12" xfId="3" applyFont="1" applyBorder="1" applyAlignment="1">
      <alignment vertical="center" wrapText="1"/>
    </xf>
    <xf numFmtId="165" fontId="6" fillId="0" borderId="11" xfId="4" applyNumberFormat="1" applyFont="1" applyBorder="1" applyAlignment="1">
      <alignment vertical="center" wrapText="1"/>
    </xf>
    <xf numFmtId="10" fontId="6" fillId="0" borderId="11" xfId="2" applyNumberFormat="1" applyFont="1" applyBorder="1" applyAlignment="1">
      <alignment horizontal="center"/>
    </xf>
    <xf numFmtId="165" fontId="7" fillId="0" borderId="11" xfId="4" applyNumberFormat="1" applyFont="1" applyBorder="1" applyAlignment="1">
      <alignment vertical="center" wrapText="1"/>
    </xf>
    <xf numFmtId="9" fontId="6" fillId="0" borderId="11" xfId="2" applyFont="1" applyBorder="1" applyAlignment="1">
      <alignment horizontal="center"/>
    </xf>
    <xf numFmtId="10" fontId="3" fillId="3" borderId="11" xfId="2" applyNumberFormat="1" applyFont="1" applyFill="1" applyBorder="1" applyAlignment="1">
      <alignment horizontal="center"/>
    </xf>
    <xf numFmtId="9" fontId="2" fillId="3" borderId="11" xfId="2" applyFont="1" applyFill="1" applyBorder="1" applyAlignment="1">
      <alignment horizontal="center"/>
    </xf>
    <xf numFmtId="0" fontId="6" fillId="2" borderId="12" xfId="0" applyFont="1" applyFill="1" applyBorder="1" applyAlignment="1">
      <alignment wrapText="1"/>
    </xf>
    <xf numFmtId="164" fontId="6" fillId="0" borderId="11" xfId="4" applyFont="1" applyFill="1" applyBorder="1"/>
    <xf numFmtId="10" fontId="6" fillId="0" borderId="11" xfId="2" applyNumberFormat="1" applyFont="1" applyFill="1" applyBorder="1" applyAlignment="1">
      <alignment horizontal="center"/>
    </xf>
    <xf numFmtId="9" fontId="6" fillId="0" borderId="11" xfId="2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9" fontId="3" fillId="0" borderId="11" xfId="2" applyFont="1" applyFill="1" applyBorder="1" applyAlignment="1">
      <alignment horizontal="center"/>
    </xf>
    <xf numFmtId="0" fontId="6" fillId="3" borderId="14" xfId="0" applyFont="1" applyFill="1" applyBorder="1" applyAlignment="1">
      <alignment wrapText="1"/>
    </xf>
    <xf numFmtId="164" fontId="6" fillId="3" borderId="15" xfId="4" applyFont="1" applyFill="1" applyBorder="1"/>
    <xf numFmtId="10" fontId="3" fillId="3" borderId="15" xfId="2" applyNumberFormat="1" applyFont="1" applyFill="1" applyBorder="1" applyAlignment="1">
      <alignment horizontal="center"/>
    </xf>
    <xf numFmtId="9" fontId="3" fillId="3" borderId="15" xfId="2" applyFont="1" applyFill="1" applyBorder="1" applyAlignment="1">
      <alignment horizontal="center"/>
    </xf>
    <xf numFmtId="43" fontId="2" fillId="0" borderId="0" xfId="0" applyNumberFormat="1" applyFont="1"/>
    <xf numFmtId="166" fontId="2" fillId="0" borderId="0" xfId="1" applyNumberFormat="1" applyFont="1"/>
    <xf numFmtId="166" fontId="2" fillId="0" borderId="0" xfId="2" applyNumberFormat="1" applyFont="1"/>
  </cellXfs>
  <cellStyles count="5">
    <cellStyle name="Millares" xfId="1" builtinId="3"/>
    <cellStyle name="Millares 2 2" xfId="4" xr:uid="{4614384F-1C14-458A-B9BD-870775CAE194}"/>
    <cellStyle name="Normal" xfId="0" builtinId="0"/>
    <cellStyle name="Normal 2 2" xfId="3" xr:uid="{FCD73495-1E56-452F-9265-DCA057C57DD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3EA839E-5FB9-47D8-99A9-54CB46DE1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19907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0</xdr:row>
      <xdr:rowOff>190500</xdr:rowOff>
    </xdr:from>
    <xdr:to>
      <xdr:col>7</xdr:col>
      <xdr:colOff>689585</xdr:colOff>
      <xdr:row>6</xdr:row>
      <xdr:rowOff>34145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6141F7-295A-41C9-A784-76600184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5480" y="175260"/>
          <a:ext cx="689585" cy="933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5-6%202025.xlsx" TargetMode="External"/><Relationship Id="rId2" Type="http://schemas.openxmlformats.org/officeDocument/2006/relationships/externalLinkPath" Target="file:///Y:\A&#241;o%202025\Acuerdos%20presupuestales\Definitivos\Anexos%20acuerdos%205-6%202025.xlsx" TargetMode="External"/><Relationship Id="rId1" Type="http://schemas.openxmlformats.org/officeDocument/2006/relationships/externalLinkPath" Target="/A&#241;o%202025/Acuerdos%20presupuestales/Definitivos/Anexos%20acuerdos%205-6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Hoja1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B20" t="str">
            <v>Sueldos</v>
          </cell>
        </row>
        <row r="21">
          <cell r="B21" t="str">
            <v>Auxilio de transporte</v>
          </cell>
        </row>
        <row r="22">
          <cell r="B22" t="str">
            <v>Vacaciones</v>
          </cell>
        </row>
        <row r="23">
          <cell r="B23" t="str">
            <v>Prima legal</v>
          </cell>
        </row>
        <row r="24">
          <cell r="B24" t="str">
            <v xml:space="preserve">Dotación y suministro </v>
          </cell>
        </row>
        <row r="25">
          <cell r="B25" t="str">
            <v>Cesantías</v>
          </cell>
        </row>
        <row r="26">
          <cell r="B26" t="str">
            <v>Intereses de cesantías</v>
          </cell>
        </row>
        <row r="27">
          <cell r="B27" t="str">
            <v>Seguros y/o fondos privados</v>
          </cell>
        </row>
        <row r="28">
          <cell r="B28" t="str">
            <v>Caja de compensación</v>
          </cell>
        </row>
        <row r="29">
          <cell r="B29" t="str">
            <v>Aportes ICBF</v>
          </cell>
        </row>
        <row r="30">
          <cell r="B30" t="str">
            <v>Aportes SENA</v>
          </cell>
        </row>
        <row r="32">
          <cell r="B32" t="str">
            <v>Muebles, equipos de oficina y software</v>
          </cell>
        </row>
        <row r="33">
          <cell r="B33" t="str">
            <v>Impresos y publicaciones</v>
          </cell>
        </row>
        <row r="34">
          <cell r="B34" t="str">
            <v>Materiales y suministros</v>
          </cell>
        </row>
        <row r="35">
          <cell r="B35" t="str">
            <v>Correo</v>
          </cell>
        </row>
        <row r="36">
          <cell r="B36" t="str">
            <v>Transportes, fletes y acarreos</v>
          </cell>
        </row>
        <row r="37">
          <cell r="B37" t="str">
            <v>Honorarios</v>
          </cell>
        </row>
        <row r="38">
          <cell r="B38" t="str">
            <v xml:space="preserve">Capacitación </v>
          </cell>
        </row>
        <row r="39">
          <cell r="B39" t="str">
            <v xml:space="preserve">Mantenimiento </v>
          </cell>
        </row>
        <row r="40">
          <cell r="B40" t="str">
            <v>Seguros, impuestos y gastos legales</v>
          </cell>
        </row>
        <row r="41">
          <cell r="B41" t="str">
            <v>Comisiones y gastos bancarios</v>
          </cell>
        </row>
        <row r="42">
          <cell r="B42" t="str">
            <v>Gastos de viaje</v>
          </cell>
        </row>
        <row r="43">
          <cell r="B43" t="str">
            <v>Aseo, vigilancia y cafetería</v>
          </cell>
        </row>
        <row r="44">
          <cell r="B44" t="str">
            <v>Servicios públicos</v>
          </cell>
        </row>
        <row r="45">
          <cell r="B45" t="str">
            <v>Arriendos</v>
          </cell>
        </row>
        <row r="46">
          <cell r="B46" t="str">
            <v>Cuota auditaje CGR</v>
          </cell>
        </row>
        <row r="47">
          <cell r="B47" t="str">
            <v>Gastos comisión de fomento</v>
          </cell>
        </row>
        <row r="49">
          <cell r="B49" t="str">
            <v>Control al recaudo</v>
          </cell>
        </row>
        <row r="51">
          <cell r="B51" t="str">
            <v>Contraprestación por Administración FNP</v>
          </cell>
        </row>
        <row r="52">
          <cell r="B52" t="str">
            <v>Contraprestación por Administración EPPC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</row>
        <row r="86">
          <cell r="B86" t="str">
            <v>GENERACIÓN DE INFORMACIÓN Y ANÁLISIS DE LAS VARIABLES ECONÓMICAS, FINANCIERAS DEL MERCADO NACIONAL E INTERNACIONAL DE LA CARNE DE CERDO.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</row>
        <row r="89">
          <cell r="B89" t="str">
            <v>INCREMENTO DE LA CAPACIDAD DE COMERCIALIZACIÓN NACIONAL E INTERNACIONAL DE LA CARNE DE CERDO COLOMBIANA.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</row>
        <row r="92">
          <cell r="B92" t="str">
            <v>PROMOCIÓN DE LA CT+I EN LA CADENA PORCÍCOLA.</v>
          </cell>
        </row>
        <row r="93">
          <cell r="B93" t="str">
            <v>MEJORAMIENTO DEL ESTATUS SANITARIO DE LOS PORCINOS EN COLOMBIA.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8">
          <cell r="G38">
            <v>765456224</v>
          </cell>
        </row>
        <row r="39">
          <cell r="G39">
            <v>8600000</v>
          </cell>
        </row>
        <row r="40">
          <cell r="G40">
            <v>40024147</v>
          </cell>
        </row>
        <row r="41">
          <cell r="G41">
            <v>66706924.563999996</v>
          </cell>
        </row>
        <row r="42">
          <cell r="G42">
            <v>4358549</v>
          </cell>
        </row>
        <row r="43">
          <cell r="G43">
            <v>66706924.563999996</v>
          </cell>
        </row>
        <row r="44">
          <cell r="G44">
            <v>8004832</v>
          </cell>
        </row>
        <row r="45">
          <cell r="G45">
            <v>163863869</v>
          </cell>
        </row>
        <row r="46">
          <cell r="G46">
            <v>31461480</v>
          </cell>
        </row>
        <row r="47">
          <cell r="G47">
            <v>23596092</v>
          </cell>
        </row>
        <row r="48">
          <cell r="G48">
            <v>15730752</v>
          </cell>
        </row>
        <row r="50">
          <cell r="G50">
            <v>887786323</v>
          </cell>
        </row>
        <row r="51">
          <cell r="G51">
            <v>41107409</v>
          </cell>
        </row>
        <row r="52">
          <cell r="G52">
            <v>36782984</v>
          </cell>
        </row>
        <row r="53">
          <cell r="G53">
            <v>92371297</v>
          </cell>
        </row>
        <row r="54">
          <cell r="G54">
            <v>7969224</v>
          </cell>
        </row>
        <row r="55">
          <cell r="G55">
            <v>648968134</v>
          </cell>
        </row>
        <row r="56">
          <cell r="G56">
            <v>42719384</v>
          </cell>
        </row>
        <row r="57">
          <cell r="G57">
            <v>4750346</v>
          </cell>
        </row>
        <row r="58">
          <cell r="G58">
            <v>24006565</v>
          </cell>
        </row>
        <row r="59">
          <cell r="G59">
            <v>205955331</v>
          </cell>
        </row>
        <row r="60">
          <cell r="G60">
            <v>32276084</v>
          </cell>
        </row>
        <row r="61">
          <cell r="G61">
            <v>22855534</v>
          </cell>
        </row>
        <row r="62">
          <cell r="G62">
            <v>62299209</v>
          </cell>
        </row>
        <row r="63">
          <cell r="G63">
            <v>30556562</v>
          </cell>
        </row>
        <row r="64">
          <cell r="G64">
            <v>195442014</v>
          </cell>
        </row>
        <row r="65">
          <cell r="G65">
            <v>32690273</v>
          </cell>
        </row>
        <row r="67">
          <cell r="G67">
            <v>471648930.00349998</v>
          </cell>
        </row>
        <row r="69">
          <cell r="G69">
            <v>6196458798</v>
          </cell>
        </row>
        <row r="70">
          <cell r="G70">
            <v>3717875279</v>
          </cell>
        </row>
        <row r="74">
          <cell r="G74">
            <v>6251189062</v>
          </cell>
        </row>
        <row r="75">
          <cell r="G75">
            <v>19200000</v>
          </cell>
        </row>
        <row r="76">
          <cell r="G76">
            <v>317042066</v>
          </cell>
        </row>
        <row r="77">
          <cell r="G77">
            <v>454381572</v>
          </cell>
        </row>
        <row r="78">
          <cell r="G78">
            <v>8046552</v>
          </cell>
        </row>
        <row r="79">
          <cell r="G79">
            <v>454381572</v>
          </cell>
        </row>
        <row r="80">
          <cell r="G80">
            <v>54525782</v>
          </cell>
        </row>
        <row r="81">
          <cell r="G81">
            <v>1293904142</v>
          </cell>
        </row>
        <row r="82">
          <cell r="G82">
            <v>258353676</v>
          </cell>
        </row>
        <row r="83">
          <cell r="G83">
            <v>193765116</v>
          </cell>
        </row>
        <row r="84">
          <cell r="G84">
            <v>129176868</v>
          </cell>
        </row>
        <row r="86">
          <cell r="B86" t="str">
            <v>Muebles, equipos de oficina y software</v>
          </cell>
          <cell r="G86">
            <v>168844004</v>
          </cell>
        </row>
        <row r="87">
          <cell r="B87" t="str">
            <v>Impresos y publicaciones</v>
          </cell>
          <cell r="G87">
            <v>4468046</v>
          </cell>
        </row>
        <row r="88">
          <cell r="B88" t="str">
            <v>Materiales y suministros</v>
          </cell>
          <cell r="G88">
            <v>15000000</v>
          </cell>
        </row>
        <row r="89">
          <cell r="B89" t="str">
            <v>Correo</v>
          </cell>
          <cell r="G89">
            <v>103143627</v>
          </cell>
        </row>
        <row r="90">
          <cell r="B90" t="str">
            <v>Transportes, fletes y acarreos</v>
          </cell>
          <cell r="G90">
            <v>16096600</v>
          </cell>
        </row>
        <row r="91">
          <cell r="B91" t="str">
            <v>Honorarios</v>
          </cell>
          <cell r="G91">
            <v>7171021537</v>
          </cell>
        </row>
        <row r="92">
          <cell r="B92" t="str">
            <v xml:space="preserve">Capacitación  </v>
          </cell>
          <cell r="G92">
            <v>26000000</v>
          </cell>
        </row>
        <row r="93">
          <cell r="B93" t="str">
            <v xml:space="preserve">Mantenimiento </v>
          </cell>
          <cell r="G93">
            <v>0</v>
          </cell>
        </row>
        <row r="94">
          <cell r="B94" t="str">
            <v>Seguros,impuestos y gastos legales</v>
          </cell>
          <cell r="G94">
            <v>55120040</v>
          </cell>
        </row>
        <row r="95">
          <cell r="B95" t="str">
            <v>Comisiones y gastos bancarios</v>
          </cell>
          <cell r="G95">
            <v>116584744</v>
          </cell>
        </row>
        <row r="96">
          <cell r="B96" t="str">
            <v>Gastos de viaje</v>
          </cell>
          <cell r="G96">
            <v>785383300</v>
          </cell>
        </row>
        <row r="97">
          <cell r="B97" t="str">
            <v>Aseo, vigilancia y cafetería</v>
          </cell>
          <cell r="G97">
            <v>0</v>
          </cell>
        </row>
        <row r="98">
          <cell r="B98" t="str">
            <v>Servicios públicos</v>
          </cell>
          <cell r="G98">
            <v>112319460</v>
          </cell>
        </row>
        <row r="99">
          <cell r="B99" t="str">
            <v>Arriendos</v>
          </cell>
          <cell r="G99">
            <v>38061159</v>
          </cell>
        </row>
        <row r="102">
          <cell r="G102">
            <v>1173318330</v>
          </cell>
        </row>
        <row r="103">
          <cell r="G103">
            <v>743937715.00062084</v>
          </cell>
        </row>
        <row r="105">
          <cell r="G105">
            <v>21838583128</v>
          </cell>
        </row>
        <row r="106">
          <cell r="G106">
            <v>2592114258</v>
          </cell>
        </row>
        <row r="108">
          <cell r="G108">
            <v>3432841675.9960003</v>
          </cell>
        </row>
        <row r="109">
          <cell r="G109">
            <v>10608508524</v>
          </cell>
        </row>
        <row r="110">
          <cell r="G110">
            <v>4445483953</v>
          </cell>
        </row>
        <row r="112">
          <cell r="G112">
            <v>25264033178.002636</v>
          </cell>
        </row>
        <row r="115">
          <cell r="G115">
            <v>10629507591.872</v>
          </cell>
        </row>
        <row r="116">
          <cell r="G116">
            <v>28917244708</v>
          </cell>
        </row>
      </sheetData>
      <sheetData sheetId="42"/>
      <sheetData sheetId="43"/>
      <sheetData sheetId="44"/>
      <sheetData sheetId="45"/>
      <sheetData sheetId="46">
        <row r="13">
          <cell r="N13">
            <v>179691190</v>
          </cell>
          <cell r="O13">
            <v>183476654</v>
          </cell>
        </row>
        <row r="14">
          <cell r="N14">
            <v>585400</v>
          </cell>
          <cell r="O14">
            <v>566667</v>
          </cell>
        </row>
        <row r="15">
          <cell r="N15">
            <v>6911403</v>
          </cell>
          <cell r="O15">
            <v>6797923</v>
          </cell>
        </row>
        <row r="16">
          <cell r="N16">
            <v>13822805</v>
          </cell>
          <cell r="O16">
            <v>14961353</v>
          </cell>
        </row>
        <row r="17">
          <cell r="N17">
            <v>0</v>
          </cell>
          <cell r="O17">
            <v>0</v>
          </cell>
        </row>
        <row r="18">
          <cell r="N18">
            <v>13822805</v>
          </cell>
          <cell r="O18">
            <v>13595834</v>
          </cell>
        </row>
        <row r="19">
          <cell r="N19">
            <v>1658736</v>
          </cell>
          <cell r="O19">
            <v>1631492</v>
          </cell>
        </row>
        <row r="20">
          <cell r="N20">
            <v>38589411</v>
          </cell>
          <cell r="O20">
            <v>38786011</v>
          </cell>
        </row>
        <row r="21">
          <cell r="N21">
            <v>6883300</v>
          </cell>
          <cell r="O21">
            <v>7101900</v>
          </cell>
        </row>
        <row r="22">
          <cell r="N22">
            <v>5163400</v>
          </cell>
          <cell r="O22">
            <v>5326300</v>
          </cell>
        </row>
        <row r="23">
          <cell r="N23">
            <v>3442400</v>
          </cell>
          <cell r="O23">
            <v>3551900</v>
          </cell>
        </row>
        <row r="28">
          <cell r="N28">
            <v>110552869</v>
          </cell>
          <cell r="O28">
            <v>187630002</v>
          </cell>
        </row>
        <row r="29">
          <cell r="N29">
            <v>14854842</v>
          </cell>
          <cell r="O29">
            <v>0</v>
          </cell>
        </row>
        <row r="30">
          <cell r="N30">
            <v>0</v>
          </cell>
          <cell r="O30">
            <v>7100000</v>
          </cell>
        </row>
        <row r="31">
          <cell r="N31">
            <v>21430067</v>
          </cell>
          <cell r="O31">
            <v>9537767</v>
          </cell>
        </row>
        <row r="32">
          <cell r="N32">
            <v>1492050</v>
          </cell>
          <cell r="O32">
            <v>1117887</v>
          </cell>
        </row>
        <row r="33">
          <cell r="N33">
            <v>126496856</v>
          </cell>
          <cell r="O33">
            <v>128943831</v>
          </cell>
        </row>
        <row r="34">
          <cell r="N34">
            <v>0</v>
          </cell>
          <cell r="O34">
            <v>0</v>
          </cell>
        </row>
        <row r="35">
          <cell r="N35">
            <v>0</v>
          </cell>
          <cell r="O35">
            <v>4750346</v>
          </cell>
        </row>
        <row r="36">
          <cell r="N36">
            <v>3411939</v>
          </cell>
          <cell r="O36">
            <v>4925587</v>
          </cell>
        </row>
        <row r="37">
          <cell r="N37">
            <v>46070015</v>
          </cell>
          <cell r="O37">
            <v>39615528</v>
          </cell>
        </row>
        <row r="38">
          <cell r="N38">
            <v>1901350</v>
          </cell>
          <cell r="O38">
            <v>6059231</v>
          </cell>
        </row>
        <row r="39">
          <cell r="N39">
            <v>4500000</v>
          </cell>
          <cell r="O39">
            <v>5664542</v>
          </cell>
        </row>
        <row r="40">
          <cell r="N40">
            <v>15027137</v>
          </cell>
          <cell r="O40">
            <v>19200860</v>
          </cell>
        </row>
        <row r="41">
          <cell r="N41">
            <v>4007628</v>
          </cell>
          <cell r="O41">
            <v>11454569</v>
          </cell>
        </row>
        <row r="42">
          <cell r="N42">
            <v>0</v>
          </cell>
          <cell r="O42">
            <v>0</v>
          </cell>
        </row>
        <row r="43">
          <cell r="N43">
            <v>0</v>
          </cell>
          <cell r="O43">
            <v>0</v>
          </cell>
        </row>
        <row r="46">
          <cell r="N46">
            <v>133469019</v>
          </cell>
          <cell r="O46">
            <v>80334099</v>
          </cell>
        </row>
        <row r="47">
          <cell r="N47">
            <v>133469019</v>
          </cell>
        </row>
        <row r="54">
          <cell r="N54">
            <v>1458771932</v>
          </cell>
          <cell r="O54">
            <v>1508900706</v>
          </cell>
        </row>
        <row r="55">
          <cell r="N55">
            <v>4588267</v>
          </cell>
          <cell r="O55">
            <v>4546666</v>
          </cell>
        </row>
        <row r="56">
          <cell r="N56">
            <v>61478197</v>
          </cell>
          <cell r="O56">
            <v>66031618</v>
          </cell>
        </row>
        <row r="57">
          <cell r="N57">
            <v>95157886</v>
          </cell>
          <cell r="O57">
            <v>118888206</v>
          </cell>
        </row>
        <row r="58">
          <cell r="N58">
            <v>0</v>
          </cell>
          <cell r="O58">
            <v>300000</v>
          </cell>
        </row>
        <row r="59">
          <cell r="N59">
            <v>95157886</v>
          </cell>
          <cell r="O59">
            <v>112193098</v>
          </cell>
        </row>
        <row r="60">
          <cell r="N60">
            <v>11372988</v>
          </cell>
          <cell r="O60">
            <v>13244929</v>
          </cell>
        </row>
        <row r="61">
          <cell r="N61">
            <v>294485594</v>
          </cell>
          <cell r="O61">
            <v>310580241</v>
          </cell>
        </row>
        <row r="62">
          <cell r="N62">
            <v>56711000</v>
          </cell>
          <cell r="O62">
            <v>60728200</v>
          </cell>
        </row>
        <row r="63">
          <cell r="N63">
            <v>42539200</v>
          </cell>
          <cell r="O63">
            <v>45550800</v>
          </cell>
        </row>
        <row r="64">
          <cell r="N64">
            <v>28361100</v>
          </cell>
          <cell r="O64">
            <v>30368900</v>
          </cell>
        </row>
        <row r="70">
          <cell r="N70">
            <v>2913120</v>
          </cell>
          <cell r="O70">
            <v>11711442</v>
          </cell>
        </row>
        <row r="71">
          <cell r="N71">
            <v>0</v>
          </cell>
          <cell r="O71">
            <v>23750</v>
          </cell>
        </row>
        <row r="72">
          <cell r="N72">
            <v>0</v>
          </cell>
          <cell r="O72">
            <v>0</v>
          </cell>
        </row>
        <row r="73">
          <cell r="N73">
            <v>22158922</v>
          </cell>
          <cell r="O73">
            <v>19951210</v>
          </cell>
        </row>
        <row r="74">
          <cell r="N74">
            <v>1564000</v>
          </cell>
          <cell r="O74">
            <v>2009990</v>
          </cell>
        </row>
        <row r="75">
          <cell r="N75">
            <v>1079090063</v>
          </cell>
          <cell r="O75">
            <v>1598188268</v>
          </cell>
        </row>
        <row r="76">
          <cell r="N76">
            <v>0</v>
          </cell>
          <cell r="O76">
            <v>2342179</v>
          </cell>
        </row>
        <row r="77">
          <cell r="N77">
            <v>0</v>
          </cell>
          <cell r="O77">
            <v>0</v>
          </cell>
        </row>
        <row r="78">
          <cell r="N78">
            <v>3194714</v>
          </cell>
          <cell r="O78">
            <v>8424028</v>
          </cell>
        </row>
        <row r="79">
          <cell r="N79">
            <v>8687843</v>
          </cell>
          <cell r="O79">
            <v>35009674</v>
          </cell>
        </row>
        <row r="80">
          <cell r="N80">
            <v>109403778</v>
          </cell>
          <cell r="O80">
            <v>151126280</v>
          </cell>
        </row>
        <row r="81">
          <cell r="N81">
            <v>0</v>
          </cell>
          <cell r="O81">
            <v>0</v>
          </cell>
        </row>
        <row r="82">
          <cell r="N82">
            <v>13120603</v>
          </cell>
          <cell r="O82">
            <v>5331423</v>
          </cell>
        </row>
        <row r="83">
          <cell r="N83">
            <v>2392673</v>
          </cell>
          <cell r="O83">
            <v>4458887</v>
          </cell>
        </row>
      </sheetData>
      <sheetData sheetId="47">
        <row r="52">
          <cell r="Z52">
            <v>1395305591</v>
          </cell>
          <cell r="AA52">
            <v>1454675831</v>
          </cell>
        </row>
        <row r="53">
          <cell r="Z53">
            <v>837183355</v>
          </cell>
          <cell r="AA53">
            <v>872805498</v>
          </cell>
        </row>
      </sheetData>
      <sheetData sheetId="48">
        <row r="47">
          <cell r="Z47">
            <v>19582507</v>
          </cell>
          <cell r="AA47">
            <v>44334665</v>
          </cell>
        </row>
        <row r="52">
          <cell r="Z52">
            <v>147876716</v>
          </cell>
          <cell r="AA52">
            <v>235162019</v>
          </cell>
        </row>
      </sheetData>
      <sheetData sheetId="49"/>
      <sheetData sheetId="50"/>
      <sheetData sheetId="51">
        <row r="47">
          <cell r="Z47">
            <v>848292323</v>
          </cell>
          <cell r="AA47">
            <v>4526221825</v>
          </cell>
        </row>
        <row r="52">
          <cell r="Z52">
            <v>142520434</v>
          </cell>
          <cell r="AA52">
            <v>380911315</v>
          </cell>
        </row>
      </sheetData>
      <sheetData sheetId="52"/>
      <sheetData sheetId="53"/>
      <sheetData sheetId="54">
        <row r="47">
          <cell r="Z47">
            <v>327541538</v>
          </cell>
          <cell r="AA47">
            <v>431919825</v>
          </cell>
        </row>
        <row r="58">
          <cell r="Z58">
            <v>969055301</v>
          </cell>
          <cell r="AA58">
            <v>2522141251</v>
          </cell>
        </row>
        <row r="63">
          <cell r="Z63">
            <v>163286716</v>
          </cell>
          <cell r="AA63">
            <v>511220580</v>
          </cell>
        </row>
      </sheetData>
      <sheetData sheetId="55"/>
      <sheetData sheetId="56"/>
      <sheetData sheetId="57"/>
      <sheetData sheetId="58">
        <row r="47">
          <cell r="Z47">
            <v>3901746301</v>
          </cell>
          <cell r="AA47">
            <v>6250224957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82DE-5D7E-47BD-B9CF-9DE14FEF07A3}">
  <sheetPr>
    <tabColor theme="7" tint="0.39997558519241921"/>
    <pageSetUpPr fitToPage="1"/>
  </sheetPr>
  <dimension ref="B1:H106"/>
  <sheetViews>
    <sheetView showGridLines="0" tabSelected="1" zoomScale="90" zoomScaleNormal="90" workbookViewId="0">
      <pane xSplit="2" ySplit="14" topLeftCell="C15" activePane="bottomRight" state="frozen"/>
      <selection activeCell="AG48" sqref="AG48"/>
      <selection pane="topRight" activeCell="AG48" sqref="AG48"/>
      <selection pane="bottomLeft" activeCell="AG48" sqref="AG48"/>
      <selection pane="bottomRight" activeCell="B14" sqref="B14"/>
    </sheetView>
  </sheetViews>
  <sheetFormatPr baseColWidth="10" defaultColWidth="11.44140625" defaultRowHeight="13.2" x14ac:dyDescent="0.25"/>
  <cols>
    <col min="1" max="1" width="11.44140625" style="1"/>
    <col min="2" max="2" width="60.6640625" style="1" customWidth="1"/>
    <col min="3" max="3" width="24.44140625" style="1" customWidth="1"/>
    <col min="4" max="4" width="23.6640625" style="1" customWidth="1"/>
    <col min="5" max="5" width="18.109375" style="2" customWidth="1"/>
    <col min="6" max="6" width="21.5546875" style="1" customWidth="1"/>
    <col min="7" max="7" width="18.109375" style="3" customWidth="1"/>
    <col min="8" max="8" width="32" style="1" customWidth="1"/>
    <col min="9" max="16384" width="11.44140625" style="1"/>
  </cols>
  <sheetData>
    <row r="1" spans="2:8" ht="13.8" thickBot="1" x14ac:dyDescent="0.3"/>
    <row r="2" spans="2:8" ht="15" customHeight="1" x14ac:dyDescent="0.25">
      <c r="B2" s="4" t="s">
        <v>0</v>
      </c>
      <c r="C2" s="5"/>
      <c r="D2" s="5"/>
      <c r="E2" s="5"/>
      <c r="F2" s="5"/>
      <c r="G2" s="5"/>
    </row>
    <row r="3" spans="2:8" x14ac:dyDescent="0.25">
      <c r="B3" s="6"/>
      <c r="C3" s="7"/>
      <c r="D3" s="7"/>
      <c r="E3" s="7"/>
      <c r="F3" s="7"/>
      <c r="G3" s="7"/>
    </row>
    <row r="4" spans="2:8" x14ac:dyDescent="0.25">
      <c r="B4" s="6"/>
      <c r="C4" s="7"/>
      <c r="D4" s="7"/>
      <c r="E4" s="7"/>
      <c r="F4" s="7"/>
      <c r="G4" s="7"/>
    </row>
    <row r="5" spans="2:8" ht="13.8" thickBot="1" x14ac:dyDescent="0.3">
      <c r="B5" s="8"/>
      <c r="C5" s="9"/>
      <c r="D5" s="9"/>
      <c r="E5" s="9"/>
      <c r="F5" s="9"/>
      <c r="G5" s="9"/>
    </row>
    <row r="6" spans="2:8" ht="15.75" customHeight="1" thickBot="1" x14ac:dyDescent="0.3">
      <c r="B6" s="10" t="s">
        <v>1</v>
      </c>
      <c r="C6" s="11"/>
      <c r="D6" s="11"/>
      <c r="E6" s="11"/>
      <c r="F6" s="11"/>
      <c r="G6" s="11"/>
    </row>
    <row r="7" spans="2:8" x14ac:dyDescent="0.25">
      <c r="B7" s="12"/>
      <c r="C7" s="12"/>
      <c r="D7" s="12"/>
      <c r="E7" s="12"/>
      <c r="F7" s="12"/>
      <c r="G7" s="12"/>
    </row>
    <row r="8" spans="2:8" ht="12.75" customHeight="1" x14ac:dyDescent="0.25">
      <c r="B8" s="14" t="s">
        <v>2</v>
      </c>
      <c r="C8" s="15" t="s">
        <v>3</v>
      </c>
      <c r="D8" s="15"/>
      <c r="E8" s="14"/>
      <c r="F8" s="14"/>
      <c r="G8" s="16"/>
    </row>
    <row r="9" spans="2:8" x14ac:dyDescent="0.25">
      <c r="B9" s="14" t="s">
        <v>4</v>
      </c>
      <c r="C9" s="17">
        <v>2025</v>
      </c>
      <c r="E9" s="14"/>
      <c r="F9" s="14"/>
      <c r="G9" s="16"/>
    </row>
    <row r="10" spans="2:8" x14ac:dyDescent="0.25">
      <c r="B10" s="14" t="s">
        <v>5</v>
      </c>
      <c r="C10" s="18">
        <v>45747</v>
      </c>
      <c r="E10" s="14"/>
      <c r="F10" s="14"/>
      <c r="G10" s="16"/>
    </row>
    <row r="11" spans="2:8" x14ac:dyDescent="0.25">
      <c r="D11" s="19"/>
      <c r="E11" s="1"/>
      <c r="G11" s="20"/>
    </row>
    <row r="12" spans="2:8" x14ac:dyDescent="0.25">
      <c r="B12" s="21" t="s">
        <v>6</v>
      </c>
      <c r="C12" s="21"/>
      <c r="D12" s="21"/>
      <c r="E12" s="21"/>
      <c r="F12" s="21"/>
      <c r="G12" s="21"/>
    </row>
    <row r="13" spans="2:8" ht="12" customHeight="1" thickBot="1" x14ac:dyDescent="0.3">
      <c r="B13" s="22" t="s">
        <v>7</v>
      </c>
      <c r="C13" s="22"/>
      <c r="D13" s="22"/>
      <c r="E13" s="22"/>
      <c r="F13" s="22"/>
      <c r="G13" s="22"/>
    </row>
    <row r="14" spans="2:8" ht="36.75" customHeight="1" x14ac:dyDescent="0.25">
      <c r="B14" s="23" t="s">
        <v>8</v>
      </c>
      <c r="C14" s="23" t="s">
        <v>9</v>
      </c>
      <c r="D14" s="23" t="s">
        <v>10</v>
      </c>
      <c r="E14" s="23" t="s">
        <v>11</v>
      </c>
      <c r="F14" s="24" t="s">
        <v>12</v>
      </c>
      <c r="G14" s="25" t="s">
        <v>13</v>
      </c>
    </row>
    <row r="15" spans="2:8" ht="15.75" customHeight="1" x14ac:dyDescent="0.25">
      <c r="B15" s="34"/>
      <c r="C15" s="35"/>
      <c r="D15" s="35"/>
      <c r="E15" s="36"/>
      <c r="F15" s="35"/>
      <c r="G15" s="36"/>
    </row>
    <row r="16" spans="2:8" x14ac:dyDescent="0.25">
      <c r="B16" s="31" t="s">
        <v>14</v>
      </c>
      <c r="C16" s="32">
        <f>+C17+C50</f>
        <v>13949029474.1315</v>
      </c>
      <c r="D16" s="32">
        <f>+D17+D50</f>
        <v>2986273568</v>
      </c>
      <c r="E16" s="27">
        <f t="shared" ref="E16:E64" si="0">+D16/C16</f>
        <v>0.21408468406623196</v>
      </c>
      <c r="F16" s="32">
        <f>+F17+F50</f>
        <v>6095885180</v>
      </c>
      <c r="G16" s="30">
        <f t="shared" ref="G16:G65" si="1">+F16/C16</f>
        <v>0.43701142013534561</v>
      </c>
      <c r="H16" s="37"/>
    </row>
    <row r="17" spans="2:8" x14ac:dyDescent="0.25">
      <c r="B17" s="31" t="s">
        <v>15</v>
      </c>
      <c r="C17" s="32">
        <f>+C18+C30+C47</f>
        <v>4034695397.1315002</v>
      </c>
      <c r="D17" s="32">
        <f>+D18+D30+D47</f>
        <v>753784622</v>
      </c>
      <c r="E17" s="27">
        <f t="shared" si="0"/>
        <v>0.1868256579011911</v>
      </c>
      <c r="F17" s="32">
        <f>+F18+F30+F47</f>
        <v>1535914905</v>
      </c>
      <c r="G17" s="30">
        <f t="shared" si="1"/>
        <v>0.38067679312098041</v>
      </c>
      <c r="H17" s="37"/>
    </row>
    <row r="18" spans="2:8" s="13" customFormat="1" x14ac:dyDescent="0.25">
      <c r="B18" s="31" t="s">
        <v>16</v>
      </c>
      <c r="C18" s="28">
        <f>SUM(C19:C29)</f>
        <v>1194509794.128</v>
      </c>
      <c r="D18" s="28">
        <f>SUM(D19:D29)</f>
        <v>270570850</v>
      </c>
      <c r="E18" s="33">
        <f t="shared" si="0"/>
        <v>0.22651203977571277</v>
      </c>
      <c r="F18" s="28">
        <f>SUM(F19:F29)</f>
        <v>546366884</v>
      </c>
      <c r="G18" s="38">
        <f t="shared" si="1"/>
        <v>0.45739841287684996</v>
      </c>
      <c r="H18" s="37"/>
    </row>
    <row r="19" spans="2:8" x14ac:dyDescent="0.25">
      <c r="B19" s="39" t="str">
        <f>+'[1]Anexo No. 3 Presupt Gtos MOD'!B20</f>
        <v>Sueldos</v>
      </c>
      <c r="C19" s="29">
        <f>+'[1]Anexo No. 13 Sgto Trimes'!G38</f>
        <v>765456224</v>
      </c>
      <c r="D19" s="29">
        <f>+[1]RES!N13</f>
        <v>179691190</v>
      </c>
      <c r="E19" s="40">
        <f t="shared" si="0"/>
        <v>0.23475044602942571</v>
      </c>
      <c r="F19" s="29">
        <f>+[1]RES!N13+[1]RES!O13</f>
        <v>363167844</v>
      </c>
      <c r="G19" s="41">
        <f t="shared" si="1"/>
        <v>0.47444626173684362</v>
      </c>
      <c r="H19" s="37"/>
    </row>
    <row r="20" spans="2:8" x14ac:dyDescent="0.25">
      <c r="B20" s="39" t="str">
        <f>+'[1]Anexo No. 3 Presupt Gtos MOD'!B21</f>
        <v>Auxilio de transporte</v>
      </c>
      <c r="C20" s="29">
        <f>+'[1]Anexo No. 13 Sgto Trimes'!G39</f>
        <v>8600000</v>
      </c>
      <c r="D20" s="29">
        <f>+[1]RES!N14</f>
        <v>585400</v>
      </c>
      <c r="E20" s="40">
        <f t="shared" si="0"/>
        <v>6.8069767441860468E-2</v>
      </c>
      <c r="F20" s="29">
        <f>+[1]RES!N14+[1]RES!O14</f>
        <v>1152067</v>
      </c>
      <c r="G20" s="41">
        <f t="shared" si="1"/>
        <v>0.13396127906976743</v>
      </c>
      <c r="H20" s="37"/>
    </row>
    <row r="21" spans="2:8" x14ac:dyDescent="0.25">
      <c r="B21" s="39" t="str">
        <f>+'[1]Anexo No. 3 Presupt Gtos MOD'!B22</f>
        <v>Vacaciones</v>
      </c>
      <c r="C21" s="29">
        <f>+'[1]Anexo No. 13 Sgto Trimes'!G40</f>
        <v>40024147</v>
      </c>
      <c r="D21" s="29">
        <f>+[1]RES!N15</f>
        <v>6911403</v>
      </c>
      <c r="E21" s="40">
        <f t="shared" si="0"/>
        <v>0.17268083189880348</v>
      </c>
      <c r="F21" s="29">
        <f>+[1]RES!N15+[1]RES!O15</f>
        <v>13709326</v>
      </c>
      <c r="G21" s="41">
        <f t="shared" si="1"/>
        <v>0.34252637539033626</v>
      </c>
      <c r="H21" s="37"/>
    </row>
    <row r="22" spans="2:8" x14ac:dyDescent="0.25">
      <c r="B22" s="39" t="str">
        <f>+'[1]Anexo No. 3 Presupt Gtos MOD'!B23</f>
        <v>Prima legal</v>
      </c>
      <c r="C22" s="29">
        <f>+'[1]Anexo No. 13 Sgto Trimes'!G41</f>
        <v>66706924.563999996</v>
      </c>
      <c r="D22" s="29">
        <f>+[1]RES!N16</f>
        <v>13822805</v>
      </c>
      <c r="E22" s="40">
        <f t="shared" si="0"/>
        <v>0.20721694322360967</v>
      </c>
      <c r="F22" s="29">
        <f>+[1]RES!N16+[1]RES!O16</f>
        <v>28784158</v>
      </c>
      <c r="G22" s="41">
        <f t="shared" si="1"/>
        <v>0.43150179967274443</v>
      </c>
      <c r="H22" s="37"/>
    </row>
    <row r="23" spans="2:8" x14ac:dyDescent="0.25">
      <c r="B23" s="39" t="str">
        <f>+'[1]Anexo No. 3 Presupt Gtos MOD'!B24</f>
        <v xml:space="preserve">Dotación y suministro </v>
      </c>
      <c r="C23" s="29">
        <f>+'[1]Anexo No. 13 Sgto Trimes'!G42</f>
        <v>4358549</v>
      </c>
      <c r="D23" s="29">
        <f>+[1]RES!N17</f>
        <v>0</v>
      </c>
      <c r="E23" s="40">
        <f t="shared" si="0"/>
        <v>0</v>
      </c>
      <c r="F23" s="29">
        <f>+[1]RES!N17+[1]RES!O17</f>
        <v>0</v>
      </c>
      <c r="G23" s="41">
        <f t="shared" si="1"/>
        <v>0</v>
      </c>
      <c r="H23" s="37"/>
    </row>
    <row r="24" spans="2:8" x14ac:dyDescent="0.25">
      <c r="B24" s="39" t="str">
        <f>+'[1]Anexo No. 3 Presupt Gtos MOD'!B25</f>
        <v>Cesantías</v>
      </c>
      <c r="C24" s="29">
        <f>+'[1]Anexo No. 13 Sgto Trimes'!G43</f>
        <v>66706924.563999996</v>
      </c>
      <c r="D24" s="29">
        <f>+[1]RES!N18</f>
        <v>13822805</v>
      </c>
      <c r="E24" s="40">
        <f t="shared" si="0"/>
        <v>0.20721694322360967</v>
      </c>
      <c r="F24" s="29">
        <f>+[1]RES!N18+[1]RES!O18</f>
        <v>27418639</v>
      </c>
      <c r="G24" s="41">
        <f t="shared" si="1"/>
        <v>0.41103137611589324</v>
      </c>
      <c r="H24" s="37"/>
    </row>
    <row r="25" spans="2:8" x14ac:dyDescent="0.25">
      <c r="B25" s="39" t="str">
        <f>+'[1]Anexo No. 3 Presupt Gtos MOD'!B26</f>
        <v>Intereses de cesantías</v>
      </c>
      <c r="C25" s="29">
        <f>+'[1]Anexo No. 13 Sgto Trimes'!G44</f>
        <v>8004832</v>
      </c>
      <c r="D25" s="29">
        <f>+[1]RES!N19</f>
        <v>1658736</v>
      </c>
      <c r="E25" s="40">
        <f t="shared" si="0"/>
        <v>0.20721684102801907</v>
      </c>
      <c r="F25" s="29">
        <f>+[1]RES!N19+[1]RES!O19</f>
        <v>3290228</v>
      </c>
      <c r="G25" s="41">
        <f t="shared" si="1"/>
        <v>0.41103023773640723</v>
      </c>
      <c r="H25" s="37"/>
    </row>
    <row r="26" spans="2:8" x14ac:dyDescent="0.25">
      <c r="B26" s="39" t="str">
        <f>+'[1]Anexo No. 3 Presupt Gtos MOD'!B27</f>
        <v>Seguros y/o fondos privados</v>
      </c>
      <c r="C26" s="29">
        <f>+'[1]Anexo No. 13 Sgto Trimes'!G45</f>
        <v>163863869</v>
      </c>
      <c r="D26" s="29">
        <f>+[1]RES!N20</f>
        <v>38589411</v>
      </c>
      <c r="E26" s="40">
        <f t="shared" si="0"/>
        <v>0.2354967646955779</v>
      </c>
      <c r="F26" s="29">
        <f>+[1]RES!N20+[1]RES!O20</f>
        <v>77375422</v>
      </c>
      <c r="G26" s="41">
        <f t="shared" si="1"/>
        <v>0.47219330577383106</v>
      </c>
      <c r="H26" s="37"/>
    </row>
    <row r="27" spans="2:8" x14ac:dyDescent="0.25">
      <c r="B27" s="39" t="str">
        <f>+'[1]Anexo No. 3 Presupt Gtos MOD'!B28</f>
        <v>Caja de compensación</v>
      </c>
      <c r="C27" s="29">
        <f>+'[1]Anexo No. 13 Sgto Trimes'!G46</f>
        <v>31461480</v>
      </c>
      <c r="D27" s="29">
        <f>+[1]RES!N21</f>
        <v>6883300</v>
      </c>
      <c r="E27" s="40">
        <f t="shared" si="0"/>
        <v>0.21878500312127719</v>
      </c>
      <c r="F27" s="29">
        <f>+[1]RES!N21+[1]RES!O21</f>
        <v>13985200</v>
      </c>
      <c r="G27" s="41">
        <f t="shared" si="1"/>
        <v>0.44451818541276505</v>
      </c>
      <c r="H27" s="37"/>
    </row>
    <row r="28" spans="2:8" x14ac:dyDescent="0.25">
      <c r="B28" s="39" t="str">
        <f>+'[1]Anexo No. 3 Presupt Gtos MOD'!B29</f>
        <v>Aportes ICBF</v>
      </c>
      <c r="C28" s="29">
        <f>+'[1]Anexo No. 13 Sgto Trimes'!G47</f>
        <v>23596092</v>
      </c>
      <c r="D28" s="29">
        <f>+[1]RES!N22</f>
        <v>5163400</v>
      </c>
      <c r="E28" s="40">
        <f t="shared" si="0"/>
        <v>0.21882437142557334</v>
      </c>
      <c r="F28" s="29">
        <f>+[1]RES!N22+[1]RES!O22</f>
        <v>10489700</v>
      </c>
      <c r="G28" s="41">
        <f t="shared" si="1"/>
        <v>0.44455242842755488</v>
      </c>
      <c r="H28" s="37"/>
    </row>
    <row r="29" spans="2:8" x14ac:dyDescent="0.25">
      <c r="B29" s="39" t="str">
        <f>+'[1]Anexo No. 3 Presupt Gtos MOD'!B30</f>
        <v>Aportes SENA</v>
      </c>
      <c r="C29" s="29">
        <f>+'[1]Anexo No. 13 Sgto Trimes'!G48</f>
        <v>15730752</v>
      </c>
      <c r="D29" s="29">
        <f>+[1]RES!N23</f>
        <v>3442400</v>
      </c>
      <c r="E29" s="40">
        <f t="shared" si="0"/>
        <v>0.21883251353781433</v>
      </c>
      <c r="F29" s="29">
        <f>+[1]RES!N23+[1]RES!O23</f>
        <v>6994300</v>
      </c>
      <c r="G29" s="41">
        <f t="shared" si="1"/>
        <v>0.44462591489586767</v>
      </c>
      <c r="H29" s="37"/>
    </row>
    <row r="30" spans="2:8" s="13" customFormat="1" x14ac:dyDescent="0.25">
      <c r="B30" s="31" t="s">
        <v>17</v>
      </c>
      <c r="C30" s="32">
        <f>SUM(C31:C46)</f>
        <v>2368536673</v>
      </c>
      <c r="D30" s="32">
        <f>SUM(D31:D46)</f>
        <v>349744753</v>
      </c>
      <c r="E30" s="33">
        <f t="shared" si="0"/>
        <v>0.14766279829520715</v>
      </c>
      <c r="F30" s="32">
        <f>SUM(F31:F46)</f>
        <v>775744903</v>
      </c>
      <c r="G30" s="38">
        <f t="shared" si="1"/>
        <v>0.32752074808174186</v>
      </c>
      <c r="H30" s="37"/>
    </row>
    <row r="31" spans="2:8" x14ac:dyDescent="0.25">
      <c r="B31" s="39" t="str">
        <f>+'[1]Anexo No. 3 Presupt Gtos MOD'!B32</f>
        <v>Muebles, equipos de oficina y software</v>
      </c>
      <c r="C31" s="29">
        <f>+'[1]Anexo No. 13 Sgto Trimes'!G50</f>
        <v>887786323</v>
      </c>
      <c r="D31" s="29">
        <f>+[1]RES!N28</f>
        <v>110552869</v>
      </c>
      <c r="E31" s="40">
        <f t="shared" si="0"/>
        <v>0.12452643855384107</v>
      </c>
      <c r="F31" s="29">
        <f>+[1]RES!N28+[1]RES!O28</f>
        <v>298182871</v>
      </c>
      <c r="G31" s="41">
        <f t="shared" si="1"/>
        <v>0.33587234143502342</v>
      </c>
      <c r="H31" s="37"/>
    </row>
    <row r="32" spans="2:8" x14ac:dyDescent="0.25">
      <c r="B32" s="39" t="str">
        <f>+'[1]Anexo No. 3 Presupt Gtos MOD'!B33</f>
        <v>Impresos y publicaciones</v>
      </c>
      <c r="C32" s="29">
        <f>+'[1]Anexo No. 13 Sgto Trimes'!G51</f>
        <v>41107409</v>
      </c>
      <c r="D32" s="29">
        <f>+[1]RES!N29</f>
        <v>14854842</v>
      </c>
      <c r="E32" s="40">
        <f t="shared" si="0"/>
        <v>0.36136653613950709</v>
      </c>
      <c r="F32" s="29">
        <f>+[1]RES!N29+[1]RES!O29</f>
        <v>14854842</v>
      </c>
      <c r="G32" s="41">
        <f t="shared" si="1"/>
        <v>0.36136653613950709</v>
      </c>
      <c r="H32" s="37"/>
    </row>
    <row r="33" spans="2:8" x14ac:dyDescent="0.25">
      <c r="B33" s="39" t="str">
        <f>+'[1]Anexo No. 3 Presupt Gtos MOD'!B34</f>
        <v>Materiales y suministros</v>
      </c>
      <c r="C33" s="29">
        <f>+'[1]Anexo No. 13 Sgto Trimes'!G52</f>
        <v>36782984</v>
      </c>
      <c r="D33" s="29">
        <f>+[1]RES!N30</f>
        <v>0</v>
      </c>
      <c r="E33" s="40">
        <f t="shared" si="0"/>
        <v>0</v>
      </c>
      <c r="F33" s="29">
        <f>+[1]RES!N30+[1]RES!O30</f>
        <v>7100000</v>
      </c>
      <c r="G33" s="41">
        <f t="shared" si="1"/>
        <v>0.19302403524412265</v>
      </c>
      <c r="H33" s="37"/>
    </row>
    <row r="34" spans="2:8" x14ac:dyDescent="0.25">
      <c r="B34" s="39" t="str">
        <f>+'[1]Anexo No. 3 Presupt Gtos MOD'!B35</f>
        <v>Correo</v>
      </c>
      <c r="C34" s="29">
        <f>+'[1]Anexo No. 13 Sgto Trimes'!G53</f>
        <v>92371297</v>
      </c>
      <c r="D34" s="29">
        <f>+[1]RES!N31</f>
        <v>21430067</v>
      </c>
      <c r="E34" s="40">
        <f t="shared" si="0"/>
        <v>0.23199919992462595</v>
      </c>
      <c r="F34" s="29">
        <f>+[1]RES!N31+[1]RES!O31</f>
        <v>30967834</v>
      </c>
      <c r="G34" s="41">
        <f t="shared" si="1"/>
        <v>0.33525386138077068</v>
      </c>
      <c r="H34" s="37"/>
    </row>
    <row r="35" spans="2:8" x14ac:dyDescent="0.25">
      <c r="B35" s="39" t="str">
        <f>+'[1]Anexo No. 3 Presupt Gtos MOD'!B36</f>
        <v>Transportes, fletes y acarreos</v>
      </c>
      <c r="C35" s="29">
        <f>+'[1]Anexo No. 13 Sgto Trimes'!G54</f>
        <v>7969224</v>
      </c>
      <c r="D35" s="29">
        <f>+[1]RES!N32</f>
        <v>1492050</v>
      </c>
      <c r="E35" s="40">
        <f t="shared" si="0"/>
        <v>0.18722651038545285</v>
      </c>
      <c r="F35" s="29">
        <f>+[1]RES!N32+[1]RES!O32</f>
        <v>2609937</v>
      </c>
      <c r="G35" s="41">
        <f t="shared" si="1"/>
        <v>0.32750202529129563</v>
      </c>
      <c r="H35" s="37"/>
    </row>
    <row r="36" spans="2:8" x14ac:dyDescent="0.25">
      <c r="B36" s="39" t="str">
        <f>+'[1]Anexo No. 3 Presupt Gtos MOD'!B37</f>
        <v>Honorarios</v>
      </c>
      <c r="C36" s="29">
        <f>+'[1]Anexo No. 13 Sgto Trimes'!G55</f>
        <v>648968134</v>
      </c>
      <c r="D36" s="29">
        <f>+[1]RES!N33</f>
        <v>126496856</v>
      </c>
      <c r="E36" s="40">
        <f t="shared" si="0"/>
        <v>0.19491998046239972</v>
      </c>
      <c r="F36" s="29">
        <f>+[1]RES!N33+[1]RES!O33</f>
        <v>255440687</v>
      </c>
      <c r="G36" s="41">
        <f t="shared" si="1"/>
        <v>0.39361052356385806</v>
      </c>
      <c r="H36" s="37"/>
    </row>
    <row r="37" spans="2:8" x14ac:dyDescent="0.25">
      <c r="B37" s="39" t="str">
        <f>+'[1]Anexo No. 3 Presupt Gtos MOD'!B38</f>
        <v xml:space="preserve">Capacitación </v>
      </c>
      <c r="C37" s="29">
        <f>+'[1]Anexo No. 13 Sgto Trimes'!G56</f>
        <v>42719384</v>
      </c>
      <c r="D37" s="29">
        <f>+[1]RES!N34</f>
        <v>0</v>
      </c>
      <c r="E37" s="40">
        <f t="shared" si="0"/>
        <v>0</v>
      </c>
      <c r="F37" s="29">
        <f>+[1]RES!N34+[1]RES!O34</f>
        <v>0</v>
      </c>
      <c r="G37" s="41">
        <f t="shared" si="1"/>
        <v>0</v>
      </c>
      <c r="H37" s="37"/>
    </row>
    <row r="38" spans="2:8" x14ac:dyDescent="0.25">
      <c r="B38" s="39" t="str">
        <f>+'[1]Anexo No. 3 Presupt Gtos MOD'!B39</f>
        <v xml:space="preserve">Mantenimiento </v>
      </c>
      <c r="C38" s="29">
        <f>+'[1]Anexo No. 13 Sgto Trimes'!G57</f>
        <v>4750346</v>
      </c>
      <c r="D38" s="29">
        <f>+[1]RES!N35</f>
        <v>0</v>
      </c>
      <c r="E38" s="40">
        <f t="shared" si="0"/>
        <v>0</v>
      </c>
      <c r="F38" s="29">
        <f>+[1]RES!N35+[1]RES!O35</f>
        <v>4750346</v>
      </c>
      <c r="G38" s="41">
        <f t="shared" si="1"/>
        <v>1</v>
      </c>
      <c r="H38" s="37"/>
    </row>
    <row r="39" spans="2:8" x14ac:dyDescent="0.25">
      <c r="B39" s="39" t="str">
        <f>+'[1]Anexo No. 3 Presupt Gtos MOD'!B40</f>
        <v>Seguros, impuestos y gastos legales</v>
      </c>
      <c r="C39" s="29">
        <f>+'[1]Anexo No. 13 Sgto Trimes'!G58</f>
        <v>24006565</v>
      </c>
      <c r="D39" s="29">
        <f>+[1]RES!N36</f>
        <v>3411939</v>
      </c>
      <c r="E39" s="40">
        <f t="shared" si="0"/>
        <v>0.14212524782283512</v>
      </c>
      <c r="F39" s="29">
        <f>+[1]RES!N36+[1]RES!O36</f>
        <v>8337526</v>
      </c>
      <c r="G39" s="41">
        <f t="shared" si="1"/>
        <v>0.34730191512196767</v>
      </c>
      <c r="H39" s="37"/>
    </row>
    <row r="40" spans="2:8" x14ac:dyDescent="0.25">
      <c r="B40" s="39" t="str">
        <f>+'[1]Anexo No. 3 Presupt Gtos MOD'!B41</f>
        <v>Comisiones y gastos bancarios</v>
      </c>
      <c r="C40" s="29">
        <f>+'[1]Anexo No. 13 Sgto Trimes'!G59</f>
        <v>205955331</v>
      </c>
      <c r="D40" s="29">
        <f>+[1]RES!N37</f>
        <v>46070015</v>
      </c>
      <c r="E40" s="40">
        <f t="shared" si="0"/>
        <v>0.22368935427070835</v>
      </c>
      <c r="F40" s="29">
        <f>+[1]RES!N37+[1]RES!O37</f>
        <v>85685543</v>
      </c>
      <c r="G40" s="41">
        <f t="shared" si="1"/>
        <v>0.41603945177801688</v>
      </c>
      <c r="H40" s="37"/>
    </row>
    <row r="41" spans="2:8" x14ac:dyDescent="0.25">
      <c r="B41" s="39" t="str">
        <f>+'[1]Anexo No. 3 Presupt Gtos MOD'!B42</f>
        <v>Gastos de viaje</v>
      </c>
      <c r="C41" s="29">
        <f>+'[1]Anexo No. 13 Sgto Trimes'!G60</f>
        <v>32276084</v>
      </c>
      <c r="D41" s="29">
        <f>+[1]RES!N38</f>
        <v>1901350</v>
      </c>
      <c r="E41" s="40">
        <f t="shared" si="0"/>
        <v>5.8908943228676687E-2</v>
      </c>
      <c r="F41" s="29">
        <f>+[1]RES!N38+[1]RES!O38</f>
        <v>7960581</v>
      </c>
      <c r="G41" s="41">
        <f t="shared" si="1"/>
        <v>0.24664023677717531</v>
      </c>
      <c r="H41" s="37"/>
    </row>
    <row r="42" spans="2:8" x14ac:dyDescent="0.25">
      <c r="B42" s="39" t="str">
        <f>+'[1]Anexo No. 3 Presupt Gtos MOD'!B43</f>
        <v>Aseo, vigilancia y cafetería</v>
      </c>
      <c r="C42" s="29">
        <f>+'[1]Anexo No. 13 Sgto Trimes'!G61</f>
        <v>22855534</v>
      </c>
      <c r="D42" s="29">
        <f>+[1]RES!N39</f>
        <v>4500000</v>
      </c>
      <c r="E42" s="40">
        <f t="shared" si="0"/>
        <v>0.1968888585145287</v>
      </c>
      <c r="F42" s="29">
        <f>+[1]RES!N39+[1]RES!O39</f>
        <v>10164542</v>
      </c>
      <c r="G42" s="41">
        <f t="shared" si="1"/>
        <v>0.44473001593399658</v>
      </c>
      <c r="H42" s="37"/>
    </row>
    <row r="43" spans="2:8" x14ac:dyDescent="0.25">
      <c r="B43" s="39" t="str">
        <f>+'[1]Anexo No. 3 Presupt Gtos MOD'!B44</f>
        <v>Servicios públicos</v>
      </c>
      <c r="C43" s="29">
        <f>+'[1]Anexo No. 13 Sgto Trimes'!G62</f>
        <v>62299209</v>
      </c>
      <c r="D43" s="29">
        <f>+[1]RES!N40</f>
        <v>15027137</v>
      </c>
      <c r="E43" s="40">
        <f t="shared" si="0"/>
        <v>0.24120911390704816</v>
      </c>
      <c r="F43" s="29">
        <f>+[1]RES!N40+[1]RES!O40</f>
        <v>34227997</v>
      </c>
      <c r="G43" s="41">
        <f t="shared" si="1"/>
        <v>0.54941302705785555</v>
      </c>
      <c r="H43" s="37"/>
    </row>
    <row r="44" spans="2:8" x14ac:dyDescent="0.25">
      <c r="B44" s="39" t="str">
        <f>+'[1]Anexo No. 3 Presupt Gtos MOD'!B45</f>
        <v>Arriendos</v>
      </c>
      <c r="C44" s="29">
        <f>+'[1]Anexo No. 13 Sgto Trimes'!G63</f>
        <v>30556562</v>
      </c>
      <c r="D44" s="29">
        <f>+[1]RES!N41</f>
        <v>4007628</v>
      </c>
      <c r="E44" s="40">
        <f t="shared" si="0"/>
        <v>0.1311544145575016</v>
      </c>
      <c r="F44" s="29">
        <f>+[1]RES!N41+[1]RES!O41</f>
        <v>15462197</v>
      </c>
      <c r="G44" s="41">
        <f t="shared" si="1"/>
        <v>0.50601887084024699</v>
      </c>
      <c r="H44" s="37"/>
    </row>
    <row r="45" spans="2:8" x14ac:dyDescent="0.25">
      <c r="B45" s="39" t="str">
        <f>+'[1]Anexo No. 3 Presupt Gtos MOD'!B46</f>
        <v>Cuota auditaje CGR</v>
      </c>
      <c r="C45" s="29">
        <f>+'[1]Anexo No. 13 Sgto Trimes'!G64</f>
        <v>195442014</v>
      </c>
      <c r="D45" s="29">
        <f>+[1]RES!N42</f>
        <v>0</v>
      </c>
      <c r="E45" s="40">
        <f t="shared" si="0"/>
        <v>0</v>
      </c>
      <c r="F45" s="29">
        <f>+[1]RES!N42+[1]RES!O42</f>
        <v>0</v>
      </c>
      <c r="G45" s="41">
        <f t="shared" si="1"/>
        <v>0</v>
      </c>
      <c r="H45" s="37"/>
    </row>
    <row r="46" spans="2:8" x14ac:dyDescent="0.25">
      <c r="B46" s="39" t="str">
        <f>+'[1]Anexo No. 3 Presupt Gtos MOD'!B47</f>
        <v>Gastos comisión de fomento</v>
      </c>
      <c r="C46" s="29">
        <f>+'[1]Anexo No. 13 Sgto Trimes'!G65</f>
        <v>32690273</v>
      </c>
      <c r="D46" s="29">
        <f>+[1]RES!N43</f>
        <v>0</v>
      </c>
      <c r="E46" s="40">
        <f t="shared" si="0"/>
        <v>0</v>
      </c>
      <c r="F46" s="29">
        <f>+[1]RES!N43+[1]RES!O43</f>
        <v>0</v>
      </c>
      <c r="G46" s="41">
        <f t="shared" si="1"/>
        <v>0</v>
      </c>
      <c r="H46" s="37"/>
    </row>
    <row r="47" spans="2:8" x14ac:dyDescent="0.25">
      <c r="B47" s="31" t="s">
        <v>18</v>
      </c>
      <c r="C47" s="28">
        <f>SUM(C48:C48)</f>
        <v>471648930.00349998</v>
      </c>
      <c r="D47" s="28">
        <f>SUM(D48:D48)</f>
        <v>133469019</v>
      </c>
      <c r="E47" s="33">
        <f t="shared" si="0"/>
        <v>0.2829838265487204</v>
      </c>
      <c r="F47" s="28">
        <f>SUM(F48:F48)</f>
        <v>213803118</v>
      </c>
      <c r="G47" s="42">
        <f t="shared" si="1"/>
        <v>0.45330987605211659</v>
      </c>
      <c r="H47" s="37"/>
    </row>
    <row r="48" spans="2:8" x14ac:dyDescent="0.25">
      <c r="B48" s="43" t="str">
        <f>+'[1]Anexo No. 3 Presupt Gtos MOD'!B49</f>
        <v>Control al recaudo</v>
      </c>
      <c r="C48" s="29">
        <f>+'[1]Anexo No. 13 Sgto Trimes'!G67</f>
        <v>471648930.00349998</v>
      </c>
      <c r="D48" s="29">
        <f>+[1]RES!N47</f>
        <v>133469019</v>
      </c>
      <c r="E48" s="40">
        <f t="shared" si="0"/>
        <v>0.2829838265487204</v>
      </c>
      <c r="F48" s="29">
        <f>+[1]RES!N46+[1]RES!O46</f>
        <v>213803118</v>
      </c>
      <c r="G48" s="41">
        <f t="shared" si="1"/>
        <v>0.45330987605211659</v>
      </c>
      <c r="H48" s="37"/>
    </row>
    <row r="49" spans="2:8" x14ac:dyDescent="0.25">
      <c r="B49" s="43"/>
      <c r="C49" s="35"/>
      <c r="D49" s="35"/>
      <c r="E49" s="40"/>
      <c r="F49" s="35"/>
      <c r="G49" s="41"/>
      <c r="H49" s="37"/>
    </row>
    <row r="50" spans="2:8" s="13" customFormat="1" x14ac:dyDescent="0.25">
      <c r="B50" s="31" t="s">
        <v>19</v>
      </c>
      <c r="C50" s="32">
        <f>SUM(C51:C52)</f>
        <v>9914334077</v>
      </c>
      <c r="D50" s="32">
        <f>SUM(D51:D52)</f>
        <v>2232488946</v>
      </c>
      <c r="E50" s="33">
        <f t="shared" si="0"/>
        <v>0.22517790188037862</v>
      </c>
      <c r="F50" s="32">
        <f>SUM(F51:F52)</f>
        <v>4559970275</v>
      </c>
      <c r="G50" s="38">
        <f t="shared" si="1"/>
        <v>0.4599371213018284</v>
      </c>
      <c r="H50" s="37"/>
    </row>
    <row r="51" spans="2:8" x14ac:dyDescent="0.25">
      <c r="B51" s="44" t="str">
        <f>+'[1]Anexo No. 3 Presupt Gtos MOD'!B51</f>
        <v>Contraprestación por Administración FNP</v>
      </c>
      <c r="C51" s="29">
        <f>+'[1]Anexo No. 13 Sgto Trimes'!G69</f>
        <v>6196458798</v>
      </c>
      <c r="D51" s="29">
        <f>+[1]FUN!Z52</f>
        <v>1395305591</v>
      </c>
      <c r="E51" s="45">
        <f t="shared" si="0"/>
        <v>0.22517790184457545</v>
      </c>
      <c r="F51" s="29">
        <f>+[1]FUN!Z52+[1]FUN!AA52</f>
        <v>2849981422</v>
      </c>
      <c r="G51" s="46">
        <f t="shared" si="1"/>
        <v>0.45993712133127945</v>
      </c>
      <c r="H51" s="37"/>
    </row>
    <row r="52" spans="2:8" x14ac:dyDescent="0.25">
      <c r="B52" s="44" t="str">
        <f>+'[1]Anexo No. 3 Presupt Gtos MOD'!B52</f>
        <v>Contraprestación por Administración EPPC</v>
      </c>
      <c r="C52" s="29">
        <f>+'[1]Anexo No. 13 Sgto Trimes'!G70</f>
        <v>3717875279</v>
      </c>
      <c r="D52" s="29">
        <f>+[1]FUN!Z53</f>
        <v>837183355</v>
      </c>
      <c r="E52" s="45">
        <f t="shared" si="0"/>
        <v>0.22517790194005052</v>
      </c>
      <c r="F52" s="29">
        <f>+[1]FUN!Z53+[1]FUN!AA53</f>
        <v>1709988853</v>
      </c>
      <c r="G52" s="46">
        <f t="shared" si="1"/>
        <v>0.45993712125274333</v>
      </c>
      <c r="H52" s="37"/>
    </row>
    <row r="53" spans="2:8" x14ac:dyDescent="0.25">
      <c r="B53" s="47"/>
      <c r="C53" s="35"/>
      <c r="D53" s="35"/>
      <c r="E53" s="40"/>
      <c r="F53" s="35"/>
      <c r="G53" s="41"/>
      <c r="H53" s="37"/>
    </row>
    <row r="54" spans="2:8" s="13" customFormat="1" x14ac:dyDescent="0.25">
      <c r="B54" s="48" t="s">
        <v>20</v>
      </c>
      <c r="C54" s="32">
        <f>+C55+C83</f>
        <v>88144829686.999268</v>
      </c>
      <c r="D54" s="32">
        <f>+D55+D83</f>
        <v>9911051602</v>
      </c>
      <c r="E54" s="33">
        <f t="shared" si="0"/>
        <v>0.11244053266872225</v>
      </c>
      <c r="F54" s="32">
        <f>+F55+F83</f>
        <v>28923098534</v>
      </c>
      <c r="G54" s="38">
        <f t="shared" si="1"/>
        <v>0.32813153802333511</v>
      </c>
      <c r="H54" s="37"/>
    </row>
    <row r="55" spans="2:8" s="13" customFormat="1" ht="25.8" x14ac:dyDescent="0.25">
      <c r="B55" s="48" t="s">
        <v>21</v>
      </c>
      <c r="C55" s="32">
        <f>+C56+C68</f>
        <v>18046008925</v>
      </c>
      <c r="D55" s="32">
        <f>+D56+D68</f>
        <v>3391149766</v>
      </c>
      <c r="E55" s="33">
        <f>+D55/C55</f>
        <v>0.18791688400985315</v>
      </c>
      <c r="F55" s="32">
        <f>+F56+F68</f>
        <v>7501060261</v>
      </c>
      <c r="G55" s="38">
        <f t="shared" si="1"/>
        <v>0.41566311377627779</v>
      </c>
      <c r="H55" s="37"/>
    </row>
    <row r="56" spans="2:8" s="13" customFormat="1" x14ac:dyDescent="0.25">
      <c r="B56" s="49" t="s">
        <v>22</v>
      </c>
      <c r="C56" s="32">
        <f>SUM(C57:C67)</f>
        <v>9433966408</v>
      </c>
      <c r="D56" s="32">
        <f>SUM(D57:D67)</f>
        <v>2148624050</v>
      </c>
      <c r="E56" s="33">
        <f t="shared" si="0"/>
        <v>0.22775404925948936</v>
      </c>
      <c r="F56" s="32">
        <f>SUM(F57:F67)</f>
        <v>4419957414</v>
      </c>
      <c r="G56" s="38">
        <f t="shared" si="1"/>
        <v>0.46851528008960025</v>
      </c>
      <c r="H56" s="37"/>
    </row>
    <row r="57" spans="2:8" x14ac:dyDescent="0.25">
      <c r="B57" s="39" t="s">
        <v>23</v>
      </c>
      <c r="C57" s="29">
        <f>+'[1]Anexo No. 13 Sgto Trimes'!G74</f>
        <v>6251189062</v>
      </c>
      <c r="D57" s="29">
        <f>+[1]RES!N54</f>
        <v>1458771932</v>
      </c>
      <c r="E57" s="40">
        <f t="shared" si="0"/>
        <v>0.23335911256750277</v>
      </c>
      <c r="F57" s="29">
        <f>+[1]RES!N54+[1]RES!O54</f>
        <v>2967672638</v>
      </c>
      <c r="G57" s="41">
        <f t="shared" si="1"/>
        <v>0.47473730334601738</v>
      </c>
      <c r="H57" s="37"/>
    </row>
    <row r="58" spans="2:8" x14ac:dyDescent="0.25">
      <c r="B58" s="39" t="s">
        <v>24</v>
      </c>
      <c r="C58" s="29">
        <f>+'[1]Anexo No. 13 Sgto Trimes'!G75</f>
        <v>19200000</v>
      </c>
      <c r="D58" s="29">
        <f>+[1]RES!N55</f>
        <v>4588267</v>
      </c>
      <c r="E58" s="40">
        <f t="shared" si="0"/>
        <v>0.23897223958333333</v>
      </c>
      <c r="F58" s="29">
        <f>+[1]RES!N55+[1]RES!O55</f>
        <v>9134933</v>
      </c>
      <c r="G58" s="41">
        <f t="shared" si="1"/>
        <v>0.47577776041666664</v>
      </c>
      <c r="H58" s="37"/>
    </row>
    <row r="59" spans="2:8" x14ac:dyDescent="0.25">
      <c r="B59" s="39" t="s">
        <v>25</v>
      </c>
      <c r="C59" s="29">
        <f>+'[1]Anexo No. 13 Sgto Trimes'!G76</f>
        <v>317042066</v>
      </c>
      <c r="D59" s="29">
        <f>+[1]RES!N56</f>
        <v>61478197</v>
      </c>
      <c r="E59" s="40">
        <f t="shared" si="0"/>
        <v>0.19391179781171372</v>
      </c>
      <c r="F59" s="29">
        <f>+[1]RES!N56+[1]RES!O56</f>
        <v>127509815</v>
      </c>
      <c r="G59" s="41">
        <f t="shared" si="1"/>
        <v>0.40218579385613767</v>
      </c>
      <c r="H59" s="37"/>
    </row>
    <row r="60" spans="2:8" x14ac:dyDescent="0.25">
      <c r="B60" s="39" t="s">
        <v>26</v>
      </c>
      <c r="C60" s="29">
        <f>+'[1]Anexo No. 13 Sgto Trimes'!G77</f>
        <v>454381572</v>
      </c>
      <c r="D60" s="29">
        <f>+[1]RES!N57</f>
        <v>95157886</v>
      </c>
      <c r="E60" s="40">
        <f t="shared" si="0"/>
        <v>0.2094228548511646</v>
      </c>
      <c r="F60" s="29">
        <f>+[1]RES!N57+[1]RES!O57</f>
        <v>214046092</v>
      </c>
      <c r="G60" s="41">
        <f t="shared" si="1"/>
        <v>0.47107124317972998</v>
      </c>
      <c r="H60" s="37"/>
    </row>
    <row r="61" spans="2:8" x14ac:dyDescent="0.25">
      <c r="B61" s="39" t="s">
        <v>27</v>
      </c>
      <c r="C61" s="29">
        <f>+'[1]Anexo No. 13 Sgto Trimes'!G78</f>
        <v>8046552</v>
      </c>
      <c r="D61" s="29">
        <f>+[1]RES!N58</f>
        <v>0</v>
      </c>
      <c r="E61" s="40">
        <f>+D61/C61</f>
        <v>0</v>
      </c>
      <c r="F61" s="29">
        <f>+[1]RES!N58+[1]RES!O58</f>
        <v>300000</v>
      </c>
      <c r="G61" s="41">
        <f t="shared" si="1"/>
        <v>3.7283049932443114E-2</v>
      </c>
      <c r="H61" s="37"/>
    </row>
    <row r="62" spans="2:8" x14ac:dyDescent="0.25">
      <c r="B62" s="39" t="s">
        <v>28</v>
      </c>
      <c r="C62" s="29">
        <f>+'[1]Anexo No. 13 Sgto Trimes'!G79</f>
        <v>454381572</v>
      </c>
      <c r="D62" s="29">
        <f>+[1]RES!N59</f>
        <v>95157886</v>
      </c>
      <c r="E62" s="40">
        <f t="shared" si="0"/>
        <v>0.2094228548511646</v>
      </c>
      <c r="F62" s="29">
        <f>+[1]RES!N59+[1]RES!O59</f>
        <v>207350984</v>
      </c>
      <c r="G62" s="41">
        <f t="shared" si="1"/>
        <v>0.45633669316149117</v>
      </c>
      <c r="H62" s="37"/>
    </row>
    <row r="63" spans="2:8" x14ac:dyDescent="0.25">
      <c r="B63" s="39" t="s">
        <v>29</v>
      </c>
      <c r="C63" s="29">
        <f>+'[1]Anexo No. 13 Sgto Trimes'!G80</f>
        <v>54525782</v>
      </c>
      <c r="D63" s="29">
        <f>+[1]RES!N60</f>
        <v>11372988</v>
      </c>
      <c r="E63" s="40">
        <f t="shared" si="0"/>
        <v>0.20858000716064926</v>
      </c>
      <c r="F63" s="29">
        <f>+[1]RES!N60+[1]RES!O60</f>
        <v>24617917</v>
      </c>
      <c r="G63" s="41">
        <f t="shared" si="1"/>
        <v>0.45149131469586257</v>
      </c>
      <c r="H63" s="37"/>
    </row>
    <row r="64" spans="2:8" x14ac:dyDescent="0.25">
      <c r="B64" s="39" t="s">
        <v>30</v>
      </c>
      <c r="C64" s="29">
        <f>+'[1]Anexo No. 13 Sgto Trimes'!G81</f>
        <v>1293904142</v>
      </c>
      <c r="D64" s="29">
        <f>+[1]RES!N61</f>
        <v>294485594</v>
      </c>
      <c r="E64" s="40">
        <f t="shared" si="0"/>
        <v>0.22759459873496563</v>
      </c>
      <c r="F64" s="29">
        <f>+[1]RES!N61+[1]RES!O61</f>
        <v>605065835</v>
      </c>
      <c r="G64" s="41">
        <f t="shared" si="1"/>
        <v>0.46762802232377426</v>
      </c>
      <c r="H64" s="37"/>
    </row>
    <row r="65" spans="2:8" x14ac:dyDescent="0.25">
      <c r="B65" s="39" t="s">
        <v>31</v>
      </c>
      <c r="C65" s="29">
        <f>+'[1]Anexo No. 13 Sgto Trimes'!G82</f>
        <v>258353676</v>
      </c>
      <c r="D65" s="29">
        <f>+[1]RES!N62</f>
        <v>56711000</v>
      </c>
      <c r="E65" s="40">
        <f t="shared" ref="E65:E99" si="2">+D65/C65</f>
        <v>0.21950916618658833</v>
      </c>
      <c r="F65" s="29">
        <f>+[1]RES!N62+[1]RES!O62</f>
        <v>117439200</v>
      </c>
      <c r="G65" s="41">
        <f t="shared" si="1"/>
        <v>0.45456755954964617</v>
      </c>
      <c r="H65" s="37"/>
    </row>
    <row r="66" spans="2:8" x14ac:dyDescent="0.25">
      <c r="B66" s="39" t="s">
        <v>32</v>
      </c>
      <c r="C66" s="29">
        <f>+'[1]Anexo No. 13 Sgto Trimes'!G83</f>
        <v>193765116</v>
      </c>
      <c r="D66" s="29">
        <f>+[1]RES!N63</f>
        <v>42539200</v>
      </c>
      <c r="E66" s="40">
        <f t="shared" si="2"/>
        <v>0.21954003320184837</v>
      </c>
      <c r="F66" s="29">
        <f>+[1]RES!N63+[1]RES!O63</f>
        <v>88090000</v>
      </c>
      <c r="G66" s="41">
        <f t="shared" ref="G66:G99" si="3">+F66/C66</f>
        <v>0.45462259574112401</v>
      </c>
      <c r="H66" s="37"/>
    </row>
    <row r="67" spans="2:8" x14ac:dyDescent="0.25">
      <c r="B67" s="39" t="s">
        <v>33</v>
      </c>
      <c r="C67" s="29">
        <f>+'[1]Anexo No. 13 Sgto Trimes'!G84</f>
        <v>129176868</v>
      </c>
      <c r="D67" s="29">
        <f>+[1]RES!N64</f>
        <v>28361100</v>
      </c>
      <c r="E67" s="40">
        <f t="shared" si="2"/>
        <v>0.21955246662273931</v>
      </c>
      <c r="F67" s="29">
        <f>+[1]RES!N64+[1]RES!O64</f>
        <v>58730000</v>
      </c>
      <c r="G67" s="41">
        <f t="shared" si="3"/>
        <v>0.45464796375152866</v>
      </c>
      <c r="H67" s="37"/>
    </row>
    <row r="68" spans="2:8" x14ac:dyDescent="0.25">
      <c r="B68" s="49" t="s">
        <v>34</v>
      </c>
      <c r="C68" s="32">
        <f>SUM(C69:C82)</f>
        <v>8612042517</v>
      </c>
      <c r="D68" s="32">
        <f>SUM(D69:D82)</f>
        <v>1242525716</v>
      </c>
      <c r="E68" s="33">
        <f t="shared" si="2"/>
        <v>0.14427770340744128</v>
      </c>
      <c r="F68" s="32">
        <f>SUM(F69:F82)</f>
        <v>3081102847</v>
      </c>
      <c r="G68" s="38">
        <f t="shared" si="3"/>
        <v>0.35776679468522882</v>
      </c>
      <c r="H68" s="37"/>
    </row>
    <row r="69" spans="2:8" s="13" customFormat="1" x14ac:dyDescent="0.25">
      <c r="B69" s="29" t="str">
        <f>+'[1]Anexo No. 13 Sgto Trimes'!B86</f>
        <v>Muebles, equipos de oficina y software</v>
      </c>
      <c r="C69" s="29">
        <f>+'[1]Anexo No. 13 Sgto Trimes'!G86</f>
        <v>168844004</v>
      </c>
      <c r="D69" s="29">
        <f>+[1]RES!N70</f>
        <v>2913120</v>
      </c>
      <c r="E69" s="40">
        <f t="shared" si="2"/>
        <v>1.7253322184896776E-2</v>
      </c>
      <c r="F69" s="29">
        <f>+[1]RES!N70+[1]RES!O70</f>
        <v>14624562</v>
      </c>
      <c r="G69" s="41">
        <f t="shared" si="3"/>
        <v>8.6615820837795343E-2</v>
      </c>
      <c r="H69" s="37"/>
    </row>
    <row r="70" spans="2:8" x14ac:dyDescent="0.25">
      <c r="B70" s="29" t="str">
        <f>+'[1]Anexo No. 13 Sgto Trimes'!B87</f>
        <v>Impresos y publicaciones</v>
      </c>
      <c r="C70" s="29">
        <f>+'[1]Anexo No. 13 Sgto Trimes'!G87</f>
        <v>4468046</v>
      </c>
      <c r="D70" s="29">
        <f>+[1]RES!N71</f>
        <v>0</v>
      </c>
      <c r="E70" s="40">
        <f t="shared" si="2"/>
        <v>0</v>
      </c>
      <c r="F70" s="29">
        <f>+[1]RES!N71+[1]RES!O71</f>
        <v>23750</v>
      </c>
      <c r="G70" s="41">
        <f t="shared" si="3"/>
        <v>5.3155227139559443E-3</v>
      </c>
      <c r="H70" s="37"/>
    </row>
    <row r="71" spans="2:8" x14ac:dyDescent="0.25">
      <c r="B71" s="29" t="str">
        <f>+'[1]Anexo No. 13 Sgto Trimes'!B88</f>
        <v>Materiales y suministros</v>
      </c>
      <c r="C71" s="29">
        <f>+'[1]Anexo No. 13 Sgto Trimes'!G88</f>
        <v>15000000</v>
      </c>
      <c r="D71" s="29">
        <f>+[1]RES!N72</f>
        <v>0</v>
      </c>
      <c r="E71" s="40">
        <f t="shared" si="2"/>
        <v>0</v>
      </c>
      <c r="F71" s="29">
        <f>+[1]RES!N72+[1]RES!O72</f>
        <v>0</v>
      </c>
      <c r="G71" s="41">
        <f t="shared" si="3"/>
        <v>0</v>
      </c>
      <c r="H71" s="37"/>
    </row>
    <row r="72" spans="2:8" x14ac:dyDescent="0.25">
      <c r="B72" s="29" t="str">
        <f>+'[1]Anexo No. 13 Sgto Trimes'!B89</f>
        <v>Correo</v>
      </c>
      <c r="C72" s="29">
        <f>+'[1]Anexo No. 13 Sgto Trimes'!G89</f>
        <v>103143627</v>
      </c>
      <c r="D72" s="29">
        <f>+[1]RES!N73</f>
        <v>22158922</v>
      </c>
      <c r="E72" s="40">
        <f t="shared" si="2"/>
        <v>0.21483559037535108</v>
      </c>
      <c r="F72" s="29">
        <f>+[1]RES!N73+[1]RES!O73</f>
        <v>42110132</v>
      </c>
      <c r="G72" s="41">
        <f t="shared" si="3"/>
        <v>0.40826693053948937</v>
      </c>
      <c r="H72" s="37"/>
    </row>
    <row r="73" spans="2:8" x14ac:dyDescent="0.25">
      <c r="B73" s="29" t="str">
        <f>+'[1]Anexo No. 13 Sgto Trimes'!B90</f>
        <v>Transportes, fletes y acarreos</v>
      </c>
      <c r="C73" s="29">
        <f>+'[1]Anexo No. 13 Sgto Trimes'!G90</f>
        <v>16096600</v>
      </c>
      <c r="D73" s="29">
        <f>+[1]RES!N74</f>
        <v>1564000</v>
      </c>
      <c r="E73" s="40">
        <f t="shared" si="2"/>
        <v>9.7163376116695455E-2</v>
      </c>
      <c r="F73" s="29">
        <f>+[1]RES!N74+[1]RES!O74</f>
        <v>3573990</v>
      </c>
      <c r="G73" s="41">
        <f t="shared" si="3"/>
        <v>0.22203384565684678</v>
      </c>
      <c r="H73" s="37"/>
    </row>
    <row r="74" spans="2:8" x14ac:dyDescent="0.25">
      <c r="B74" s="29" t="str">
        <f>+'[1]Anexo No. 13 Sgto Trimes'!B91</f>
        <v>Honorarios</v>
      </c>
      <c r="C74" s="29">
        <f>+'[1]Anexo No. 13 Sgto Trimes'!G91</f>
        <v>7171021537</v>
      </c>
      <c r="D74" s="29">
        <f>+[1]RES!N75</f>
        <v>1079090063</v>
      </c>
      <c r="E74" s="40">
        <f t="shared" si="2"/>
        <v>0.15047926678678444</v>
      </c>
      <c r="F74" s="29">
        <f>+[1]RES!N75+[1]RES!O75</f>
        <v>2677278331</v>
      </c>
      <c r="G74" s="41">
        <f t="shared" si="3"/>
        <v>0.37334685402716566</v>
      </c>
      <c r="H74" s="37"/>
    </row>
    <row r="75" spans="2:8" x14ac:dyDescent="0.25">
      <c r="B75" s="29" t="str">
        <f>+'[1]Anexo No. 13 Sgto Trimes'!B92</f>
        <v xml:space="preserve">Capacitación  </v>
      </c>
      <c r="C75" s="29">
        <f>+'[1]Anexo No. 13 Sgto Trimes'!G92</f>
        <v>26000000</v>
      </c>
      <c r="D75" s="29">
        <f>+[1]RES!N76</f>
        <v>0</v>
      </c>
      <c r="E75" s="40">
        <f t="shared" si="2"/>
        <v>0</v>
      </c>
      <c r="F75" s="29">
        <f>+[1]RES!N76+[1]RES!O76</f>
        <v>2342179</v>
      </c>
      <c r="G75" s="41">
        <f t="shared" si="3"/>
        <v>9.0083807692307699E-2</v>
      </c>
      <c r="H75" s="37"/>
    </row>
    <row r="76" spans="2:8" x14ac:dyDescent="0.25">
      <c r="B76" s="29" t="str">
        <f>+'[1]Anexo No. 13 Sgto Trimes'!B93</f>
        <v xml:space="preserve">Mantenimiento </v>
      </c>
      <c r="C76" s="29">
        <f>+'[1]Anexo No. 13 Sgto Trimes'!G93</f>
        <v>0</v>
      </c>
      <c r="D76" s="29">
        <f>+[1]RES!N77</f>
        <v>0</v>
      </c>
      <c r="E76" s="50">
        <f t="shared" ref="E76" si="4">IF(ISERROR(C76/D76),0,C76/D76)</f>
        <v>0</v>
      </c>
      <c r="F76" s="29">
        <f>+[1]RES!N77+[1]RES!O77</f>
        <v>0</v>
      </c>
      <c r="G76" s="41">
        <v>0</v>
      </c>
      <c r="H76" s="37"/>
    </row>
    <row r="77" spans="2:8" x14ac:dyDescent="0.25">
      <c r="B77" s="29" t="str">
        <f>+'[1]Anexo No. 13 Sgto Trimes'!B94</f>
        <v>Seguros,impuestos y gastos legales</v>
      </c>
      <c r="C77" s="29">
        <f>+'[1]Anexo No. 13 Sgto Trimes'!G94</f>
        <v>55120040</v>
      </c>
      <c r="D77" s="29">
        <f>+[1]RES!N78</f>
        <v>3194714</v>
      </c>
      <c r="E77" s="40">
        <f t="shared" si="2"/>
        <v>5.7959210479527956E-2</v>
      </c>
      <c r="F77" s="29">
        <f>+[1]RES!N78+[1]RES!O78</f>
        <v>11618742</v>
      </c>
      <c r="G77" s="41">
        <f t="shared" si="3"/>
        <v>0.21078979623381985</v>
      </c>
      <c r="H77" s="37"/>
    </row>
    <row r="78" spans="2:8" x14ac:dyDescent="0.25">
      <c r="B78" s="29" t="str">
        <f>+'[1]Anexo No. 13 Sgto Trimes'!B95</f>
        <v>Comisiones y gastos bancarios</v>
      </c>
      <c r="C78" s="29">
        <f>+'[1]Anexo No. 13 Sgto Trimes'!G95</f>
        <v>116584744</v>
      </c>
      <c r="D78" s="29">
        <f>+[1]RES!N79</f>
        <v>8687843</v>
      </c>
      <c r="E78" s="40">
        <f t="shared" si="2"/>
        <v>7.4519552918519083E-2</v>
      </c>
      <c r="F78" s="29">
        <f>+[1]RES!N79+[1]RES!O79</f>
        <v>43697517</v>
      </c>
      <c r="G78" s="41">
        <f t="shared" si="3"/>
        <v>0.37481333749808637</v>
      </c>
      <c r="H78" s="37"/>
    </row>
    <row r="79" spans="2:8" x14ac:dyDescent="0.25">
      <c r="B79" s="29" t="str">
        <f>+'[1]Anexo No. 13 Sgto Trimes'!B96</f>
        <v>Gastos de viaje</v>
      </c>
      <c r="C79" s="29">
        <f>+'[1]Anexo No. 13 Sgto Trimes'!G96</f>
        <v>785383300</v>
      </c>
      <c r="D79" s="29">
        <f>+[1]RES!N80</f>
        <v>109403778</v>
      </c>
      <c r="E79" s="40">
        <f t="shared" si="2"/>
        <v>0.13929985269612941</v>
      </c>
      <c r="F79" s="29">
        <f>+[1]RES!N80+[1]RES!O80</f>
        <v>260530058</v>
      </c>
      <c r="G79" s="41">
        <f t="shared" si="3"/>
        <v>0.33172345019304589</v>
      </c>
      <c r="H79" s="37"/>
    </row>
    <row r="80" spans="2:8" x14ac:dyDescent="0.25">
      <c r="B80" s="29" t="str">
        <f>+'[1]Anexo No. 13 Sgto Trimes'!B97</f>
        <v>Aseo, vigilancia y cafetería</v>
      </c>
      <c r="C80" s="29">
        <f>+'[1]Anexo No. 13 Sgto Trimes'!G97</f>
        <v>0</v>
      </c>
      <c r="D80" s="29">
        <f>+[1]RES!N81</f>
        <v>0</v>
      </c>
      <c r="E80" s="40">
        <v>0</v>
      </c>
      <c r="F80" s="29">
        <f>+[1]RES!N81+[1]RES!O81</f>
        <v>0</v>
      </c>
      <c r="G80" s="41">
        <v>0</v>
      </c>
      <c r="H80" s="37"/>
    </row>
    <row r="81" spans="2:8" x14ac:dyDescent="0.25">
      <c r="B81" s="29" t="str">
        <f>+'[1]Anexo No. 13 Sgto Trimes'!B98</f>
        <v>Servicios públicos</v>
      </c>
      <c r="C81" s="29">
        <f>+'[1]Anexo No. 13 Sgto Trimes'!G98</f>
        <v>112319460</v>
      </c>
      <c r="D81" s="29">
        <f>+[1]RES!N82</f>
        <v>13120603</v>
      </c>
      <c r="E81" s="40">
        <f t="shared" si="2"/>
        <v>0.11681504700966333</v>
      </c>
      <c r="F81" s="29">
        <f>+[1]RES!N82+[1]RES!O82</f>
        <v>18452026</v>
      </c>
      <c r="G81" s="41">
        <f t="shared" si="3"/>
        <v>0.16428164807772402</v>
      </c>
      <c r="H81" s="37"/>
    </row>
    <row r="82" spans="2:8" x14ac:dyDescent="0.25">
      <c r="B82" s="29" t="str">
        <f>+'[1]Anexo No. 13 Sgto Trimes'!B99</f>
        <v>Arriendos</v>
      </c>
      <c r="C82" s="29">
        <f>+'[1]Anexo No. 13 Sgto Trimes'!G99</f>
        <v>38061159</v>
      </c>
      <c r="D82" s="29">
        <f>+[1]RES!N83</f>
        <v>2392673</v>
      </c>
      <c r="E82" s="40">
        <f t="shared" si="2"/>
        <v>6.2863902804431146E-2</v>
      </c>
      <c r="F82" s="29">
        <f>+[1]RES!N83+[1]RES!O83</f>
        <v>6851560</v>
      </c>
      <c r="G82" s="41">
        <f t="shared" si="3"/>
        <v>0.18001448668444384</v>
      </c>
      <c r="H82" s="37"/>
    </row>
    <row r="83" spans="2:8" x14ac:dyDescent="0.25">
      <c r="B83" s="49" t="s">
        <v>35</v>
      </c>
      <c r="C83" s="26">
        <f>+C84+C87+C90+C94</f>
        <v>70098820761.999268</v>
      </c>
      <c r="D83" s="26">
        <f>+D84+D87+D90+D94</f>
        <v>6519901836</v>
      </c>
      <c r="E83" s="33">
        <f t="shared" si="2"/>
        <v>9.3010150030005262E-2</v>
      </c>
      <c r="F83" s="28">
        <f>+F84+F87+F90+F94</f>
        <v>21422038273</v>
      </c>
      <c r="G83" s="42">
        <f t="shared" si="3"/>
        <v>0.30559769822280569</v>
      </c>
      <c r="H83" s="37"/>
    </row>
    <row r="84" spans="2:8" ht="44.4" customHeight="1" x14ac:dyDescent="0.25">
      <c r="B84" s="51" t="str">
        <f>+'[1]Anexo No. 3 Presupt Gtos MOD'!B84</f>
        <v>IMPULSAR EL DESARROLLO DEL SECTOR PORCÍCOLA HACIA LA FORMALIZACIÓN Y EL USO DE LA INFORMACIÓN ECONÓMICA</v>
      </c>
      <c r="C84" s="52">
        <f>SUM(C85:C86)</f>
        <v>1917256045.0006208</v>
      </c>
      <c r="D84" s="52">
        <f>SUM(D85:D86)</f>
        <v>167459223</v>
      </c>
      <c r="E84" s="53">
        <f t="shared" si="2"/>
        <v>8.7343171214226509E-2</v>
      </c>
      <c r="F84" s="52">
        <f>SUM(F85:F86)</f>
        <v>446955907</v>
      </c>
      <c r="G84" s="41">
        <f t="shared" si="3"/>
        <v>0.2331227006249211</v>
      </c>
      <c r="H84" s="37"/>
    </row>
    <row r="85" spans="2:8" x14ac:dyDescent="0.25">
      <c r="B85" s="39" t="str">
        <f>+'[1]Anexo No. 3 Presupt Gtos MOD'!B85</f>
        <v>INCREMENTO DEL BENEFICIO FORMAL DE PORCINOS</v>
      </c>
      <c r="C85" s="54">
        <f>+'[1]Anexo No. 13 Sgto Trimes'!G102</f>
        <v>1173318330</v>
      </c>
      <c r="D85" s="29">
        <f>+'[1]01'!Z47</f>
        <v>19582507</v>
      </c>
      <c r="E85" s="40">
        <f t="shared" si="2"/>
        <v>1.6689850059702041E-2</v>
      </c>
      <c r="F85" s="29">
        <f>+'[1]01'!Z47+'[1]01'!AA47</f>
        <v>63917172</v>
      </c>
      <c r="G85" s="41">
        <f t="shared" si="3"/>
        <v>5.4475559075259652E-2</v>
      </c>
      <c r="H85" s="37"/>
    </row>
    <row r="86" spans="2:8" ht="39.6" x14ac:dyDescent="0.25">
      <c r="B86" s="39" t="str">
        <f>+'[1]Anexo No. 3 Presupt Gtos MOD'!B86</f>
        <v>GENERACIÓN DE INFORMACIÓN Y ANÁLISIS DE LAS VARIABLES ECONÓMICAS, FINANCIERAS DEL MERCADO NACIONAL E INTERNACIONAL DE LA CARNE DE CERDO.</v>
      </c>
      <c r="C86" s="54">
        <f>+'[1]Anexo No. 13 Sgto Trimes'!G103</f>
        <v>743937715.00062084</v>
      </c>
      <c r="D86" s="29">
        <f>+'[1]01'!Z52</f>
        <v>147876716</v>
      </c>
      <c r="E86" s="45">
        <f t="shared" si="2"/>
        <v>0.19877566766443155</v>
      </c>
      <c r="F86" s="29">
        <f>+'[1]01'!Z52+'[1]01'!AA52</f>
        <v>383038735</v>
      </c>
      <c r="G86" s="46">
        <f t="shared" si="3"/>
        <v>0.51488011331658368</v>
      </c>
      <c r="H86" s="37"/>
    </row>
    <row r="87" spans="2:8" s="13" customFormat="1" ht="25.2" x14ac:dyDescent="0.25">
      <c r="B87" s="51" t="str">
        <f>+'[1]Anexo No. 3 Presupt Gtos MOD'!B87</f>
        <v>INCREMENTO DEL CONSUMO Y LA COMERCIALIZACIÓN DE LA CARNE DE CERDO COLOMBIANA.</v>
      </c>
      <c r="C87" s="52">
        <f>SUM(C88:C89)</f>
        <v>24430697386</v>
      </c>
      <c r="D87" s="52">
        <f>SUM(D88:D89)</f>
        <v>990812757</v>
      </c>
      <c r="E87" s="53">
        <f t="shared" si="2"/>
        <v>4.0556057051723167E-2</v>
      </c>
      <c r="F87" s="52">
        <f>SUM(F88:F89)</f>
        <v>5897945897</v>
      </c>
      <c r="G87" s="55">
        <f t="shared" si="3"/>
        <v>0.24141537197295954</v>
      </c>
      <c r="H87" s="37"/>
    </row>
    <row r="88" spans="2:8" ht="26.4" x14ac:dyDescent="0.25">
      <c r="B88" s="39" t="str">
        <f>+'[1]Anexo No. 3 Presupt Gtos MOD'!B88</f>
        <v>INCREMENTO DEL CONSUMO DE LA CARNE DE CERDO COLOMBIANA.</v>
      </c>
      <c r="C88" s="54">
        <f>+'[1]Anexo No. 13 Sgto Trimes'!G105</f>
        <v>21838583128</v>
      </c>
      <c r="D88" s="29">
        <f>+'[1]02'!Z47</f>
        <v>848292323</v>
      </c>
      <c r="E88" s="40">
        <f t="shared" si="2"/>
        <v>3.8843743572007434E-2</v>
      </c>
      <c r="F88" s="29">
        <f>+'[1]02'!Z47+'[1]02'!AA47</f>
        <v>5374514148</v>
      </c>
      <c r="G88" s="41">
        <f t="shared" si="3"/>
        <v>0.24610177851278045</v>
      </c>
      <c r="H88" s="37"/>
    </row>
    <row r="89" spans="2:8" ht="39.6" x14ac:dyDescent="0.25">
      <c r="B89" s="39" t="str">
        <f>+'[1]Anexo No. 3 Presupt Gtos MOD'!B89</f>
        <v>INCREMENTO DE LA CAPACIDAD DE COMERCIALIZACIÓN NACIONAL E INTERNACIONAL DE LA CARNE DE CERDO COLOMBIANA.</v>
      </c>
      <c r="C89" s="54">
        <f>+'[1]Anexo No. 13 Sgto Trimes'!G106</f>
        <v>2592114258</v>
      </c>
      <c r="D89" s="29">
        <f>+'[1]02'!Z52</f>
        <v>142520434</v>
      </c>
      <c r="E89" s="40">
        <f t="shared" si="2"/>
        <v>5.4982311663207557E-2</v>
      </c>
      <c r="F89" s="29">
        <f>+'[1]02'!Z52+'[1]02'!AA52</f>
        <v>523431749</v>
      </c>
      <c r="G89" s="41">
        <f t="shared" si="3"/>
        <v>0.20193235980417959</v>
      </c>
      <c r="H89" s="37"/>
    </row>
    <row r="90" spans="2:8" s="13" customFormat="1" ht="61.95" customHeight="1" x14ac:dyDescent="0.25">
      <c r="B90" s="51" t="str">
        <f>+'[1]Anexo No. 3 Presupt Gtos MOD'!B90</f>
        <v>FORTALECIMIENTO DE LA PRODUCTIVIDAD Y SANIDAD EN LA INDUSTRIA DE LA CARNE DE CERDO A TRAVÉS DE LA TRANSFERENCIA DE TECNOLOGÍA E INVESTIGACIÓN EN EL SECTOR.</v>
      </c>
      <c r="C90" s="52">
        <f>SUM(C91:C93)</f>
        <v>18486834152.996002</v>
      </c>
      <c r="D90" s="52">
        <f>SUM(D91:D93)</f>
        <v>1459883555</v>
      </c>
      <c r="E90" s="53">
        <f t="shared" si="2"/>
        <v>7.8968824132790161E-2</v>
      </c>
      <c r="F90" s="52">
        <f>SUM(F91:F93)</f>
        <v>4925165211</v>
      </c>
      <c r="G90" s="55">
        <f t="shared" si="3"/>
        <v>0.26641474523109848</v>
      </c>
      <c r="H90" s="37"/>
    </row>
    <row r="91" spans="2:8" ht="39.6" x14ac:dyDescent="0.25">
      <c r="B91" s="39" t="str">
        <f>+'[1]Anexo No. 3 Presupt Gtos MOD'!B91</f>
        <v>FORTALECIENDO LA FORMALIZACIÓN, PRODUCTIVIDAD Y SOSTENIBILIDAD EN LAS GRANJAS PORCÍCOLAS Y PLANTAS DE TRANSFORMACIÓN Y PUNTOS DE VENTA DE COLOMBIA.</v>
      </c>
      <c r="C91" s="54">
        <f>+'[1]Anexo No. 13 Sgto Trimes'!G108</f>
        <v>3432841675.9960003</v>
      </c>
      <c r="D91" s="35">
        <f>+'[1]03'!Z47</f>
        <v>327541538</v>
      </c>
      <c r="E91" s="40">
        <f t="shared" si="2"/>
        <v>9.5414111373186908E-2</v>
      </c>
      <c r="F91" s="35">
        <f>+'[1]03'!Z47+'[1]03'!AA47</f>
        <v>759461363</v>
      </c>
      <c r="G91" s="41">
        <f t="shared" si="3"/>
        <v>0.22123401970749229</v>
      </c>
      <c r="H91" s="37"/>
    </row>
    <row r="92" spans="2:8" s="13" customFormat="1" ht="24.6" customHeight="1" x14ac:dyDescent="0.25">
      <c r="B92" s="39" t="str">
        <f>+'[1]Anexo No. 3 Presupt Gtos MOD'!B92</f>
        <v>PROMOCIÓN DE LA CT+I EN LA CADENA PORCÍCOLA.</v>
      </c>
      <c r="C92" s="54">
        <f>+'[1]Anexo No. 13 Sgto Trimes'!G109</f>
        <v>10608508524</v>
      </c>
      <c r="D92" s="35">
        <f>+'[1]03'!Z58</f>
        <v>969055301</v>
      </c>
      <c r="E92" s="40">
        <f t="shared" si="2"/>
        <v>9.1346988015108085E-2</v>
      </c>
      <c r="F92" s="29">
        <f>+'[1]03'!Z58+'[1]03'!AA58</f>
        <v>3491196552</v>
      </c>
      <c r="G92" s="41">
        <f t="shared" si="3"/>
        <v>0.32909400450607584</v>
      </c>
      <c r="H92" s="37"/>
    </row>
    <row r="93" spans="2:8" ht="26.4" x14ac:dyDescent="0.25">
      <c r="B93" s="39" t="str">
        <f>+'[1]Anexo No. 3 Presupt Gtos MOD'!B93</f>
        <v>MEJORAMIENTO DEL ESTATUS SANITARIO DE LOS PORCINOS EN COLOMBIA.</v>
      </c>
      <c r="C93" s="54">
        <f>+'[1]Anexo No. 13 Sgto Trimes'!G110</f>
        <v>4445483953</v>
      </c>
      <c r="D93" s="35">
        <f>+'[1]03'!Z63</f>
        <v>163286716</v>
      </c>
      <c r="E93" s="40">
        <f>+D93/C93</f>
        <v>3.6730920126211958E-2</v>
      </c>
      <c r="F93" s="35">
        <f>+'[1]03'!Z63+'[1]03'!AA63</f>
        <v>674507296</v>
      </c>
      <c r="G93" s="41">
        <f t="shared" si="3"/>
        <v>0.15172865387238976</v>
      </c>
      <c r="H93" s="37"/>
    </row>
    <row r="94" spans="2:8" s="13" customFormat="1" ht="25.2" x14ac:dyDescent="0.25">
      <c r="B94" s="51" t="str">
        <f>+'[1]Anexo No. 3 Presupt Gtos MOD'!B94</f>
        <v>COLOMBIA LIBRE DE LA PESTE PORCINA CLÁSICA EN LA PORCICULTURA.</v>
      </c>
      <c r="C94" s="52">
        <f>+C95</f>
        <v>25264033178.002636</v>
      </c>
      <c r="D94" s="52">
        <f>+D95</f>
        <v>3901746301</v>
      </c>
      <c r="E94" s="53">
        <f>+D94/C94</f>
        <v>0.15443877363164824</v>
      </c>
      <c r="F94" s="52">
        <f>+F95</f>
        <v>10151971258</v>
      </c>
      <c r="G94" s="55">
        <f t="shared" si="3"/>
        <v>0.4018349400696366</v>
      </c>
      <c r="H94" s="37"/>
    </row>
    <row r="95" spans="2:8" ht="26.4" x14ac:dyDescent="0.25">
      <c r="B95" s="39" t="str">
        <f>+'[1]Anexo No. 3 Presupt Gtos MOD'!B95</f>
        <v>COLOMBIA LIBRE DE LA PESTE PORCINA CLÁSICA EN LA PORCICULTURA.</v>
      </c>
      <c r="C95" s="54">
        <f>+'[1]Anexo No. 13 Sgto Trimes'!G112</f>
        <v>25264033178.002636</v>
      </c>
      <c r="D95" s="29">
        <f>+'[1]0408'!Z47</f>
        <v>3901746301</v>
      </c>
      <c r="E95" s="40">
        <f>+D95/C95</f>
        <v>0.15443877363164824</v>
      </c>
      <c r="F95" s="35">
        <f>+'[1]0408'!Z47+'[1]0408'!AA47</f>
        <v>10151971258</v>
      </c>
      <c r="G95" s="41">
        <f t="shared" si="3"/>
        <v>0.4018349400696366</v>
      </c>
      <c r="H95" s="37"/>
    </row>
    <row r="96" spans="2:8" ht="25.8" x14ac:dyDescent="0.25">
      <c r="B96" s="48" t="s">
        <v>36</v>
      </c>
      <c r="C96" s="32">
        <f>+C16+C54</f>
        <v>102093859161.13077</v>
      </c>
      <c r="D96" s="32">
        <f>+D16+D54</f>
        <v>12897325170</v>
      </c>
      <c r="E96" s="56">
        <f t="shared" si="2"/>
        <v>0.12632811881118777</v>
      </c>
      <c r="F96" s="32">
        <f>+F16+F54</f>
        <v>35018983714</v>
      </c>
      <c r="G96" s="57">
        <f t="shared" si="3"/>
        <v>0.34300773819051056</v>
      </c>
      <c r="H96" s="37"/>
    </row>
    <row r="97" spans="2:8" ht="28.95" customHeight="1" x14ac:dyDescent="0.25">
      <c r="B97" s="58" t="s">
        <v>37</v>
      </c>
      <c r="C97" s="59">
        <f>+'[1]Anexo No. 13 Sgto Trimes'!G115</f>
        <v>10629507591.872</v>
      </c>
      <c r="D97" s="59"/>
      <c r="E97" s="60">
        <f t="shared" si="2"/>
        <v>0</v>
      </c>
      <c r="F97" s="59"/>
      <c r="G97" s="61">
        <f t="shared" si="3"/>
        <v>0</v>
      </c>
      <c r="H97" s="37"/>
    </row>
    <row r="98" spans="2:8" x14ac:dyDescent="0.25">
      <c r="B98" s="58" t="s">
        <v>38</v>
      </c>
      <c r="C98" s="59">
        <f>+'[1]Anexo No. 13 Sgto Trimes'!G116</f>
        <v>28917244708</v>
      </c>
      <c r="D98" s="59"/>
      <c r="E98" s="62">
        <f t="shared" si="2"/>
        <v>0</v>
      </c>
      <c r="F98" s="59"/>
      <c r="G98" s="63">
        <f t="shared" si="3"/>
        <v>0</v>
      </c>
      <c r="H98" s="37"/>
    </row>
    <row r="99" spans="2:8" ht="13.8" thickBot="1" x14ac:dyDescent="0.3">
      <c r="B99" s="64" t="s">
        <v>39</v>
      </c>
      <c r="C99" s="65">
        <f>+C96+C97+C98</f>
        <v>141640611461.00275</v>
      </c>
      <c r="D99" s="65">
        <f>+D96+D97+D98</f>
        <v>12897325170</v>
      </c>
      <c r="E99" s="66">
        <f t="shared" si="2"/>
        <v>9.1056689440732613E-2</v>
      </c>
      <c r="F99" s="65">
        <f>+F96+F97+F98</f>
        <v>35018983714</v>
      </c>
      <c r="G99" s="67">
        <f t="shared" si="3"/>
        <v>0.24723829806143993</v>
      </c>
      <c r="H99" s="37"/>
    </row>
    <row r="100" spans="2:8" x14ac:dyDescent="0.25">
      <c r="C100" s="68"/>
      <c r="D100" s="37"/>
      <c r="F100" s="37"/>
      <c r="H100" s="37"/>
    </row>
    <row r="101" spans="2:8" x14ac:dyDescent="0.25">
      <c r="C101" s="68"/>
      <c r="D101" s="37"/>
      <c r="F101" s="68"/>
      <c r="H101" s="37"/>
    </row>
    <row r="102" spans="2:8" x14ac:dyDescent="0.25">
      <c r="H102" s="37"/>
    </row>
    <row r="103" spans="2:8" x14ac:dyDescent="0.25">
      <c r="D103" s="69"/>
      <c r="H103" s="37"/>
    </row>
    <row r="104" spans="2:8" x14ac:dyDescent="0.25">
      <c r="D104" s="69"/>
      <c r="E104" s="70"/>
    </row>
    <row r="105" spans="2:8" x14ac:dyDescent="0.25">
      <c r="D105" s="69"/>
    </row>
    <row r="106" spans="2:8" x14ac:dyDescent="0.25">
      <c r="D106" s="69"/>
    </row>
  </sheetData>
  <mergeCells count="6">
    <mergeCell ref="B2:G5"/>
    <mergeCell ref="B6:G6"/>
    <mergeCell ref="B7:G7"/>
    <mergeCell ref="C8:D8"/>
    <mergeCell ref="B12:G12"/>
    <mergeCell ref="B13:G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2026-03-31T16:44:57Z</dcterms:created>
  <dcterms:modified xsi:type="dcterms:W3CDTF">2026-03-31T16:47:47Z</dcterms:modified>
</cp:coreProperties>
</file>