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az\Documents\1. Asociación\Contratacion\Cocina 2\"/>
    </mc:Choice>
  </mc:AlternateContent>
  <xr:revisionPtr revIDLastSave="0" documentId="13_ncr:1_{55F33B55-F814-4EAC-9468-AC2B61F4B9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SUPUESTO" sheetId="9" r:id="rId1"/>
    <sheet name="MANO DE OBRA" sheetId="10" state="hidden" r:id="rId2"/>
    <sheet name="FACTOR PRESTACIONAL 2015" sheetId="1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[1]Insumos!#REF!</definedName>
    <definedName name="\a" localSheetId="1">[1]Insumos!#REF!</definedName>
    <definedName name="\a">[1]Insumos!#REF!</definedName>
    <definedName name="\b" localSheetId="2">[2]INSUMOS!#REF!</definedName>
    <definedName name="\b" localSheetId="1">[2]INSUMOS!#REF!</definedName>
    <definedName name="\b">[2]INSUMOS!#REF!</definedName>
    <definedName name="\i" localSheetId="2">[2]INSUMOS!#REF!</definedName>
    <definedName name="\i" localSheetId="1">[2]INSUMOS!#REF!</definedName>
    <definedName name="\i">[2]INSUMOS!#REF!</definedName>
    <definedName name="\m" localSheetId="2">[2]INSUMOS!#REF!</definedName>
    <definedName name="\m" localSheetId="1">[2]INSUMOS!#REF!</definedName>
    <definedName name="\m">[2]INSUMOS!#REF!</definedName>
    <definedName name="\r" localSheetId="2">[2]INSUMOS!#REF!</definedName>
    <definedName name="\r" localSheetId="1">[2]INSUMOS!#REF!</definedName>
    <definedName name="\r">[2]INSUMOS!#REF!</definedName>
    <definedName name="\t" localSheetId="2">[2]INSUMOS!#REF!</definedName>
    <definedName name="\t" localSheetId="1">[2]INSUMOS!#REF!</definedName>
    <definedName name="\t">[2]INSUMOS!#REF!</definedName>
    <definedName name="\x" localSheetId="2">[2]INSUMOS!#REF!</definedName>
    <definedName name="\x" localSheetId="1">[2]INSUMOS!#REF!</definedName>
    <definedName name="\x">[2]INSUMOS!#REF!</definedName>
    <definedName name="_________________________________apu1">[2]INSUMOS!#REF!</definedName>
    <definedName name="________________________________apu1">[2]INSUMOS!#REF!</definedName>
    <definedName name="_______________________________apu1">[2]INSUMOS!#REF!</definedName>
    <definedName name="______________________________apu1">[2]INSUMOS!#REF!</definedName>
    <definedName name="____________________________apu1">[2]INSUMOS!#REF!</definedName>
    <definedName name="___________________________apu1">[2]INSUMOS!#REF!</definedName>
    <definedName name="__________________________apu1">[2]INSUMOS!#REF!</definedName>
    <definedName name="_________________________apu1">[2]INSUMOS!#REF!</definedName>
    <definedName name="________________________apu1">[2]INSUMOS!#REF!</definedName>
    <definedName name="_______________________apu1">[2]INSUMOS!#REF!</definedName>
    <definedName name="_____________________apu1">[2]INSUMOS!#REF!</definedName>
    <definedName name="____________________apu1">[2]INSUMOS!#REF!</definedName>
    <definedName name="___________________apu1">[2]INSUMOS!#REF!</definedName>
    <definedName name="__________________apu1">[2]INSUMOS!#REF!</definedName>
    <definedName name="_________________apu1">[2]INSUMOS!#REF!</definedName>
    <definedName name="________________apu1">[2]INSUMOS!#REF!</definedName>
    <definedName name="_______________apu1">[2]INSUMOS!#REF!</definedName>
    <definedName name="______________apu1">[2]INSUMOS!#REF!</definedName>
    <definedName name="_____________apu1">[2]INSUMOS!#REF!</definedName>
    <definedName name="____________apu1">[2]INSUMOS!#REF!</definedName>
    <definedName name="___________apu1">[2]INSUMOS!#REF!</definedName>
    <definedName name="__________apu1">[2]INSUMOS!#REF!</definedName>
    <definedName name="_________apu1">[2]INSUMOS!#REF!</definedName>
    <definedName name="________apu1">[2]INSUMOS!#REF!</definedName>
    <definedName name="_______apu1">[2]INSUMOS!#REF!</definedName>
    <definedName name="______apu1">[2]INSUMOS!#REF!</definedName>
    <definedName name="_____apu1">[2]INSUMOS!#REF!</definedName>
    <definedName name="____apu1">[2]INSUMOS!#REF!</definedName>
    <definedName name="___apu1">[2]INSUMOS!#REF!</definedName>
    <definedName name="__apu1">[2]INSUMOS!#REF!</definedName>
    <definedName name="_apu1">[2]INSUMOS!#REF!</definedName>
    <definedName name="_Key1" localSheetId="2" hidden="1">[2]INSUMOS!#REF!</definedName>
    <definedName name="_Key1" localSheetId="1" hidden="1">[2]INSUMOS!#REF!</definedName>
    <definedName name="_Key1" hidden="1">[2]INSUMOS!#REF!</definedName>
    <definedName name="_Order1" hidden="1">255</definedName>
    <definedName name="_Sort" localSheetId="2" hidden="1">[2]INSUMOS!#REF!</definedName>
    <definedName name="_Sort" localSheetId="1" hidden="1">[2]INSUMOS!#REF!</definedName>
    <definedName name="_Sort" hidden="1">[2]INSUMOS!#REF!</definedName>
    <definedName name="a" localSheetId="2">[1]Insumos!#REF!</definedName>
    <definedName name="a" localSheetId="1">[1]Insumos!#REF!</definedName>
    <definedName name="a">[1]Insumos!#REF!</definedName>
    <definedName name="ACERO" localSheetId="2">#REF!</definedName>
    <definedName name="ACERO" localSheetId="1">#REF!</definedName>
    <definedName name="ACERO">#REF!</definedName>
    <definedName name="adfasdfsa">[1]Insumos!#REF!</definedName>
    <definedName name="adfasfadfa" localSheetId="2">[1]Insumos!#REF!</definedName>
    <definedName name="adfasfadfa" localSheetId="1">[1]Insumos!#REF!</definedName>
    <definedName name="adfasfadfa">[1]Insumos!#REF!</definedName>
    <definedName name="ADMON" localSheetId="2">#REF!</definedName>
    <definedName name="ADMON" localSheetId="1">#REF!</definedName>
    <definedName name="ADMON">#REF!</definedName>
    <definedName name="adsfadsfasdfafdasfdasfd" localSheetId="2">[2]INSUMOS!#REF!</definedName>
    <definedName name="adsfadsfasdfafdasfdasfd" localSheetId="1">[2]INSUMOS!#REF!</definedName>
    <definedName name="adsfadsfasdfafdasfdasfd">[2]INSUMOS!#REF!</definedName>
    <definedName name="adsfadsfasfasdfasfdasdfadsfdsafdsa" localSheetId="2">[1]Insumos!#REF!</definedName>
    <definedName name="adsfadsfasfasdfasfdasdfadsfdsafdsa" localSheetId="1">[1]Insumos!#REF!</definedName>
    <definedName name="adsfadsfasfasdfasfdasdfadsfdsafdsa">[1]Insumos!#REF!</definedName>
    <definedName name="afdaffaf" localSheetId="2">[1]Insumos!#REF!</definedName>
    <definedName name="afdaffaf" localSheetId="1">[1]Insumos!#REF!</definedName>
    <definedName name="afdaffaf">[1]Insumos!#REF!</definedName>
    <definedName name="AGUA">[3]INSUMOS!$D$4</definedName>
    <definedName name="ALAMB">[3]INSUMOS!$D$169</definedName>
    <definedName name="ALAMBRE" localSheetId="2">#REF!</definedName>
    <definedName name="ALAMBRE" localSheetId="1">#REF!</definedName>
    <definedName name="ALAMBRE">#REF!</definedName>
    <definedName name="ANDENESV" localSheetId="2">#REF!</definedName>
    <definedName name="ANDENESV" localSheetId="1">#REF!</definedName>
    <definedName name="ANDENESV">#REF!</definedName>
    <definedName name="ANTISB">[3]INSUMOS!$D$181</definedName>
    <definedName name="apu">[1]Insumos!#REF!</definedName>
    <definedName name="_xlnm.Print_Area" localSheetId="2">'FACTOR PRESTACIONAL 2015'!$A$1:$K$51</definedName>
    <definedName name="_xlnm.Print_Area" localSheetId="1">'MANO DE OBRA'!$A$3:$L$114</definedName>
    <definedName name="_xlnm.Print_Area" localSheetId="0">PRESUPUESTO!$A$1:$G$127</definedName>
    <definedName name="ARENA" localSheetId="2">#REF!</definedName>
    <definedName name="ARENA" localSheetId="1">#REF!</definedName>
    <definedName name="ARENA">#REF!</definedName>
    <definedName name="asdfadsfadsfafda">[1]Insumos!#REF!</definedName>
    <definedName name="asdfasdf" localSheetId="2">[2]INSUMOS!#REF!</definedName>
    <definedName name="asdfasdf" localSheetId="1">[2]INSUMOS!#REF!</definedName>
    <definedName name="asdfasdf">[2]INSUMOS!#REF!</definedName>
    <definedName name="AYU" localSheetId="2">#REF!</definedName>
    <definedName name="AYU" localSheetId="1">#REF!</definedName>
    <definedName name="AYU">#REF!</definedName>
    <definedName name="b" localSheetId="2">[1]Insumos!#REF!</definedName>
    <definedName name="b" localSheetId="1">[1]Insumos!#REF!</definedName>
    <definedName name="b">[1]Insumos!#REF!</definedName>
    <definedName name="BASE" localSheetId="2">#REF!</definedName>
    <definedName name="BASE" localSheetId="1">#REF!</definedName>
    <definedName name="BASE">#REF!</definedName>
    <definedName name="Base_datos_IM" localSheetId="2">[1]Insumos!#REF!</definedName>
    <definedName name="Base_datos_IM" localSheetId="1">[1]Insumos!#REF!</definedName>
    <definedName name="Base_datos_IM">[1]Insumos!#REF!</definedName>
    <definedName name="_xlnm.Database" localSheetId="2">[1]Insumos!#REF!</definedName>
    <definedName name="_xlnm.Database" localSheetId="1">[1]Insumos!#REF!</definedName>
    <definedName name="_xlnm.Database">[1]Insumos!#REF!</definedName>
    <definedName name="BASEGRAV" localSheetId="2">#REF!</definedName>
    <definedName name="BASEGRAV" localSheetId="1">#REF!</definedName>
    <definedName name="BASEGRAV">#REF!</definedName>
    <definedName name="BORDE1">#N/A</definedName>
    <definedName name="CANGURO" localSheetId="2">#REF!</definedName>
    <definedName name="CANGURO" localSheetId="1">#REF!</definedName>
    <definedName name="CANGURO">#REF!</definedName>
    <definedName name="Capitulo">[4]Capitulos!$B$1:$B$65536</definedName>
    <definedName name="CEM">[3]INSUMOS!$D$275</definedName>
    <definedName name="CEMENTO" localSheetId="2">#REF!</definedName>
    <definedName name="CEMENTO" localSheetId="1">#REF!</definedName>
    <definedName name="CEMENTO">#REF!</definedName>
    <definedName name="cesped" localSheetId="2">[5]Mater!#REF!</definedName>
    <definedName name="cesped" localSheetId="1">[5]Mater!#REF!</definedName>
    <definedName name="cesped">[5]Mater!#REF!</definedName>
    <definedName name="COMPRE" localSheetId="2">#REF!</definedName>
    <definedName name="COMPRE" localSheetId="1">#REF!</definedName>
    <definedName name="COMPRE">#REF!</definedName>
    <definedName name="CONCRETO25" localSheetId="2">#REF!</definedName>
    <definedName name="CONCRETO25" localSheetId="1">#REF!</definedName>
    <definedName name="CONCRETO25">#REF!</definedName>
    <definedName name="Concreto2500v" localSheetId="2">#REF!</definedName>
    <definedName name="Concreto2500v" localSheetId="1">#REF!</definedName>
    <definedName name="Concreto2500v">#REF!</definedName>
    <definedName name="CONCRETO3" localSheetId="2">#REF!</definedName>
    <definedName name="CONCRETO3" localSheetId="1">#REF!</definedName>
    <definedName name="CONCRETO3">#REF!</definedName>
    <definedName name="concreto5" localSheetId="2">#REF!</definedName>
    <definedName name="concreto5" localSheetId="1">#REF!</definedName>
    <definedName name="concreto5">#REF!</definedName>
    <definedName name="Concreto5500v" localSheetId="2">#REF!</definedName>
    <definedName name="Concreto5500v" localSheetId="1">#REF!</definedName>
    <definedName name="Concreto5500v">#REF!</definedName>
    <definedName name="concretomuro" localSheetId="2">#REF!</definedName>
    <definedName name="concretomuro" localSheetId="1">#REF!</definedName>
    <definedName name="concretomuro">#REF!</definedName>
    <definedName name="_xlnm.Criteria" localSheetId="2">[2]INSUMOS!#REF!</definedName>
    <definedName name="_xlnm.Criteria" localSheetId="1">[2]INSUMOS!#REF!</definedName>
    <definedName name="_xlnm.Criteria">[2]INSUMOS!#REF!</definedName>
    <definedName name="Criterios_IM" localSheetId="2">[2]INSUMOS!#REF!</definedName>
    <definedName name="Criterios_IM" localSheetId="1">[2]INSUMOS!#REF!</definedName>
    <definedName name="Criterios_IM">[2]INSUMOS!#REF!</definedName>
    <definedName name="Cronograma">[2]INSUMOS!#REF!</definedName>
    <definedName name="CUAD" localSheetId="2">#REF!</definedName>
    <definedName name="CUAD" localSheetId="1">#REF!</definedName>
    <definedName name="CUAD">#REF!</definedName>
    <definedName name="Cuadrilla">'[4]Mano Obra'!$B$1:$B$65536</definedName>
    <definedName name="DEMOLICIONANDEN" localSheetId="2">#REF!</definedName>
    <definedName name="DEMOLICIONANDEN" localSheetId="1">#REF!</definedName>
    <definedName name="DEMOLICIONANDEN">#REF!</definedName>
    <definedName name="demolicionladrillo" localSheetId="2">#REF!</definedName>
    <definedName name="demolicionladrillo" localSheetId="1">#REF!</definedName>
    <definedName name="demolicionladrillo">#REF!</definedName>
    <definedName name="DEMOLICIONMURO" localSheetId="2">#REF!</definedName>
    <definedName name="DEMOLICIONMURO" localSheetId="1">#REF!</definedName>
    <definedName name="DEMOLICIONMURO">#REF!</definedName>
    <definedName name="demolicionpav" localSheetId="2">#REF!</definedName>
    <definedName name="demolicionpav" localSheetId="1">#REF!</definedName>
    <definedName name="demolicionpav">#REF!</definedName>
    <definedName name="dfasfdasdfadsfasdfas">[1]Insumos!#REF!</definedName>
    <definedName name="DIA" localSheetId="2">#REF!</definedName>
    <definedName name="DIA" localSheetId="1">#REF!</definedName>
    <definedName name="DIA">#REF!</definedName>
    <definedName name="espejo" localSheetId="2">[1]Insumos!#REF!</definedName>
    <definedName name="espejo" localSheetId="1">[1]Insumos!#REF!</definedName>
    <definedName name="espejo">[1]Insumos!#REF!</definedName>
    <definedName name="ESTACA" localSheetId="2">#REF!</definedName>
    <definedName name="ESTACA" localSheetId="1">#REF!</definedName>
    <definedName name="ESTACA">#REF!</definedName>
    <definedName name="excavaconglomerado" localSheetId="2">#REF!</definedName>
    <definedName name="excavaconglomerado" localSheetId="1">#REF!</definedName>
    <definedName name="excavaconglomerado">#REF!</definedName>
    <definedName name="EXCAVAMANOV" localSheetId="2">#REF!</definedName>
    <definedName name="EXCAVAMANOV" localSheetId="1">#REF!</definedName>
    <definedName name="EXCAVAMANOV">#REF!</definedName>
    <definedName name="EXCAVAMAQUINAV" localSheetId="2">#REF!</definedName>
    <definedName name="EXCAVAMAQUINAV" localSheetId="1">#REF!</definedName>
    <definedName name="EXCAVAMAQUINAV">#REF!</definedName>
    <definedName name="EXCAVATIERRA" localSheetId="2">#REF!</definedName>
    <definedName name="EXCAVATIERRA" localSheetId="1">#REF!</definedName>
    <definedName name="EXCAVATIERRA">#REF!</definedName>
    <definedName name="EXPL" localSheetId="2">#REF!</definedName>
    <definedName name="EXPL" localSheetId="1">#REF!</definedName>
    <definedName name="EXPL">#REF!</definedName>
    <definedName name="filtrov" localSheetId="2">#REF!</definedName>
    <definedName name="filtrov" localSheetId="1">#REF!</definedName>
    <definedName name="filtrov">#REF!</definedName>
    <definedName name="FORMA" localSheetId="2">#REF!</definedName>
    <definedName name="FORMA" localSheetId="1">#REF!</definedName>
    <definedName name="FORMA">#REF!</definedName>
    <definedName name="GALON" localSheetId="2">#REF!</definedName>
    <definedName name="GALON" localSheetId="1">#REF!</definedName>
    <definedName name="GALON">#REF!</definedName>
    <definedName name="GEO" localSheetId="2">#REF!</definedName>
    <definedName name="GEO" localSheetId="1">#REF!</definedName>
    <definedName name="GEO">#REF!</definedName>
    <definedName name="GRAVILLA" localSheetId="2">#REF!</definedName>
    <definedName name="GRAVILLA" localSheetId="1">#REF!</definedName>
    <definedName name="GRAVILLA">#REF!</definedName>
    <definedName name="hierro60v" localSheetId="2">#REF!</definedName>
    <definedName name="hierro60v" localSheetId="1">#REF!</definedName>
    <definedName name="hierro60v">#REF!</definedName>
    <definedName name="HMEN" localSheetId="2">#REF!</definedName>
    <definedName name="HMEN" localSheetId="1">#REF!</definedName>
    <definedName name="HMEN">#REF!</definedName>
    <definedName name="IMP" localSheetId="2">#REF!</definedName>
    <definedName name="IMP" localSheetId="1">#REF!</definedName>
    <definedName name="IMP">#REF!</definedName>
    <definedName name="INSUMOS">#N/A</definedName>
    <definedName name="Lavamanos" localSheetId="2">[1]Insumos!#REF!</definedName>
    <definedName name="Lavamanos" localSheetId="1">[1]Insumos!#REF!</definedName>
    <definedName name="Lavamanos">[1]Insumos!#REF!</definedName>
    <definedName name="LLANTAS" localSheetId="2">#REF!</definedName>
    <definedName name="LLANTAS" localSheetId="1">#REF!</definedName>
    <definedName name="LLANTAS">#REF!</definedName>
    <definedName name="llenov" localSheetId="2">#REF!</definedName>
    <definedName name="llenov" localSheetId="1">#REF!</definedName>
    <definedName name="llenov">#REF!</definedName>
    <definedName name="LOCALIZACIONV" localSheetId="2">#REF!</definedName>
    <definedName name="LOCALIZACIONV" localSheetId="1">#REF!</definedName>
    <definedName name="LOCALIZACIONV">#REF!</definedName>
    <definedName name="localizamuro" localSheetId="2">#REF!</definedName>
    <definedName name="localizamuro" localSheetId="1">#REF!</definedName>
    <definedName name="localizamuro">#REF!</definedName>
    <definedName name="MALLA" localSheetId="2">#REF!</definedName>
    <definedName name="MALLA" localSheetId="1">#REF!</definedName>
    <definedName name="MALLA">#REF!</definedName>
    <definedName name="Maquinaria">'[4]Maqui Equip'!$B$1:$B$65536</definedName>
    <definedName name="MDC" localSheetId="2">#REF!</definedName>
    <definedName name="MDC" localSheetId="1">#REF!</definedName>
    <definedName name="MDC">#REF!</definedName>
    <definedName name="MEZCLADORA" localSheetId="2">#REF!</definedName>
    <definedName name="MEZCLADORA" localSheetId="1">#REF!</definedName>
    <definedName name="MEZCLADORA">#REF!</definedName>
    <definedName name="MOTO" localSheetId="2">#REF!</definedName>
    <definedName name="MOTO" localSheetId="1">#REF!</definedName>
    <definedName name="MOTO">#REF!</definedName>
    <definedName name="motosierra" localSheetId="2">[5]Mater!#REF!</definedName>
    <definedName name="motosierra" localSheetId="1">[5]Mater!#REF!</definedName>
    <definedName name="motosierra">[5]Mater!#REF!</definedName>
    <definedName name="OFI" localSheetId="2">#REF!</definedName>
    <definedName name="OFI" localSheetId="1">#REF!</definedName>
    <definedName name="OFI">#REF!</definedName>
    <definedName name="pavimento" localSheetId="2">#REF!</definedName>
    <definedName name="pavimento" localSheetId="1">#REF!</definedName>
    <definedName name="pavimento">#REF!</definedName>
    <definedName name="PREST" localSheetId="2">#REF!</definedName>
    <definedName name="PREST" localSheetId="1">#REF!</definedName>
    <definedName name="PREST">#REF!</definedName>
    <definedName name="PROPONE" localSheetId="2">#REF!</definedName>
    <definedName name="PROPONE" localSheetId="1">#REF!</definedName>
    <definedName name="PROPONE">#REF!</definedName>
    <definedName name="PUNT">[3]INSUMOS!$D$688</definedName>
    <definedName name="qdefqfqwreqwerqw">[1]Insumos!#REF!</definedName>
    <definedName name="RAJON" localSheetId="2">#REF!</definedName>
    <definedName name="RAJON" localSheetId="1">#REF!</definedName>
    <definedName name="RAJON">#REF!</definedName>
    <definedName name="RECEBO" localSheetId="2">#REF!</definedName>
    <definedName name="RECEBO" localSheetId="1">#REF!</definedName>
    <definedName name="RECEBO">#REF!</definedName>
    <definedName name="RETIROV" localSheetId="2">#REF!</definedName>
    <definedName name="RETIROV" localSheetId="1">#REF!</definedName>
    <definedName name="RETIROV">#REF!</definedName>
    <definedName name="RETRO" localSheetId="2">#REF!</definedName>
    <definedName name="RETRO" localSheetId="1">#REF!</definedName>
    <definedName name="RETRO">#REF!</definedName>
    <definedName name="SARDINELV" localSheetId="2">#REF!</definedName>
    <definedName name="SARDINELV" localSheetId="1">#REF!</definedName>
    <definedName name="SARDINELV">#REF!</definedName>
    <definedName name="soladov" localSheetId="2">#REF!</definedName>
    <definedName name="soladov" localSheetId="1">#REF!</definedName>
    <definedName name="soladov">#REF!</definedName>
    <definedName name="SUBBASE" localSheetId="2">#REF!</definedName>
    <definedName name="SUBBASE" localSheetId="1">#REF!</definedName>
    <definedName name="SUBBASE">#REF!</definedName>
    <definedName name="TABLA">[3]INSUMOS!$D$793</definedName>
    <definedName name="TANQUE" localSheetId="2">#REF!</definedName>
    <definedName name="TANQUE" localSheetId="1">#REF!</definedName>
    <definedName name="TANQUE">#REF!</definedName>
    <definedName name="TERMINADORA" localSheetId="2">#REF!</definedName>
    <definedName name="TERMINADORA" localSheetId="1">#REF!</definedName>
    <definedName name="TERMINADORA">#REF!</definedName>
    <definedName name="TOPO" localSheetId="2">#REF!</definedName>
    <definedName name="TOPO" localSheetId="1">#REF!</definedName>
    <definedName name="TOPO">#REF!</definedName>
    <definedName name="TRAB">[3]INSUMOS!$D$932</definedName>
    <definedName name="TUBO" localSheetId="2">#REF!</definedName>
    <definedName name="TUBO" localSheetId="1">#REF!</definedName>
    <definedName name="TUBO">#REF!</definedName>
    <definedName name="Unidades">[4]Unidades!$A$1:$A$65536</definedName>
    <definedName name="UTIL" localSheetId="2">#REF!</definedName>
    <definedName name="UTIL" localSheetId="1">#REF!</definedName>
    <definedName name="UTIL">#REF!</definedName>
    <definedName name="VIBRA">[3]INSUMOS!$D$1404</definedName>
    <definedName name="VIBRADOR" localSheetId="2">#REF!</definedName>
    <definedName name="VIBRADOR" localSheetId="1">#REF!</definedName>
    <definedName name="VIBRADOR">#REF!</definedName>
    <definedName name="VIBRO" localSheetId="2">#REF!</definedName>
    <definedName name="VIBRO" localSheetId="1">#REF!</definedName>
    <definedName name="VIBRO">#REF!</definedName>
    <definedName name="VOLQUETA" localSheetId="2">#REF!</definedName>
    <definedName name="VOLQUETA" localSheetId="1">#REF!</definedName>
    <definedName name="VOLQUETA">#REF!</definedName>
    <definedName name="Z" localSheetId="2">[1]Insumos!#REF!</definedName>
    <definedName name="Z" localSheetId="1">[1]Insumos!#REF!</definedName>
    <definedName name="Z">[1]Insumos!#REF!</definedName>
    <definedName name="Z_772EE943_9369_419A_B147_7AAC3431D8A2_.wvu.PrintArea" localSheetId="1" hidden="1">'MANO DE OBRA'!$A$3:$L$61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H14" i="9" s="1"/>
  <c r="E88" i="9"/>
  <c r="E93" i="9" s="1"/>
  <c r="E36" i="9"/>
  <c r="E35" i="9"/>
  <c r="E31" i="9"/>
  <c r="E28" i="9"/>
  <c r="E29" i="9" s="1"/>
  <c r="G67" i="9"/>
  <c r="G78" i="9"/>
  <c r="G77" i="9"/>
  <c r="G76" i="9"/>
  <c r="G75" i="9"/>
  <c r="G74" i="9"/>
  <c r="G73" i="9"/>
  <c r="G72" i="9"/>
  <c r="G71" i="9"/>
  <c r="G50" i="9"/>
  <c r="G58" i="9"/>
  <c r="G57" i="9"/>
  <c r="G56" i="9"/>
  <c r="G61" i="9"/>
  <c r="G87" i="9"/>
  <c r="G39" i="9"/>
  <c r="G38" i="9"/>
  <c r="E37" i="9" l="1"/>
  <c r="G92" i="9"/>
  <c r="G9" i="9"/>
  <c r="G84" i="9"/>
  <c r="G107" i="9"/>
  <c r="G106" i="9"/>
  <c r="G105" i="9"/>
  <c r="G104" i="9"/>
  <c r="G103" i="9"/>
  <c r="G101" i="9"/>
  <c r="G100" i="9"/>
  <c r="G99" i="9"/>
  <c r="G98" i="9"/>
  <c r="G97" i="9"/>
  <c r="G108" i="9" l="1"/>
  <c r="G102" i="9"/>
  <c r="G60" i="9" l="1"/>
  <c r="G80" i="9" l="1"/>
  <c r="N24" i="11" l="1"/>
  <c r="L24" i="11"/>
  <c r="J24" i="11"/>
  <c r="H24" i="11"/>
  <c r="F24" i="11"/>
  <c r="D24" i="11"/>
  <c r="N21" i="11"/>
  <c r="L21" i="11"/>
  <c r="H21" i="11"/>
  <c r="F21" i="11"/>
  <c r="C19" i="11"/>
  <c r="N10" i="11"/>
  <c r="N16" i="11" s="1"/>
  <c r="L10" i="11"/>
  <c r="L16" i="11" s="1"/>
  <c r="H10" i="11"/>
  <c r="H16" i="11" s="1"/>
  <c r="F10" i="11"/>
  <c r="F9" i="11"/>
  <c r="F17" i="11" s="1"/>
  <c r="N8" i="11"/>
  <c r="N22" i="11" s="1"/>
  <c r="L8" i="11"/>
  <c r="L11" i="11" s="1"/>
  <c r="F8" i="11"/>
  <c r="F22" i="11" s="1"/>
  <c r="D8" i="11"/>
  <c r="D22" i="11" s="1"/>
  <c r="H7" i="11"/>
  <c r="H9" i="11" s="1"/>
  <c r="J6" i="11"/>
  <c r="J8" i="11" s="1"/>
  <c r="J22" i="11" s="1"/>
  <c r="D10" i="11"/>
  <c r="C49" i="10"/>
  <c r="C48" i="10"/>
  <c r="C47" i="10"/>
  <c r="E43" i="10"/>
  <c r="E42" i="10"/>
  <c r="E41" i="10"/>
  <c r="E40" i="10"/>
  <c r="E39" i="10"/>
  <c r="E38" i="10"/>
  <c r="E37" i="10"/>
  <c r="C33" i="10"/>
  <c r="D33" i="10" s="1"/>
  <c r="C29" i="10"/>
  <c r="D29" i="10" s="1"/>
  <c r="C25" i="10"/>
  <c r="K21" i="10"/>
  <c r="J21" i="10"/>
  <c r="C21" i="10"/>
  <c r="C62" i="10" s="1"/>
  <c r="K20" i="10"/>
  <c r="J20" i="10"/>
  <c r="K19" i="10"/>
  <c r="J19" i="10"/>
  <c r="K18" i="10"/>
  <c r="D66" i="10" s="1"/>
  <c r="J18" i="10"/>
  <c r="K17" i="10"/>
  <c r="C17" i="10"/>
  <c r="D47" i="10" s="1"/>
  <c r="D11" i="10"/>
  <c r="N9" i="10"/>
  <c r="M9" i="10"/>
  <c r="L9" i="10"/>
  <c r="K9" i="10"/>
  <c r="J9" i="10"/>
  <c r="N8" i="10"/>
  <c r="M8" i="10"/>
  <c r="L8" i="10"/>
  <c r="K8" i="10"/>
  <c r="J8" i="10"/>
  <c r="N7" i="10"/>
  <c r="M7" i="10"/>
  <c r="L7" i="10"/>
  <c r="K7" i="10"/>
  <c r="J7" i="10"/>
  <c r="D7" i="10"/>
  <c r="D9" i="10" s="1"/>
  <c r="N6" i="10"/>
  <c r="N12" i="10" s="1"/>
  <c r="M6" i="10"/>
  <c r="L6" i="10"/>
  <c r="K6" i="10"/>
  <c r="K12" i="10" s="1"/>
  <c r="J6" i="10"/>
  <c r="J12" i="10" s="1"/>
  <c r="L19" i="11" l="1"/>
  <c r="H26" i="11"/>
  <c r="I26" i="11" s="1"/>
  <c r="D21" i="10"/>
  <c r="H32" i="11"/>
  <c r="I32" i="11" s="1"/>
  <c r="L12" i="10"/>
  <c r="M11" i="10"/>
  <c r="D17" i="10"/>
  <c r="E47" i="10" s="1"/>
  <c r="I47" i="10" s="1"/>
  <c r="H8" i="11"/>
  <c r="H22" i="11" s="1"/>
  <c r="I22" i="11" s="1"/>
  <c r="F11" i="11"/>
  <c r="F19" i="11" s="1"/>
  <c r="N11" i="11"/>
  <c r="N19" i="11" s="1"/>
  <c r="N20" i="11" s="1"/>
  <c r="H27" i="11"/>
  <c r="H33" i="11"/>
  <c r="I33" i="11" s="1"/>
  <c r="C58" i="10"/>
  <c r="H28" i="11"/>
  <c r="I28" i="11" s="1"/>
  <c r="D48" i="10"/>
  <c r="E48" i="10" s="1"/>
  <c r="I48" i="10" s="1"/>
  <c r="C66" i="10"/>
  <c r="E66" i="10" s="1"/>
  <c r="F66" i="10" s="1"/>
  <c r="H30" i="11"/>
  <c r="I30" i="11" s="1"/>
  <c r="M12" i="10"/>
  <c r="M10" i="10"/>
  <c r="K11" i="10"/>
  <c r="D54" i="10"/>
  <c r="D62" i="10"/>
  <c r="E62" i="10" s="1"/>
  <c r="F62" i="10" s="1"/>
  <c r="J10" i="11"/>
  <c r="J16" i="11" s="1"/>
  <c r="K22" i="11" s="1"/>
  <c r="J21" i="11"/>
  <c r="F20" i="11"/>
  <c r="H17" i="11"/>
  <c r="I17" i="11" s="1"/>
  <c r="H11" i="11"/>
  <c r="H19" i="11" s="1"/>
  <c r="M19" i="11"/>
  <c r="L20" i="11"/>
  <c r="J11" i="11"/>
  <c r="J19" i="11" s="1"/>
  <c r="F16" i="11"/>
  <c r="G21" i="11" s="1"/>
  <c r="O19" i="11"/>
  <c r="O24" i="11"/>
  <c r="D16" i="11"/>
  <c r="D9" i="11"/>
  <c r="D17" i="11" s="1"/>
  <c r="D21" i="11"/>
  <c r="I21" i="11"/>
  <c r="L22" i="11"/>
  <c r="I24" i="11"/>
  <c r="M24" i="11"/>
  <c r="D26" i="11"/>
  <c r="D27" i="11"/>
  <c r="I27" i="11"/>
  <c r="D28" i="11"/>
  <c r="D30" i="11"/>
  <c r="D32" i="11"/>
  <c r="D33" i="11"/>
  <c r="K47" i="10"/>
  <c r="D25" i="10"/>
  <c r="D49" i="10"/>
  <c r="E49" i="10" s="1"/>
  <c r="K10" i="10"/>
  <c r="C46" i="10"/>
  <c r="J17" i="10"/>
  <c r="C13" i="10"/>
  <c r="D63" i="10"/>
  <c r="D55" i="10"/>
  <c r="D67" i="10"/>
  <c r="I66" i="10" s="1"/>
  <c r="D59" i="10"/>
  <c r="K48" i="10"/>
  <c r="J10" i="10"/>
  <c r="O12" i="10" s="1"/>
  <c r="L10" i="10"/>
  <c r="N10" i="10"/>
  <c r="J11" i="10"/>
  <c r="L11" i="10"/>
  <c r="N11" i="10"/>
  <c r="C54" i="10"/>
  <c r="D58" i="10"/>
  <c r="E54" i="10" l="1"/>
  <c r="F48" i="10"/>
  <c r="F47" i="10"/>
  <c r="H48" i="10"/>
  <c r="J48" i="10"/>
  <c r="H47" i="10"/>
  <c r="G48" i="10"/>
  <c r="G47" i="10"/>
  <c r="J47" i="10"/>
  <c r="G24" i="11"/>
  <c r="E32" i="11"/>
  <c r="E28" i="11"/>
  <c r="L28" i="11" s="1"/>
  <c r="M28" i="11" s="1"/>
  <c r="E26" i="11"/>
  <c r="L26" i="11" s="1"/>
  <c r="M26" i="11" s="1"/>
  <c r="E33" i="11"/>
  <c r="L33" i="11" s="1"/>
  <c r="M33" i="11" s="1"/>
  <c r="G22" i="11"/>
  <c r="M22" i="11"/>
  <c r="J33" i="11"/>
  <c r="K33" i="11" s="1"/>
  <c r="J30" i="11"/>
  <c r="K30" i="11" s="1"/>
  <c r="J27" i="11"/>
  <c r="K27" i="11" s="1"/>
  <c r="E30" i="11"/>
  <c r="L30" i="11" s="1"/>
  <c r="M30" i="11" s="1"/>
  <c r="E27" i="11"/>
  <c r="L27" i="11" s="1"/>
  <c r="M27" i="11" s="1"/>
  <c r="E17" i="11"/>
  <c r="G20" i="11"/>
  <c r="I54" i="10"/>
  <c r="L32" i="11"/>
  <c r="M32" i="11" s="1"/>
  <c r="M21" i="11"/>
  <c r="J32" i="11"/>
  <c r="K32" i="11" s="1"/>
  <c r="J28" i="11"/>
  <c r="K28" i="11" s="1"/>
  <c r="J26" i="11"/>
  <c r="K26" i="11" s="1"/>
  <c r="K24" i="11"/>
  <c r="O22" i="11"/>
  <c r="O21" i="11"/>
  <c r="I62" i="10"/>
  <c r="I58" i="10"/>
  <c r="E58" i="10"/>
  <c r="F58" i="10" s="1"/>
  <c r="K21" i="11"/>
  <c r="O20" i="11"/>
  <c r="M20" i="11"/>
  <c r="K19" i="11"/>
  <c r="J20" i="11"/>
  <c r="K20" i="11" s="1"/>
  <c r="I19" i="11"/>
  <c r="H20" i="11"/>
  <c r="I20" i="11" s="1"/>
  <c r="E22" i="11"/>
  <c r="E24" i="11"/>
  <c r="E21" i="11"/>
  <c r="D11" i="11"/>
  <c r="D19" i="11" s="1"/>
  <c r="F33" i="11"/>
  <c r="G33" i="11" s="1"/>
  <c r="N33" i="11" s="1"/>
  <c r="O33" i="11" s="1"/>
  <c r="F32" i="11"/>
  <c r="G32" i="11" s="1"/>
  <c r="N32" i="11" s="1"/>
  <c r="O32" i="11" s="1"/>
  <c r="F30" i="11"/>
  <c r="G30" i="11" s="1"/>
  <c r="N30" i="11" s="1"/>
  <c r="O30" i="11" s="1"/>
  <c r="F28" i="11"/>
  <c r="G28" i="11" s="1"/>
  <c r="N28" i="11" s="1"/>
  <c r="O28" i="11" s="1"/>
  <c r="F27" i="11"/>
  <c r="G27" i="11" s="1"/>
  <c r="N27" i="11" s="1"/>
  <c r="O27" i="11" s="1"/>
  <c r="F26" i="11"/>
  <c r="G26" i="11" s="1"/>
  <c r="N26" i="11" s="1"/>
  <c r="G17" i="11"/>
  <c r="G19" i="11"/>
  <c r="L20" i="10"/>
  <c r="L18" i="10"/>
  <c r="L19" i="10"/>
  <c r="L17" i="10"/>
  <c r="L21" i="10"/>
  <c r="F54" i="10"/>
  <c r="C67" i="10"/>
  <c r="E67" i="10" s="1"/>
  <c r="C59" i="10"/>
  <c r="E59" i="10" s="1"/>
  <c r="F59" i="10" s="1"/>
  <c r="C63" i="10"/>
  <c r="E63" i="10" s="1"/>
  <c r="C55" i="10"/>
  <c r="E55" i="10" s="1"/>
  <c r="F55" i="10" s="1"/>
  <c r="D46" i="10"/>
  <c r="E46" i="10" s="1"/>
  <c r="D13" i="10"/>
  <c r="O11" i="10"/>
  <c r="K49" i="10"/>
  <c r="I49" i="10"/>
  <c r="G49" i="10"/>
  <c r="J49" i="10"/>
  <c r="H49" i="10"/>
  <c r="F49" i="10"/>
  <c r="H35" i="11" l="1"/>
  <c r="M35" i="11"/>
  <c r="L35" i="11"/>
  <c r="G58" i="10"/>
  <c r="H58" i="10" s="1"/>
  <c r="J35" i="11"/>
  <c r="K35" i="11"/>
  <c r="L49" i="10" s="1"/>
  <c r="I35" i="11"/>
  <c r="L48" i="10" s="1"/>
  <c r="G35" i="11"/>
  <c r="L47" i="10" s="1"/>
  <c r="O26" i="11"/>
  <c r="O35" i="11" s="1"/>
  <c r="N35" i="11"/>
  <c r="E19" i="11"/>
  <c r="D20" i="11"/>
  <c r="E20" i="11" s="1"/>
  <c r="K46" i="10"/>
  <c r="I46" i="10"/>
  <c r="G46" i="10"/>
  <c r="J46" i="10"/>
  <c r="F46" i="10"/>
  <c r="H46" i="10"/>
  <c r="F63" i="10"/>
  <c r="G62" i="10"/>
  <c r="H62" i="10" s="1"/>
  <c r="F67" i="10"/>
  <c r="G66" i="10"/>
  <c r="H66" i="10" s="1"/>
  <c r="G54" i="10"/>
  <c r="H54" i="10" s="1"/>
  <c r="D35" i="11" l="1"/>
  <c r="E35" i="11"/>
  <c r="L46" i="10" s="1"/>
  <c r="G51" i="9" l="1"/>
  <c r="G95" i="9"/>
  <c r="G88" i="9"/>
  <c r="G46" i="9"/>
  <c r="G90" i="9"/>
  <c r="G69" i="9"/>
  <c r="G68" i="9"/>
  <c r="G59" i="9"/>
  <c r="G44" i="9"/>
  <c r="G55" i="9" l="1"/>
  <c r="G64" i="9" s="1"/>
  <c r="G83" i="9"/>
  <c r="G85" i="9" s="1"/>
  <c r="G86" i="9"/>
  <c r="G33" i="9"/>
  <c r="G47" i="9"/>
  <c r="G70" i="9"/>
  <c r="G93" i="9"/>
  <c r="G91" i="9"/>
  <c r="G66" i="9"/>
  <c r="G45" i="9"/>
  <c r="G22" i="9" l="1"/>
  <c r="G81" i="9"/>
  <c r="G82" i="9" s="1"/>
  <c r="G65" i="9"/>
  <c r="G79" i="9" s="1"/>
  <c r="G49" i="9"/>
  <c r="G54" i="9" s="1"/>
  <c r="G94" i="9"/>
  <c r="G37" i="9"/>
  <c r="G26" i="9" l="1"/>
  <c r="G42" i="9" l="1"/>
  <c r="G43" i="9"/>
  <c r="G41" i="9"/>
  <c r="G21" i="9"/>
  <c r="G23" i="9"/>
  <c r="B60" i="9"/>
  <c r="D60" i="9"/>
  <c r="G48" i="9" l="1"/>
  <c r="G20" i="9"/>
  <c r="G32" i="9" l="1"/>
  <c r="G29" i="9"/>
  <c r="G30" i="9"/>
  <c r="G28" i="9"/>
  <c r="G36" i="9"/>
  <c r="G18" i="9"/>
  <c r="G31" i="9"/>
  <c r="G35" i="9" l="1"/>
  <c r="G40" i="9" s="1"/>
  <c r="G15" i="9"/>
  <c r="G19" i="9"/>
  <c r="G16" i="9"/>
  <c r="G34" i="9"/>
  <c r="G24" i="9"/>
  <c r="G17" i="9"/>
  <c r="G27" i="9" l="1"/>
  <c r="G8" i="9"/>
  <c r="G11" i="9"/>
  <c r="G7" i="9" l="1"/>
  <c r="G12" i="9" s="1"/>
  <c r="G89" i="9" l="1"/>
  <c r="G96" i="9" s="1"/>
  <c r="G109" i="9" s="1"/>
  <c r="G113" i="9" l="1"/>
  <c r="G111" i="9" l="1"/>
  <c r="G112" i="9"/>
  <c r="G110" i="9"/>
  <c r="G114" i="9" l="1"/>
  <c r="G115" i="9" s="1"/>
  <c r="H82" i="9"/>
  <c r="H48" i="9"/>
  <c r="H12" i="9"/>
  <c r="H79" i="9"/>
  <c r="H40" i="9"/>
  <c r="H85" i="9"/>
  <c r="H27" i="9"/>
  <c r="H64" i="9"/>
  <c r="H34" i="9"/>
  <c r="H54" i="9"/>
</calcChain>
</file>

<file path=xl/sharedStrings.xml><?xml version="1.0" encoding="utf-8"?>
<sst xmlns="http://schemas.openxmlformats.org/spreadsheetml/2006/main" count="393" uniqueCount="242">
  <si>
    <t>Capitulo</t>
  </si>
  <si>
    <t>Cant</t>
  </si>
  <si>
    <t>Un</t>
  </si>
  <si>
    <t>Ítem</t>
  </si>
  <si>
    <t>Actividades</t>
  </si>
  <si>
    <t>Valor Unitario</t>
  </si>
  <si>
    <t>Valor Total</t>
  </si>
  <si>
    <t>1. PRELIMINARES</t>
  </si>
  <si>
    <t>Suministro e Instalación de Ventana Metálica (1.00m x 1.20m). Incluye Vidrio 3mm.</t>
  </si>
  <si>
    <t>TOTAL ESTRUCTURA</t>
  </si>
  <si>
    <t>TOTAL CIMENTACION</t>
  </si>
  <si>
    <t>TOTAL PRELIMINARES</t>
  </si>
  <si>
    <t>TOTAL MUROS</t>
  </si>
  <si>
    <t>TOTAL CUBIERTA</t>
  </si>
  <si>
    <t>TOTAL COSTOS DIRECTOS</t>
  </si>
  <si>
    <t>TOTAL ACABADOS</t>
  </si>
  <si>
    <t>TOTAL INSTALACIONES SANITARIAS</t>
  </si>
  <si>
    <t>Ç</t>
  </si>
  <si>
    <t>Ayudante</t>
  </si>
  <si>
    <t>Oficial</t>
  </si>
  <si>
    <t>M a n o  d e  O b r a.</t>
  </si>
  <si>
    <t>SALARIOS</t>
  </si>
  <si>
    <t>HORAS EFECTIVAS TRABAJADAS</t>
  </si>
  <si>
    <t>AYUDANTE</t>
  </si>
  <si>
    <t>OFICIAL</t>
  </si>
  <si>
    <t>MAESTRO</t>
  </si>
  <si>
    <t>RESIDENTE</t>
  </si>
  <si>
    <t>SISO</t>
  </si>
  <si>
    <t>%</t>
  </si>
  <si>
    <t>Salario minimo:</t>
  </si>
  <si>
    <t xml:space="preserve">Mensual </t>
  </si>
  <si>
    <t>A</t>
  </si>
  <si>
    <t>Valor real salario</t>
  </si>
  <si>
    <t xml:space="preserve">Diario </t>
  </si>
  <si>
    <t>B</t>
  </si>
  <si>
    <t>Horas calendario anuales</t>
  </si>
  <si>
    <t>Subsidio de Transporte</t>
  </si>
  <si>
    <t>C</t>
  </si>
  <si>
    <r>
      <t xml:space="preserve">Horas laborales anuales </t>
    </r>
    <r>
      <rPr>
        <sz val="8"/>
        <rFont val="Century Gothic"/>
        <family val="2"/>
      </rPr>
      <t>(52 semanas por 48 horas)+8 horas</t>
    </r>
  </si>
  <si>
    <t>Anual =</t>
  </si>
  <si>
    <t>D</t>
  </si>
  <si>
    <r>
      <t>Horas habiles anuales</t>
    </r>
    <r>
      <rPr>
        <sz val="8"/>
        <rFont val="Century Gothic"/>
        <family val="2"/>
      </rPr>
      <t xml:space="preserve"> 2920 horas - (52 domingos + 17 fiestas + 3 permisos) x 8 horas</t>
    </r>
  </si>
  <si>
    <t>E</t>
  </si>
  <si>
    <t>Valor hora calendario    (A/B)</t>
  </si>
  <si>
    <t xml:space="preserve">Salario </t>
  </si>
  <si>
    <t>F</t>
  </si>
  <si>
    <t>Valor hora laboral          (A/C)</t>
  </si>
  <si>
    <t>dia</t>
  </si>
  <si>
    <t>hora</t>
  </si>
  <si>
    <t>G</t>
  </si>
  <si>
    <t>Valor hora efectiva        (A/D)</t>
  </si>
  <si>
    <t>AYUDANTE AVANZADO</t>
  </si>
  <si>
    <t>NOTA: El porcentaje de hora efectiva= % salario mas adiciones x 124,57</t>
  </si>
  <si>
    <t>VALOR SALARIO</t>
  </si>
  <si>
    <t>SALARIO+ADICIONES</t>
  </si>
  <si>
    <t>HORA EFECTIVA</t>
  </si>
  <si>
    <t>Salario</t>
  </si>
  <si>
    <t xml:space="preserve">HORAS EXTRAS </t>
  </si>
  <si>
    <t xml:space="preserve">HORAS EXTRAS DIURNAS (H.E.D) (6:00 am-10:00 pm) </t>
  </si>
  <si>
    <t>RECARGO NOCTURNO</t>
  </si>
  <si>
    <t>HORA EXTRA NOCTURNA(H.E.N) (10:00 pm- 6:00 am)</t>
  </si>
  <si>
    <t>RECARGO DOMINICAL /FESTIVO</t>
  </si>
  <si>
    <t>HORA EXTRA DIURNA DOMINICAL / FESTIVA (H.E.D.F)</t>
  </si>
  <si>
    <t xml:space="preserve">25% H.E.D + 75% RECARGO DOMINICAL FESTIVO </t>
  </si>
  <si>
    <t>HORA EXTRA NOCTURNA DOMINICAL / FESTIVO (H.E.N.F)</t>
  </si>
  <si>
    <t>75% RECARGO NOCTURNO + 75% H.E.N</t>
  </si>
  <si>
    <t>HORA NOCTURNA DOMINICAL / FESTIVO (H.N.F)</t>
  </si>
  <si>
    <t>35% RECARGO NOCTURNO + 75% RECARGO DOMINICAL</t>
  </si>
  <si>
    <t>TIPO TRABAJADOR</t>
  </si>
  <si>
    <t>SALARIO MINIMO</t>
  </si>
  <si>
    <t>JORNAL 
(8 HORAS)</t>
  </si>
  <si>
    <t>HORA DIURNA ORDINARIA</t>
  </si>
  <si>
    <t>H.E.D</t>
  </si>
  <si>
    <t>H.E.N</t>
  </si>
  <si>
    <t>H.E.D.F</t>
  </si>
  <si>
    <t>H.E.N.F</t>
  </si>
  <si>
    <t>H.N.F</t>
  </si>
  <si>
    <t>CARGA PRESTACIONAL</t>
  </si>
  <si>
    <t>Media cuchara</t>
  </si>
  <si>
    <t>Maestro</t>
  </si>
  <si>
    <t>CUADRILLAS</t>
  </si>
  <si>
    <r>
      <t xml:space="preserve">CUADRILLA A </t>
    </r>
    <r>
      <rPr>
        <sz val="9"/>
        <rFont val="Century Gothic"/>
        <family val="2"/>
      </rPr>
      <t>(Albañil)</t>
    </r>
  </si>
  <si>
    <t>Valor  dia</t>
  </si>
  <si>
    <t>Valor Real del Jornal</t>
  </si>
  <si>
    <t>Valor Total Hora</t>
  </si>
  <si>
    <t>Valor Dia Cuadrilla</t>
  </si>
  <si>
    <t>Valor Hora Cuadrilla</t>
  </si>
  <si>
    <t>% Cuadrilla</t>
  </si>
  <si>
    <r>
      <t xml:space="preserve">CUADRILLA B </t>
    </r>
    <r>
      <rPr>
        <sz val="8"/>
        <rFont val="Century Gothic"/>
        <family val="2"/>
      </rPr>
      <t>(Inst. Electricas e Hidrosanitarias) A+10%</t>
    </r>
  </si>
  <si>
    <r>
      <t xml:space="preserve">CUADRILLA C </t>
    </r>
    <r>
      <rPr>
        <sz val="8"/>
        <rFont val="Century Gothic"/>
        <family val="2"/>
      </rPr>
      <t>(Pintura) A+15%</t>
    </r>
  </si>
  <si>
    <r>
      <t xml:space="preserve">CUADRILLA D </t>
    </r>
    <r>
      <rPr>
        <sz val="8"/>
        <rFont val="Century Gothic"/>
        <family val="2"/>
      </rPr>
      <t>(Carp. Metalica y Madera) A+20%</t>
    </r>
  </si>
  <si>
    <t xml:space="preserve">SALARIO </t>
  </si>
  <si>
    <t xml:space="preserve">VALOR </t>
  </si>
  <si>
    <t>VALOR</t>
  </si>
  <si>
    <t>Mensual</t>
  </si>
  <si>
    <t>N/A</t>
  </si>
  <si>
    <t>Total mensual</t>
  </si>
  <si>
    <t>Subsidio de Transporte Anual</t>
  </si>
  <si>
    <t>Anual (SALARIO/30X365)</t>
  </si>
  <si>
    <t>Anual con Subsidio de Transporte</t>
  </si>
  <si>
    <t>CONCEPTO</t>
  </si>
  <si>
    <t xml:space="preserve">BASE </t>
  </si>
  <si>
    <t>FACTOR</t>
  </si>
  <si>
    <t>1. SALARIO ANUJAL</t>
  </si>
  <si>
    <t>Salario Anual (365 dias)</t>
  </si>
  <si>
    <t xml:space="preserve">Subsidio transporte </t>
  </si>
  <si>
    <t>2. PRESTACIONES</t>
  </si>
  <si>
    <t>Cesantia anual</t>
  </si>
  <si>
    <t>Intereses Cesantia</t>
  </si>
  <si>
    <t>Vacaciones - 15 dias</t>
  </si>
  <si>
    <t>Prima - 30 dias</t>
  </si>
  <si>
    <t>3. OTROS COSTOS</t>
  </si>
  <si>
    <t>Dotación</t>
  </si>
  <si>
    <t>4. SEGURIDAD SOCIAL</t>
  </si>
  <si>
    <t>Pensiones</t>
  </si>
  <si>
    <t>Medicina familiar</t>
  </si>
  <si>
    <t>Riesgo profesionales</t>
  </si>
  <si>
    <t>5. APORTE SENA</t>
  </si>
  <si>
    <t>Aporte Ordinario</t>
  </si>
  <si>
    <t xml:space="preserve">6. OTROS APORTES </t>
  </si>
  <si>
    <t>I.C.B.F</t>
  </si>
  <si>
    <t xml:space="preserve">Caja de Compensacion </t>
  </si>
  <si>
    <t>VALOR REAL DEL SALARIO</t>
  </si>
  <si>
    <t>Notas:</t>
  </si>
  <si>
    <t>Todos los porcentajes estan relacionados con el salaraio 360 dias</t>
  </si>
  <si>
    <t>Sueldo anual = Sueldo mensual /30 x 365 dias</t>
  </si>
  <si>
    <t>Subsidio de Transporte Anual= sueldo mensual/30x(365 dias-17 dias festivos- 3 permisos- 15 dias vacaciones)</t>
  </si>
  <si>
    <t>El subsidio de transporte solo se paga hasta 2 salarios minimos mensuales</t>
  </si>
  <si>
    <t>La cotizacion para la medicina familiar es del 12,5% del salario y el 8,5% esta a cargo del empleador</t>
  </si>
  <si>
    <t>La cotizacion para la pension es del 16% del salario y el 12% esta a cargo del empleador</t>
  </si>
  <si>
    <t>BOTA CAUCHO</t>
  </si>
  <si>
    <t>CASCO</t>
  </si>
  <si>
    <t>GUANTES</t>
  </si>
  <si>
    <t>PANTALON</t>
  </si>
  <si>
    <t>CAMISETA</t>
  </si>
  <si>
    <t>GAFAS</t>
  </si>
  <si>
    <t>PROTECTOR AUDITIVO</t>
  </si>
  <si>
    <t>CHAQUETA JEAN</t>
  </si>
  <si>
    <t>BOTAS DE CUERO</t>
  </si>
  <si>
    <t>ANALISIS FACTOR PRESTACIONAL 2015</t>
  </si>
  <si>
    <t>ANALISIS DE CUADRILLAS AÑO 2015</t>
  </si>
  <si>
    <t>AIU</t>
  </si>
  <si>
    <t>Elaborado por:</t>
  </si>
  <si>
    <t>_________________________________________</t>
  </si>
  <si>
    <t>___________________________________</t>
  </si>
  <si>
    <t>Imprevistos</t>
  </si>
  <si>
    <t>Utilidades</t>
  </si>
  <si>
    <t>TOTAL CARPINTERÍA MADERA</t>
  </si>
  <si>
    <t>TOTAL CARPINTERIA METÁLICA</t>
  </si>
  <si>
    <t>TOTAL INSTALACIONES HIDRÁULICAS</t>
  </si>
  <si>
    <t>TOTAL INSTALACIÓN ELÉCTRICA</t>
  </si>
  <si>
    <t>Administración</t>
  </si>
  <si>
    <t>FORMATO PRESUPUESTO OBRA CIVIL PROYECTO COCINA PORKCOLOMBIA</t>
  </si>
  <si>
    <t xml:space="preserve">Arq. Pablo J. Piñeros </t>
  </si>
  <si>
    <t>Infraestructura y Obra Civil Porkcolombia - FNP</t>
  </si>
  <si>
    <t>Firma Proponente</t>
  </si>
  <si>
    <t>Valor Diseños tecnicos (Hidrosanitario y Gas,Electrico,Diseño de extraccion y equipos de frio)</t>
  </si>
  <si>
    <t>Fecha de entrega de la propuesta</t>
  </si>
  <si>
    <t>Fecha de inicio de obra</t>
  </si>
  <si>
    <t>Fecha culminacion y entrega de obra.</t>
  </si>
  <si>
    <t>TOTAL COSTOS INDIRECTOS</t>
  </si>
  <si>
    <t>TOTAL PRESUPUESTO</t>
  </si>
  <si>
    <t>TOTAL EQUIPOS ESPECIALES</t>
  </si>
  <si>
    <t>TOTAL ASEO Y RETIRO DE ESCOMBROS</t>
  </si>
  <si>
    <t>M2</t>
  </si>
  <si>
    <t>2. Las cantidades cotizadas en la propuesta estan sujetas al diseño arquitectonico sumunistrado por Porkcolombia - FNP y los hallazgos en sitio.</t>
  </si>
  <si>
    <t>Localización trazado y Replanteo</t>
  </si>
  <si>
    <t>Demolicion acabado de piso vinilico actual area de Cocina</t>
  </si>
  <si>
    <t>Suministro e instalacion cerramiento en drywall para areas a intervenir</t>
  </si>
  <si>
    <t>GL</t>
  </si>
  <si>
    <t>Desmonte escalera existente para bajar a area cocina</t>
  </si>
  <si>
    <t>Desmonte division Ventana de piso a techo actual division del patio</t>
  </si>
  <si>
    <t>Desmonte de ventana area audiovisual</t>
  </si>
  <si>
    <t>Desmonte de division en vidrio con dilatadores entre area de cocuna  y area de experiencia en cortes.</t>
  </si>
  <si>
    <t>Excavacion y apiques para identificar red sanitaria area cocina</t>
  </si>
  <si>
    <t xml:space="preserve">Regata para desagues de 3" area de cortes </t>
  </si>
  <si>
    <t>Regata ára desagues de 3" area de cocina</t>
  </si>
  <si>
    <t>Demolicion pase para extraccion industrial de 40 x 40 ( pase placa)</t>
  </si>
  <si>
    <t xml:space="preserve">Suminstro e instalacion de Sobrepiso en area de patio </t>
  </si>
  <si>
    <t>Suministro e instalacion de muro en bloque N. 4 para distribucion electrica e hidrosanitaria atrás de la barra posterior cocina.</t>
  </si>
  <si>
    <t>Suministro e instalacion de muro en bloque N. 4 para distribucion electrica e hidrosanitaria atrás de la barra posterior area de experiencia en cortes.</t>
  </si>
  <si>
    <t>Suministro e instalacion Muro en Dry wall cuarto audiovisual ( Incluye refuerzo en madera para instalacion puerta.</t>
  </si>
  <si>
    <t>Suministro e instalacion  de pintura lavable antihongos para Interior Baños y Cocinas Blanco Mate para cielorazo area cocina</t>
  </si>
  <si>
    <t>Suministro e instalacion  de pintura lavable antihongos para Interior Baños y Cocinas Blanco Mate para cielorazo area de experiencia en cortes.</t>
  </si>
  <si>
    <r>
      <t xml:space="preserve">Suministro e instalacion  de pintura lavable antihongos para Interior Baños y Cocinas Blanco Mate para </t>
    </r>
    <r>
      <rPr>
        <b/>
        <sz val="10"/>
        <color theme="1"/>
        <rFont val="Century Gothic"/>
        <family val="2"/>
      </rPr>
      <t>muros</t>
    </r>
    <r>
      <rPr>
        <sz val="10"/>
        <color theme="1"/>
        <rFont val="Century Gothic"/>
        <family val="2"/>
      </rPr>
      <t xml:space="preserve"> area de experiencia en cortes.</t>
    </r>
  </si>
  <si>
    <r>
      <t xml:space="preserve">Suministro e instalacion  de pintura lavable antihongos para Interior Baños y Cocinas Blanco Mate para </t>
    </r>
    <r>
      <rPr>
        <b/>
        <sz val="10"/>
        <color theme="1"/>
        <rFont val="Century Gothic"/>
        <family val="2"/>
      </rPr>
      <t>muros</t>
    </r>
    <r>
      <rPr>
        <sz val="10"/>
        <color theme="1"/>
        <rFont val="Century Gothic"/>
        <family val="2"/>
      </rPr>
      <t xml:space="preserve"> area de cocina</t>
    </r>
  </si>
  <si>
    <r>
      <t xml:space="preserve">Suministro e instalacion  de pintura viniltex blanco a dos manos para </t>
    </r>
    <r>
      <rPr>
        <b/>
        <sz val="10"/>
        <color theme="1"/>
        <rFont val="Century Gothic"/>
        <family val="2"/>
      </rPr>
      <t>muros</t>
    </r>
    <r>
      <rPr>
        <sz val="10"/>
        <color theme="1"/>
        <rFont val="Century Gothic"/>
        <family val="2"/>
      </rPr>
      <t xml:space="preserve"> area de audiovisuales.</t>
    </r>
  </si>
  <si>
    <t>Suministro e instalacion de sobre piso en concreto reforzado con malla de 4mm E= 0.12 m para distribucion de Instalaciones Hdrosanitarias, electricas y gas.</t>
  </si>
  <si>
    <t>Suministro e instalacion de alistado de piso en concreto E= 0.3 m area de Cocina</t>
  </si>
  <si>
    <t>Suministro e instalacion poyo en concreto para motor de extraccion ( incluye impermeabilizacion area intervenida.</t>
  </si>
  <si>
    <t>Suministro e instalacion de pergola en madera para patio frontal a la cocina (Según diseños)</t>
  </si>
  <si>
    <t>Suministro e instalacion de puerta ventana en vidrio Suministro e instalación de puerta ventana con unidad de vidrio DVH (Doble Vidriado Hermético) de seguridad para area de experiencia en cortes Resist. 4°C</t>
  </si>
  <si>
    <t>Suminstro e instalacion cielorazo en drywall para humedad area cocina ( según diseño) 
EN DRY WALL DE 9mm CON ESTRUCTURA METALICA ANCLADA AL ENTREPISO MEDIANTE PLATINAS) H&lt;= 3 MTS (incluye alquiler de andamios)</t>
  </si>
  <si>
    <t>Tapa de inspeccion de cieloraso en Drywall  PARA INSPECCION 0.60x 0.60, con marco y contramarco en aluminio</t>
  </si>
  <si>
    <t>Suministro e instalacion de piso Piso Chicago Gris Cenizo trafico comercial 20.6x92.6</t>
  </si>
  <si>
    <t xml:space="preserve">Suministro e instalacion de equipo de frio para area de experiencia en cortes 4°C. </t>
  </si>
  <si>
    <t>Suministro e instalacion de equipo de extraccion tipo campana industrial incluye ducteria y anclaje</t>
  </si>
  <si>
    <t xml:space="preserve">Suministro e instalacion de ventana lateral en vidrio  con unidad de vidrio DVH (Doble Vidriado Hermético) de seguridad para area de experiencia en cortes Resist. 4°C </t>
  </si>
  <si>
    <t>Suministro e instalacion de ventana en vidrio  con unidad de vidrio DVH (Doble Vidriado Hermético) de seguridad para area de experiencia en cortes Resist. 4°C con abatible para comunicación cocina.</t>
  </si>
  <si>
    <t>Retiro y disposicion final de escombro resultante de la obra , incluye elementos desmontados de acuerdo a indicacion de la interventoria</t>
  </si>
  <si>
    <t xml:space="preserve">Suministro e instalación puerta de aluminio de acceso a salon audiovisual, incluye marco, tapa luz y cerradura.  </t>
  </si>
  <si>
    <t xml:space="preserve">Suministro e instalación puerta de aluminio de acceso a zona de almacenamiento, incluye marco, tapa luz y cerradura.  </t>
  </si>
  <si>
    <t>Suministro e instalacion de puerta en madera pivotante de piso a techo con vidrio en fachada posterior patio( según diseño)</t>
  </si>
  <si>
    <t>Suministro e instalacion de puerta en madera tipo persiana con vidrio para acceso a cocina ( según diseño)</t>
  </si>
  <si>
    <t>Suministro e instalación de tubería de 1/2" (incluye accesorios)</t>
  </si>
  <si>
    <t>Suministro e instalación de tubería de 2" (incluye accesorios)</t>
  </si>
  <si>
    <t>Suministro e instalación de Válvula bola rosca 1/2 pulgada agua manija mariposa Grival, incluye tapa</t>
  </si>
  <si>
    <t>Suministro e Instalación filtro de agua 2 etapas bajo meson grival, incluye llave</t>
  </si>
  <si>
    <t>Suministro e instalación  tapa registro de 15X15</t>
  </si>
  <si>
    <t>Punto hidráulico de 1/2" PVC Para lavaplatos, incluye 1 ml de tuberia pvc y accesorios.</t>
  </si>
  <si>
    <t>Punto sanitario de 2" PVC, incluye 1 ml de tuberia pvc y accesorios (lavaplatos, trampa de grasas y maquina lavaplatos)</t>
  </si>
  <si>
    <t xml:space="preserve">Punto sanitario de 2" PVC, incluye 1 ml de tuberia pvc y accesorios y rejilla anticucaracha (sifones de piso area cocina , experiencia en cortes y zona de almacenamiento) </t>
  </si>
  <si>
    <t>Instalación Mueble lavaplatos, maquina lava vajilla ,mueble meson de cortes incluye conexión hidrosanitaria</t>
  </si>
  <si>
    <t>Demolicion acabado de piso vinilico actual area de experiencia en cortes</t>
  </si>
  <si>
    <t>gl</t>
  </si>
  <si>
    <t>ML</t>
  </si>
  <si>
    <t>Suministro e instalacion de alistado de piso en concreto E= 0.3 m area de Patio</t>
  </si>
  <si>
    <t>Suminsitro e instalacion de pañete liso muro (1:4) E=1.5 CM incluye filos y dilataciones muros de area cocina y experiencia en cortes.</t>
  </si>
  <si>
    <t>Suministro e instalacion de policarbonato alveolar de 6mm sobre pergola patio</t>
  </si>
  <si>
    <t>UND</t>
  </si>
  <si>
    <t xml:space="preserve">Instalación trampa de grasas ( 45 x 35 x 50 )  (acoples y accesorios suministrado por proveedor de equipos). La trampa va sobrepuesta al mueble </t>
  </si>
  <si>
    <t>Suministro e instalacion de regulador de gas de acuerdo a los diseño tecnicos</t>
  </si>
  <si>
    <t>NOTAS:</t>
  </si>
  <si>
    <t>3. Se debe realizar un documento anexo con la descripcion del alcance de la obra civil cotizada en este presupuesto.</t>
  </si>
  <si>
    <r>
      <t xml:space="preserve">1. El porcentaje de AIU es el definido en este formato y </t>
    </r>
    <r>
      <rPr>
        <b/>
        <u/>
        <sz val="10"/>
        <color theme="1"/>
        <rFont val="Century Gothic"/>
        <family val="2"/>
      </rPr>
      <t>se debe mantener</t>
    </r>
    <r>
      <rPr>
        <sz val="10"/>
        <color theme="1"/>
        <rFont val="Century Gothic"/>
        <family val="2"/>
      </rPr>
      <t xml:space="preserve"> en esos porcentajes: Administración (15%), Imprevistos (3%) y Utilidad (4%)</t>
    </r>
  </si>
  <si>
    <t>Agregar más filas si requiere</t>
  </si>
  <si>
    <t>Aseo general de obra (Durante la ejecución de la obra, cuando un ente autorizado de Porkcolombia - FNP lo solicite, y al finalizar la obra)</t>
  </si>
  <si>
    <t>Trámite de licencia de construcción ante la curaduría urbana o autoridad competente, de acuerdo con la normatividad vigente.</t>
  </si>
  <si>
    <t>TOTAL LICENCIAS</t>
  </si>
  <si>
    <t>2. LICENCIAS</t>
  </si>
  <si>
    <t>3. CIMENTACION Y EXCAVACIONES</t>
  </si>
  <si>
    <t>4. ESTRUCTURA</t>
  </si>
  <si>
    <t>5. MUROS</t>
  </si>
  <si>
    <t>6. CUBIERTA</t>
  </si>
  <si>
    <t>7. CARPINTERIA  MADERA</t>
  </si>
  <si>
    <t>8. CARPINTERIA METALICA</t>
  </si>
  <si>
    <t>9. INSTALACIONES HIDRAULICAS</t>
  </si>
  <si>
    <t>10.INSTALACIONES  SANITARIAS</t>
  </si>
  <si>
    <t>11. INSTALACION ELECTRICA</t>
  </si>
  <si>
    <t>12. ACABADOS</t>
  </si>
  <si>
    <t>13. EQUIPOS ESPECIALES</t>
  </si>
  <si>
    <t>14. ASEO Y RETIRO DE ESCOMBROS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</si>
</sst>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_-&quot;$&quot;* #,##0.00_-;\-&quot;$&quot;* #,##0.00_-;_-&quot;$&quot;* &quot;-&quot;??_-;_-@_-"/>
    <numFmt numFmtId="168" formatCode="_-[$$-240A]\ * #,##0.00_ ;_-[$$-240A]\ * \-#,##0.00\ ;_-[$$-240A]\ * &quot;-&quot;??_ ;_-@_ "/>
    <numFmt numFmtId="169" formatCode="_-[$$-240A]\ * #,##0_ ;_-[$$-240A]\ * \-#,##0\ ;_-[$$-240A]\ * &quot;-&quot;??_ ;_-@_ "/>
    <numFmt numFmtId="170" formatCode=";;;"/>
    <numFmt numFmtId="171" formatCode="&quot;$&quot;\ #,##0.00"/>
    <numFmt numFmtId="172" formatCode="&quot;$&quot;\ #,##0"/>
    <numFmt numFmtId="173" formatCode="[$$-240A]\ #,##0"/>
    <numFmt numFmtId="174" formatCode="_ &quot;$&quot;\ * #,##0.00_ ;_ &quot;$&quot;\ * \-#,##0.00_ ;_ &quot;$&quot;\ * &quot;-&quot;??_ ;_ @_ "/>
    <numFmt numFmtId="175" formatCode="_ &quot;$&quot;\ * #,##0_ ;_ &quot;$&quot;\ * \-#,##0_ ;_ &quot;$&quot;\ * &quot;-&quot;??_ ;_ @_ "/>
    <numFmt numFmtId="176" formatCode="&quot;$&quot;\ #,##0.0"/>
    <numFmt numFmtId="177" formatCode="_([$$-240A]\ * #,##0_);_([$$-240A]\ * \(#,##0\);_([$$-240A]\ * &quot;-&quot;??_);_(@_)"/>
    <numFmt numFmtId="178" formatCode="_([$$-240A]\ * #,##0.00_);_([$$-240A]\ * \(#,##0.00\);_([$$-240A]\ * &quot;-&quot;??_);_(@_)"/>
    <numFmt numFmtId="179" formatCode="_(&quot;$&quot;\ * #,##0_);_(&quot;$&quot;\ * \(#,##0\);_(&quot;$&quot;\ * &quot;-&quot;??_);_(@_)"/>
    <numFmt numFmtId="180" formatCode="_ * #,##0.00_ ;_ * \-#,##0.00_ ;_ * &quot;-&quot;??_ ;_ @_ "/>
    <numFmt numFmtId="181" formatCode="0.0%"/>
    <numFmt numFmtId="182" formatCode="[$$-240A]\ #,##0.00_ ;\-[$$-240A]\ #,##0.00\ "/>
    <numFmt numFmtId="183" formatCode="[$$-240A]\ #,##0_ ;\-[$$-240A]\ #,##0\ "/>
    <numFmt numFmtId="184" formatCode="_(* #,##0_);_(* \(#,##0\);_(* &quot;-&quot;??_);_(@_)"/>
    <numFmt numFmtId="185" formatCode="_-* #,##0.00\ _P_t_s_-;\-* #,##0.00\ _P_t_s_-;_-* &quot;-&quot;??\ _P_t_s_-;_-@_-"/>
    <numFmt numFmtId="186" formatCode="0.0"/>
    <numFmt numFmtId="187" formatCode="_-[$$-240A]* #,##0.0000_-;\-[$$-240A]* #,##0.0000_-;_-[$$-240A]* &quot;-&quot;????_-;_-@_-"/>
    <numFmt numFmtId="188" formatCode="[$$-240A]#,##0;[Red]\-[$$-240A]#,##0"/>
    <numFmt numFmtId="189" formatCode="0.0000%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9"/>
      <color indexed="9"/>
      <name val="Century Gothic"/>
      <family val="2"/>
    </font>
    <font>
      <sz val="10"/>
      <name val="Century Gothic"/>
      <family val="2"/>
    </font>
    <font>
      <b/>
      <sz val="20"/>
      <name val="Century Gothic"/>
      <family val="2"/>
    </font>
    <font>
      <b/>
      <u/>
      <sz val="18"/>
      <name val="Century Gothic"/>
      <family val="2"/>
    </font>
    <font>
      <b/>
      <u/>
      <sz val="22"/>
      <name val="Century Gothic"/>
      <family val="2"/>
    </font>
    <font>
      <sz val="10"/>
      <color indexed="8"/>
      <name val="MS Sans Serif"/>
      <family val="2"/>
    </font>
    <font>
      <b/>
      <sz val="12"/>
      <name val="Century Gothic"/>
      <family val="2"/>
    </font>
    <font>
      <b/>
      <u/>
      <sz val="10"/>
      <name val="Century Gothic"/>
      <family val="2"/>
    </font>
    <font>
      <i/>
      <sz val="10"/>
      <name val="Century Gothic"/>
      <family val="2"/>
    </font>
    <font>
      <sz val="8"/>
      <name val="Century Gothic"/>
      <family val="2"/>
    </font>
    <font>
      <b/>
      <sz val="10"/>
      <name val="Arial"/>
      <family val="2"/>
    </font>
    <font>
      <b/>
      <sz val="8"/>
      <name val="Century Gothic"/>
      <family val="2"/>
    </font>
    <font>
      <b/>
      <u/>
      <sz val="11"/>
      <name val="Century Gothic"/>
      <family val="2"/>
    </font>
    <font>
      <b/>
      <i/>
      <sz val="1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0"/>
      <name val="Century Gothic"/>
      <family val="2"/>
    </font>
    <font>
      <i/>
      <sz val="10"/>
      <color theme="1"/>
      <name val="Century Gothic"/>
      <family val="2"/>
    </font>
    <font>
      <sz val="10"/>
      <color rgb="FFFF0000"/>
      <name val="Century Gothic"/>
      <family val="2"/>
    </font>
    <font>
      <sz val="10"/>
      <color rgb="FF006600"/>
      <name val="Century Gothic"/>
      <family val="2"/>
    </font>
    <font>
      <b/>
      <sz val="10"/>
      <color theme="0" tint="-4.9989318521683403E-2"/>
      <name val="Century Gothic"/>
      <family val="2"/>
    </font>
    <font>
      <b/>
      <sz val="12"/>
      <color theme="0" tint="-4.9989318521683403E-2"/>
      <name val="Century Gothic"/>
      <family val="2"/>
    </font>
    <font>
      <sz val="8"/>
      <name val="Calibri"/>
      <family val="2"/>
      <scheme val="minor"/>
    </font>
    <font>
      <b/>
      <u/>
      <sz val="10"/>
      <color theme="1"/>
      <name val="Century Gothic"/>
      <family val="2"/>
    </font>
    <font>
      <b/>
      <sz val="10"/>
      <color rgb="FFFF0000"/>
      <name val="Century Gothic"/>
      <family val="2"/>
    </font>
  </fonts>
  <fills count="3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990033"/>
      </left>
      <right/>
      <top style="thin">
        <color rgb="FF990033"/>
      </top>
      <bottom style="thin">
        <color rgb="FF990033"/>
      </bottom>
      <diagonal/>
    </border>
    <border>
      <left style="medium">
        <color indexed="64"/>
      </left>
      <right/>
      <top/>
      <bottom/>
      <diagonal/>
    </border>
    <border>
      <left style="thin">
        <color rgb="FF990033"/>
      </left>
      <right/>
      <top style="medium">
        <color indexed="64"/>
      </top>
      <bottom style="thin">
        <color rgb="FF99003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3" fillId="0" borderId="0"/>
    <xf numFmtId="174" fontId="1" fillId="0" borderId="0">
      <protection locked="0"/>
    </xf>
    <xf numFmtId="9" fontId="1" fillId="0" borderId="0">
      <protection locked="0"/>
    </xf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44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2" fillId="5" borderId="0" xfId="1" applyFont="1" applyFill="1"/>
    <xf numFmtId="2" fontId="5" fillId="0" borderId="11" xfId="0" applyNumberFormat="1" applyFont="1" applyBorder="1" applyAlignment="1">
      <alignment horizontal="center" vertical="center"/>
    </xf>
    <xf numFmtId="0" fontId="10" fillId="5" borderId="0" xfId="1" applyFont="1" applyFill="1"/>
    <xf numFmtId="0" fontId="9" fillId="5" borderId="0" xfId="3" applyFont="1" applyFill="1" applyAlignment="1">
      <alignment horizontal="right"/>
    </xf>
    <xf numFmtId="0" fontId="9" fillId="5" borderId="0" xfId="3" applyFont="1" applyFill="1"/>
    <xf numFmtId="0" fontId="9" fillId="8" borderId="0" xfId="3" applyFont="1" applyFill="1" applyAlignment="1">
      <alignment horizontal="center"/>
    </xf>
    <xf numFmtId="170" fontId="8" fillId="8" borderId="0" xfId="1" applyNumberFormat="1" applyFont="1" applyFill="1"/>
    <xf numFmtId="0" fontId="2" fillId="8" borderId="0" xfId="1" applyFont="1" applyFill="1"/>
    <xf numFmtId="0" fontId="2" fillId="5" borderId="0" xfId="1" applyFont="1" applyFill="1" applyAlignment="1">
      <alignment horizontal="center"/>
    </xf>
    <xf numFmtId="172" fontId="2" fillId="5" borderId="0" xfId="1" applyNumberFormat="1" applyFont="1" applyFill="1" applyAlignment="1">
      <alignment horizontal="right"/>
    </xf>
    <xf numFmtId="0" fontId="12" fillId="5" borderId="0" xfId="1" applyFont="1" applyFill="1"/>
    <xf numFmtId="0" fontId="9" fillId="5" borderId="0" xfId="4" applyFont="1" applyFill="1"/>
    <xf numFmtId="0" fontId="14" fillId="5" borderId="0" xfId="1" applyFont="1" applyFill="1" applyAlignment="1">
      <alignment horizontal="left"/>
    </xf>
    <xf numFmtId="0" fontId="12" fillId="5" borderId="0" xfId="1" applyFont="1" applyFill="1" applyAlignment="1">
      <alignment horizontal="center"/>
    </xf>
    <xf numFmtId="0" fontId="6" fillId="9" borderId="1" xfId="4" applyFont="1" applyFill="1" applyBorder="1" applyAlignment="1">
      <alignment horizontal="center"/>
    </xf>
    <xf numFmtId="0" fontId="6" fillId="10" borderId="1" xfId="4" applyFont="1" applyFill="1" applyBorder="1" applyAlignment="1">
      <alignment horizontal="center" vertical="center"/>
    </xf>
    <xf numFmtId="0" fontId="6" fillId="11" borderId="1" xfId="4" applyFont="1" applyFill="1" applyBorder="1" applyAlignment="1">
      <alignment horizontal="center" vertical="center"/>
    </xf>
    <xf numFmtId="0" fontId="6" fillId="12" borderId="1" xfId="4" applyFont="1" applyFill="1" applyBorder="1" applyAlignment="1">
      <alignment horizontal="center" vertical="center"/>
    </xf>
    <xf numFmtId="0" fontId="6" fillId="13" borderId="1" xfId="4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center" vertical="center"/>
    </xf>
    <xf numFmtId="0" fontId="15" fillId="14" borderId="37" xfId="4" applyFont="1" applyFill="1" applyBorder="1"/>
    <xf numFmtId="0" fontId="9" fillId="14" borderId="38" xfId="4" applyFont="1" applyFill="1" applyBorder="1"/>
    <xf numFmtId="0" fontId="16" fillId="14" borderId="38" xfId="4" applyFont="1" applyFill="1" applyBorder="1"/>
    <xf numFmtId="173" fontId="6" fillId="14" borderId="39" xfId="4" applyNumberFormat="1" applyFont="1" applyFill="1" applyBorder="1"/>
    <xf numFmtId="173" fontId="9" fillId="0" borderId="1" xfId="5" applyNumberFormat="1" applyFont="1" applyBorder="1" applyAlignment="1">
      <alignment horizontal="right" vertical="center"/>
      <protection locked="0"/>
    </xf>
    <xf numFmtId="175" fontId="9" fillId="0" borderId="1" xfId="5" applyNumberFormat="1" applyFont="1" applyBorder="1" applyAlignment="1">
      <alignment horizontal="right" vertical="center"/>
      <protection locked="0"/>
    </xf>
    <xf numFmtId="0" fontId="9" fillId="5" borderId="1" xfId="4" applyFont="1" applyFill="1" applyBorder="1"/>
    <xf numFmtId="0" fontId="9" fillId="14" borderId="40" xfId="4" applyFont="1" applyFill="1" applyBorder="1"/>
    <xf numFmtId="0" fontId="9" fillId="14" borderId="0" xfId="4" applyFont="1" applyFill="1"/>
    <xf numFmtId="0" fontId="16" fillId="14" borderId="0" xfId="4" applyFont="1" applyFill="1"/>
    <xf numFmtId="173" fontId="9" fillId="14" borderId="41" xfId="4" applyNumberFormat="1" applyFont="1" applyFill="1" applyBorder="1"/>
    <xf numFmtId="176" fontId="9" fillId="5" borderId="0" xfId="4" applyNumberFormat="1" applyFont="1" applyFill="1"/>
    <xf numFmtId="3" fontId="9" fillId="5" borderId="1" xfId="4" applyNumberFormat="1" applyFont="1" applyFill="1" applyBorder="1"/>
    <xf numFmtId="173" fontId="6" fillId="14" borderId="41" xfId="4" applyNumberFormat="1" applyFont="1" applyFill="1" applyBorder="1"/>
    <xf numFmtId="171" fontId="9" fillId="5" borderId="0" xfId="4" applyNumberFormat="1" applyFont="1" applyFill="1"/>
    <xf numFmtId="3" fontId="9" fillId="5" borderId="1" xfId="4" applyNumberFormat="1" applyFont="1" applyFill="1" applyBorder="1" applyAlignment="1">
      <alignment vertical="center"/>
    </xf>
    <xf numFmtId="0" fontId="9" fillId="14" borderId="42" xfId="4" applyFont="1" applyFill="1" applyBorder="1"/>
    <xf numFmtId="0" fontId="9" fillId="14" borderId="6" xfId="4" applyFont="1" applyFill="1" applyBorder="1"/>
    <xf numFmtId="0" fontId="16" fillId="14" borderId="6" xfId="4" applyFont="1" applyFill="1" applyBorder="1"/>
    <xf numFmtId="173" fontId="9" fillId="14" borderId="29" xfId="4" applyNumberFormat="1" applyFont="1" applyFill="1" applyBorder="1"/>
    <xf numFmtId="173" fontId="9" fillId="5" borderId="1" xfId="4" applyNumberFormat="1" applyFont="1" applyFill="1" applyBorder="1"/>
    <xf numFmtId="9" fontId="1" fillId="0" borderId="1" xfId="6" applyBorder="1">
      <protection locked="0"/>
    </xf>
    <xf numFmtId="0" fontId="6" fillId="9" borderId="38" xfId="4" applyFont="1" applyFill="1" applyBorder="1" applyAlignment="1">
      <alignment horizontal="center" vertical="center"/>
    </xf>
    <xf numFmtId="173" fontId="6" fillId="9" borderId="39" xfId="4" applyNumberFormat="1" applyFont="1" applyFill="1" applyBorder="1" applyAlignment="1">
      <alignment horizontal="right" vertical="center"/>
    </xf>
    <xf numFmtId="10" fontId="1" fillId="0" borderId="3" xfId="6" applyNumberFormat="1" applyBorder="1">
      <protection locked="0"/>
    </xf>
    <xf numFmtId="0" fontId="6" fillId="15" borderId="0" xfId="4" applyFont="1" applyFill="1" applyAlignment="1">
      <alignment horizontal="center"/>
    </xf>
    <xf numFmtId="0" fontId="6" fillId="16" borderId="41" xfId="4" applyFont="1" applyFill="1" applyBorder="1" applyAlignment="1">
      <alignment horizontal="center"/>
    </xf>
    <xf numFmtId="173" fontId="9" fillId="5" borderId="8" xfId="4" applyNumberFormat="1" applyFont="1" applyFill="1" applyBorder="1"/>
    <xf numFmtId="10" fontId="18" fillId="17" borderId="43" xfId="6" applyNumberFormat="1" applyFont="1" applyFill="1" applyBorder="1">
      <protection locked="0"/>
    </xf>
    <xf numFmtId="171" fontId="9" fillId="15" borderId="6" xfId="4" applyNumberFormat="1" applyFont="1" applyFill="1" applyBorder="1" applyAlignment="1">
      <alignment horizontal="center"/>
    </xf>
    <xf numFmtId="171" fontId="9" fillId="16" borderId="29" xfId="4" applyNumberFormat="1" applyFont="1" applyFill="1" applyBorder="1" applyAlignment="1">
      <alignment horizontal="center"/>
    </xf>
    <xf numFmtId="10" fontId="9" fillId="5" borderId="0" xfId="4" applyNumberFormat="1" applyFont="1" applyFill="1"/>
    <xf numFmtId="0" fontId="6" fillId="5" borderId="40" xfId="4" applyFont="1" applyFill="1" applyBorder="1" applyAlignment="1">
      <alignment horizontal="center" vertical="center"/>
    </xf>
    <xf numFmtId="0" fontId="6" fillId="5" borderId="41" xfId="4" applyFont="1" applyFill="1" applyBorder="1" applyAlignment="1">
      <alignment horizontal="center" vertical="center"/>
    </xf>
    <xf numFmtId="171" fontId="9" fillId="6" borderId="0" xfId="4" applyNumberFormat="1" applyFont="1" applyFill="1" applyAlignment="1">
      <alignment horizontal="center"/>
    </xf>
    <xf numFmtId="171" fontId="9" fillId="6" borderId="41" xfId="4" applyNumberFormat="1" applyFont="1" applyFill="1" applyBorder="1" applyAlignment="1">
      <alignment horizontal="center"/>
    </xf>
    <xf numFmtId="0" fontId="6" fillId="3" borderId="38" xfId="4" applyFont="1" applyFill="1" applyBorder="1" applyAlignment="1">
      <alignment horizontal="center" vertical="center"/>
    </xf>
    <xf numFmtId="173" fontId="6" fillId="3" borderId="39" xfId="4" applyNumberFormat="1" applyFont="1" applyFill="1" applyBorder="1" applyAlignment="1">
      <alignment horizontal="right" vertical="center"/>
    </xf>
    <xf numFmtId="0" fontId="6" fillId="18" borderId="0" xfId="4" applyFont="1" applyFill="1" applyAlignment="1">
      <alignment horizontal="center"/>
    </xf>
    <xf numFmtId="0" fontId="6" fillId="19" borderId="41" xfId="4" applyFont="1" applyFill="1" applyBorder="1" applyAlignment="1">
      <alignment horizontal="center"/>
    </xf>
    <xf numFmtId="0" fontId="19" fillId="5" borderId="1" xfId="4" applyFont="1" applyFill="1" applyBorder="1" applyAlignment="1">
      <alignment horizontal="center" vertical="center"/>
    </xf>
    <xf numFmtId="171" fontId="9" fillId="18" borderId="6" xfId="4" applyNumberFormat="1" applyFont="1" applyFill="1" applyBorder="1" applyAlignment="1">
      <alignment horizontal="center"/>
    </xf>
    <xf numFmtId="171" fontId="9" fillId="19" borderId="29" xfId="4" applyNumberFormat="1" applyFont="1" applyFill="1" applyBorder="1" applyAlignment="1">
      <alignment horizontal="center" vertical="center"/>
    </xf>
    <xf numFmtId="10" fontId="9" fillId="5" borderId="1" xfId="4" applyNumberFormat="1" applyFont="1" applyFill="1" applyBorder="1"/>
    <xf numFmtId="10" fontId="6" fillId="20" borderId="1" xfId="4" applyNumberFormat="1" applyFont="1" applyFill="1" applyBorder="1"/>
    <xf numFmtId="177" fontId="9" fillId="5" borderId="0" xfId="4" applyNumberFormat="1" applyFont="1" applyFill="1"/>
    <xf numFmtId="0" fontId="6" fillId="17" borderId="1" xfId="4" applyFont="1" applyFill="1" applyBorder="1" applyAlignment="1">
      <alignment horizontal="center" vertical="center"/>
    </xf>
    <xf numFmtId="10" fontId="6" fillId="17" borderId="1" xfId="4" applyNumberFormat="1" applyFont="1" applyFill="1" applyBorder="1"/>
    <xf numFmtId="0" fontId="6" fillId="17" borderId="38" xfId="4" applyFont="1" applyFill="1" applyBorder="1" applyAlignment="1">
      <alignment horizontal="center" vertical="center"/>
    </xf>
    <xf numFmtId="173" fontId="6" fillId="17" borderId="39" xfId="4" applyNumberFormat="1" applyFont="1" applyFill="1" applyBorder="1" applyAlignment="1">
      <alignment horizontal="right" vertical="center"/>
    </xf>
    <xf numFmtId="164" fontId="9" fillId="5" borderId="0" xfId="7" applyFont="1" applyFill="1" applyBorder="1" applyAlignment="1"/>
    <xf numFmtId="10" fontId="6" fillId="11" borderId="1" xfId="4" applyNumberFormat="1" applyFont="1" applyFill="1" applyBorder="1"/>
    <xf numFmtId="0" fontId="6" fillId="21" borderId="0" xfId="4" applyFont="1" applyFill="1" applyAlignment="1">
      <alignment horizontal="center"/>
    </xf>
    <xf numFmtId="0" fontId="6" fillId="22" borderId="41" xfId="4" applyFont="1" applyFill="1" applyBorder="1" applyAlignment="1">
      <alignment horizontal="center"/>
    </xf>
    <xf numFmtId="164" fontId="9" fillId="5" borderId="0" xfId="4" applyNumberFormat="1" applyFont="1" applyFill="1"/>
    <xf numFmtId="10" fontId="6" fillId="12" borderId="1" xfId="4" applyNumberFormat="1" applyFont="1" applyFill="1" applyBorder="1"/>
    <xf numFmtId="171" fontId="9" fillId="21" borderId="6" xfId="4" applyNumberFormat="1" applyFont="1" applyFill="1" applyBorder="1" applyAlignment="1">
      <alignment horizontal="center"/>
    </xf>
    <xf numFmtId="171" fontId="9" fillId="22" borderId="29" xfId="4" applyNumberFormat="1" applyFont="1" applyFill="1" applyBorder="1" applyAlignment="1">
      <alignment horizontal="center"/>
    </xf>
    <xf numFmtId="10" fontId="6" fillId="13" borderId="1" xfId="4" applyNumberFormat="1" applyFont="1" applyFill="1" applyBorder="1"/>
    <xf numFmtId="178" fontId="9" fillId="5" borderId="0" xfId="4" applyNumberFormat="1" applyFont="1" applyFill="1"/>
    <xf numFmtId="0" fontId="6" fillId="11" borderId="38" xfId="4" applyFont="1" applyFill="1" applyBorder="1" applyAlignment="1">
      <alignment horizontal="center"/>
    </xf>
    <xf numFmtId="173" fontId="6" fillId="11" borderId="39" xfId="4" applyNumberFormat="1" applyFont="1" applyFill="1" applyBorder="1" applyAlignment="1">
      <alignment horizontal="right"/>
    </xf>
    <xf numFmtId="0" fontId="6" fillId="23" borderId="0" xfId="4" applyFont="1" applyFill="1" applyAlignment="1">
      <alignment horizontal="center"/>
    </xf>
    <xf numFmtId="0" fontId="6" fillId="24" borderId="41" xfId="4" applyFont="1" applyFill="1" applyBorder="1" applyAlignment="1">
      <alignment horizontal="center"/>
    </xf>
    <xf numFmtId="171" fontId="9" fillId="23" borderId="6" xfId="4" applyNumberFormat="1" applyFont="1" applyFill="1" applyBorder="1" applyAlignment="1">
      <alignment horizontal="center"/>
    </xf>
    <xf numFmtId="171" fontId="9" fillId="24" borderId="29" xfId="4" applyNumberFormat="1" applyFont="1" applyFill="1" applyBorder="1" applyAlignment="1">
      <alignment horizontal="center"/>
    </xf>
    <xf numFmtId="167" fontId="9" fillId="5" borderId="0" xfId="8" applyFont="1" applyFill="1" applyBorder="1" applyAlignment="1"/>
    <xf numFmtId="0" fontId="6" fillId="25" borderId="38" xfId="4" applyFont="1" applyFill="1" applyBorder="1" applyAlignment="1">
      <alignment horizontal="center"/>
    </xf>
    <xf numFmtId="173" fontId="6" fillId="25" borderId="39" xfId="4" applyNumberFormat="1" applyFont="1" applyFill="1" applyBorder="1" applyAlignment="1">
      <alignment horizontal="right"/>
    </xf>
    <xf numFmtId="0" fontId="6" fillId="12" borderId="41" xfId="4" applyFont="1" applyFill="1" applyBorder="1" applyAlignment="1">
      <alignment horizontal="center"/>
    </xf>
    <xf numFmtId="0" fontId="6" fillId="26" borderId="41" xfId="4" applyFont="1" applyFill="1" applyBorder="1" applyAlignment="1">
      <alignment horizontal="center"/>
    </xf>
    <xf numFmtId="171" fontId="9" fillId="12" borderId="6" xfId="4" applyNumberFormat="1" applyFont="1" applyFill="1" applyBorder="1" applyAlignment="1">
      <alignment horizontal="center"/>
    </xf>
    <xf numFmtId="171" fontId="9" fillId="26" borderId="29" xfId="4" applyNumberFormat="1" applyFont="1" applyFill="1" applyBorder="1" applyAlignment="1">
      <alignment horizontal="center"/>
    </xf>
    <xf numFmtId="0" fontId="6" fillId="6" borderId="0" xfId="4" applyFont="1" applyFill="1" applyAlignment="1">
      <alignment horizontal="center" vertical="center"/>
    </xf>
    <xf numFmtId="0" fontId="6" fillId="27" borderId="38" xfId="4" applyFont="1" applyFill="1" applyBorder="1" applyAlignment="1">
      <alignment horizontal="center"/>
    </xf>
    <xf numFmtId="177" fontId="6" fillId="27" borderId="39" xfId="4" applyNumberFormat="1" applyFont="1" applyFill="1" applyBorder="1"/>
    <xf numFmtId="0" fontId="6" fillId="13" borderId="0" xfId="4" applyFont="1" applyFill="1" applyAlignment="1">
      <alignment horizontal="center"/>
    </xf>
    <xf numFmtId="0" fontId="6" fillId="28" borderId="41" xfId="4" applyFont="1" applyFill="1" applyBorder="1" applyAlignment="1">
      <alignment horizontal="center"/>
    </xf>
    <xf numFmtId="171" fontId="9" fillId="13" borderId="6" xfId="4" applyNumberFormat="1" applyFont="1" applyFill="1" applyBorder="1" applyAlignment="1">
      <alignment horizontal="center"/>
    </xf>
    <xf numFmtId="171" fontId="9" fillId="28" borderId="29" xfId="4" applyNumberFormat="1" applyFont="1" applyFill="1" applyBorder="1" applyAlignment="1">
      <alignment horizontal="center"/>
    </xf>
    <xf numFmtId="0" fontId="6" fillId="5" borderId="0" xfId="4" applyFont="1" applyFill="1" applyAlignment="1">
      <alignment horizontal="center" vertical="center"/>
    </xf>
    <xf numFmtId="0" fontId="20" fillId="5" borderId="0" xfId="4" applyFont="1" applyFill="1"/>
    <xf numFmtId="171" fontId="6" fillId="5" borderId="0" xfId="4" applyNumberFormat="1" applyFont="1" applyFill="1" applyAlignment="1">
      <alignment horizontal="center"/>
    </xf>
    <xf numFmtId="9" fontId="9" fillId="5" borderId="0" xfId="1" applyNumberFormat="1" applyFont="1" applyFill="1" applyAlignment="1">
      <alignment horizontal="center"/>
    </xf>
    <xf numFmtId="2" fontId="9" fillId="5" borderId="0" xfId="1" applyNumberFormat="1" applyFont="1" applyFill="1" applyAlignment="1">
      <alignment horizontal="center"/>
    </xf>
    <xf numFmtId="0" fontId="9" fillId="5" borderId="0" xfId="1" applyFont="1" applyFill="1"/>
    <xf numFmtId="0" fontId="6" fillId="5" borderId="0" xfId="1" applyFont="1" applyFill="1"/>
    <xf numFmtId="2" fontId="9" fillId="5" borderId="0" xfId="4" applyNumberFormat="1" applyFont="1" applyFill="1" applyAlignment="1">
      <alignment horizontal="center"/>
    </xf>
    <xf numFmtId="0" fontId="6" fillId="5" borderId="1" xfId="1" applyFont="1" applyFill="1" applyBorder="1" applyAlignment="1">
      <alignment horizontal="center" vertical="center" wrapText="1"/>
    </xf>
    <xf numFmtId="178" fontId="9" fillId="6" borderId="1" xfId="2" applyNumberFormat="1" applyFont="1" applyFill="1" applyBorder="1" applyAlignment="1">
      <alignment horizontal="center"/>
    </xf>
    <xf numFmtId="179" fontId="9" fillId="6" borderId="1" xfId="7" applyNumberFormat="1" applyFont="1" applyFill="1" applyBorder="1"/>
    <xf numFmtId="179" fontId="9" fillId="17" borderId="1" xfId="7" applyNumberFormat="1" applyFont="1" applyFill="1" applyBorder="1"/>
    <xf numFmtId="10" fontId="6" fillId="17" borderId="1" xfId="1" applyNumberFormat="1" applyFont="1" applyFill="1" applyBorder="1" applyAlignment="1">
      <alignment horizontal="center"/>
    </xf>
    <xf numFmtId="0" fontId="9" fillId="6" borderId="0" xfId="4" applyFont="1" applyFill="1"/>
    <xf numFmtId="178" fontId="9" fillId="6" borderId="1" xfId="2" applyNumberFormat="1" applyFont="1" applyFill="1" applyBorder="1" applyAlignment="1">
      <alignment horizontal="center" vertical="center"/>
    </xf>
    <xf numFmtId="178" fontId="9" fillId="6" borderId="1" xfId="2" applyNumberFormat="1" applyFont="1" applyFill="1" applyBorder="1" applyAlignment="1">
      <alignment horizontal="right"/>
    </xf>
    <xf numFmtId="0" fontId="9" fillId="5" borderId="0" xfId="1" applyFont="1" applyFill="1" applyAlignment="1">
      <alignment horizontal="center"/>
    </xf>
    <xf numFmtId="165" fontId="9" fillId="5" borderId="0" xfId="2" applyFont="1" applyFill="1" applyBorder="1"/>
    <xf numFmtId="171" fontId="9" fillId="5" borderId="0" xfId="1" applyNumberFormat="1" applyFont="1" applyFill="1"/>
    <xf numFmtId="180" fontId="9" fillId="5" borderId="0" xfId="1" applyNumberFormat="1" applyFont="1" applyFill="1"/>
    <xf numFmtId="10" fontId="9" fillId="5" borderId="0" xfId="1" applyNumberFormat="1" applyFont="1" applyFill="1"/>
    <xf numFmtId="0" fontId="6" fillId="5" borderId="0" xfId="4" applyFont="1" applyFill="1" applyAlignment="1">
      <alignment horizontal="center" vertical="center" wrapText="1"/>
    </xf>
    <xf numFmtId="171" fontId="6" fillId="5" borderId="0" xfId="4" applyNumberFormat="1" applyFont="1" applyFill="1" applyAlignment="1">
      <alignment horizontal="center" vertical="center" wrapText="1"/>
    </xf>
    <xf numFmtId="9" fontId="9" fillId="5" borderId="0" xfId="4" applyNumberFormat="1" applyFont="1" applyFill="1"/>
    <xf numFmtId="0" fontId="6" fillId="5" borderId="43" xfId="4" applyFont="1" applyFill="1" applyBorder="1" applyAlignment="1">
      <alignment horizontal="center" vertical="center" wrapText="1"/>
    </xf>
    <xf numFmtId="0" fontId="7" fillId="5" borderId="44" xfId="4" applyFont="1" applyFill="1" applyBorder="1" applyAlignment="1">
      <alignment horizontal="center" vertical="center"/>
    </xf>
    <xf numFmtId="180" fontId="7" fillId="5" borderId="11" xfId="4" applyNumberFormat="1" applyFont="1" applyFill="1" applyBorder="1" applyAlignment="1">
      <alignment horizontal="center" vertical="center"/>
    </xf>
    <xf numFmtId="180" fontId="7" fillId="5" borderId="11" xfId="4" applyNumberFormat="1" applyFont="1" applyFill="1" applyBorder="1" applyAlignment="1">
      <alignment horizontal="center" vertical="center" wrapText="1"/>
    </xf>
    <xf numFmtId="167" fontId="19" fillId="5" borderId="11" xfId="8" applyFont="1" applyFill="1" applyBorder="1" applyAlignment="1">
      <alignment horizontal="center" vertical="center" wrapText="1"/>
    </xf>
    <xf numFmtId="0" fontId="19" fillId="5" borderId="11" xfId="4" applyFont="1" applyFill="1" applyBorder="1" applyAlignment="1">
      <alignment horizontal="center" vertical="center" wrapText="1"/>
    </xf>
    <xf numFmtId="0" fontId="19" fillId="5" borderId="12" xfId="4" applyFont="1" applyFill="1" applyBorder="1" applyAlignment="1">
      <alignment horizontal="center" vertical="center"/>
    </xf>
    <xf numFmtId="0" fontId="9" fillId="5" borderId="23" xfId="4" applyFont="1" applyFill="1" applyBorder="1"/>
    <xf numFmtId="0" fontId="9" fillId="5" borderId="1" xfId="4" applyFont="1" applyFill="1" applyBorder="1" applyAlignment="1">
      <alignment horizontal="center" vertical="center"/>
    </xf>
    <xf numFmtId="173" fontId="9" fillId="5" borderId="1" xfId="4" applyNumberFormat="1" applyFont="1" applyFill="1" applyBorder="1" applyAlignment="1">
      <alignment horizontal="center" vertical="center"/>
    </xf>
    <xf numFmtId="181" fontId="9" fillId="0" borderId="1" xfId="6" applyNumberFormat="1" applyFont="1" applyBorder="1" applyAlignment="1">
      <alignment horizontal="center" vertical="center"/>
      <protection locked="0"/>
    </xf>
    <xf numFmtId="182" fontId="9" fillId="5" borderId="1" xfId="8" applyNumberFormat="1" applyFont="1" applyFill="1" applyBorder="1" applyAlignment="1"/>
    <xf numFmtId="183" fontId="6" fillId="29" borderId="1" xfId="4" applyNumberFormat="1" applyFont="1" applyFill="1" applyBorder="1" applyAlignment="1">
      <alignment horizontal="center" vertical="center"/>
    </xf>
    <xf numFmtId="10" fontId="6" fillId="29" borderId="1" xfId="6" applyNumberFormat="1" applyFont="1" applyFill="1" applyBorder="1" applyAlignment="1">
      <alignment horizontal="center" vertical="center"/>
      <protection locked="0"/>
    </xf>
    <xf numFmtId="0" fontId="9" fillId="5" borderId="15" xfId="4" applyFont="1" applyFill="1" applyBorder="1"/>
    <xf numFmtId="0" fontId="9" fillId="5" borderId="16" xfId="4" applyFont="1" applyFill="1" applyBorder="1" applyAlignment="1">
      <alignment horizontal="center" vertical="center"/>
    </xf>
    <xf numFmtId="173" fontId="9" fillId="5" borderId="16" xfId="2" applyNumberFormat="1" applyFont="1" applyFill="1" applyBorder="1" applyAlignment="1">
      <alignment horizontal="center" vertical="center"/>
    </xf>
    <xf numFmtId="181" fontId="9" fillId="0" borderId="16" xfId="6" applyNumberFormat="1" applyFont="1" applyBorder="1" applyAlignment="1">
      <alignment horizontal="center" vertical="center"/>
      <protection locked="0"/>
    </xf>
    <xf numFmtId="182" fontId="9" fillId="5" borderId="16" xfId="8" applyNumberFormat="1" applyFont="1" applyFill="1" applyBorder="1" applyAlignment="1"/>
    <xf numFmtId="183" fontId="6" fillId="29" borderId="45" xfId="4" applyNumberFormat="1" applyFont="1" applyFill="1" applyBorder="1" applyAlignment="1">
      <alignment vertical="center"/>
    </xf>
    <xf numFmtId="181" fontId="6" fillId="29" borderId="46" xfId="6" applyNumberFormat="1" applyFont="1" applyFill="1" applyBorder="1" applyAlignment="1">
      <alignment vertical="center"/>
      <protection locked="0"/>
    </xf>
    <xf numFmtId="166" fontId="9" fillId="5" borderId="0" xfId="4" applyNumberFormat="1" applyFont="1" applyFill="1"/>
    <xf numFmtId="10" fontId="6" fillId="29" borderId="14" xfId="6" applyNumberFormat="1" applyFont="1" applyFill="1" applyBorder="1" applyAlignment="1">
      <alignment horizontal="center" vertical="center"/>
      <protection locked="0"/>
    </xf>
    <xf numFmtId="183" fontId="6" fillId="29" borderId="16" xfId="4" applyNumberFormat="1" applyFont="1" applyFill="1" applyBorder="1" applyAlignment="1">
      <alignment vertical="center"/>
    </xf>
    <xf numFmtId="10" fontId="6" fillId="29" borderId="17" xfId="6" applyNumberFormat="1" applyFont="1" applyFill="1" applyBorder="1" applyAlignment="1">
      <alignment vertical="center"/>
      <protection locked="0"/>
    </xf>
    <xf numFmtId="167" fontId="9" fillId="5" borderId="0" xfId="8" applyFont="1" applyFill="1" applyBorder="1" applyAlignment="1">
      <alignment vertical="center" wrapText="1"/>
    </xf>
    <xf numFmtId="0" fontId="9" fillId="5" borderId="0" xfId="4" applyFont="1" applyFill="1" applyAlignment="1">
      <alignment vertical="center" wrapText="1"/>
    </xf>
    <xf numFmtId="165" fontId="6" fillId="5" borderId="0" xfId="2" applyFont="1" applyFill="1" applyBorder="1" applyAlignment="1">
      <alignment horizontal="center"/>
    </xf>
    <xf numFmtId="0" fontId="6" fillId="5" borderId="0" xfId="4" applyFont="1" applyFill="1" applyAlignment="1">
      <alignment horizontal="left"/>
    </xf>
    <xf numFmtId="181" fontId="6" fillId="29" borderId="17" xfId="6" applyNumberFormat="1" applyFont="1" applyFill="1" applyBorder="1" applyAlignment="1">
      <alignment vertical="center"/>
      <protection locked="0"/>
    </xf>
    <xf numFmtId="180" fontId="9" fillId="5" borderId="0" xfId="4" applyNumberFormat="1" applyFont="1" applyFill="1" applyAlignment="1">
      <alignment horizontal="right"/>
    </xf>
    <xf numFmtId="180" fontId="9" fillId="5" borderId="0" xfId="4" applyNumberFormat="1" applyFont="1" applyFill="1"/>
    <xf numFmtId="165" fontId="9" fillId="5" borderId="0" xfId="2" applyFont="1" applyFill="1" applyBorder="1" applyAlignment="1">
      <alignment horizontal="right"/>
    </xf>
    <xf numFmtId="165" fontId="9" fillId="5" borderId="0" xfId="4" applyNumberFormat="1" applyFont="1" applyFill="1"/>
    <xf numFmtId="0" fontId="9" fillId="0" borderId="0" xfId="1" applyFont="1"/>
    <xf numFmtId="0" fontId="9" fillId="0" borderId="0" xfId="1" applyFont="1" applyAlignment="1">
      <alignment horizontal="center"/>
    </xf>
    <xf numFmtId="184" fontId="9" fillId="0" borderId="0" xfId="1" applyNumberFormat="1" applyFont="1"/>
    <xf numFmtId="184" fontId="9" fillId="0" borderId="0" xfId="9" applyNumberFormat="1" applyFont="1"/>
    <xf numFmtId="172" fontId="9" fillId="0" borderId="0" xfId="1" applyNumberFormat="1" applyFont="1" applyAlignment="1">
      <alignment horizontal="center"/>
    </xf>
    <xf numFmtId="172" fontId="9" fillId="0" borderId="0" xfId="10" applyNumberFormat="1" applyFont="1" applyFill="1"/>
    <xf numFmtId="172" fontId="9" fillId="0" borderId="0" xfId="9" applyNumberFormat="1" applyFont="1" applyFill="1"/>
    <xf numFmtId="184" fontId="9" fillId="0" borderId="0" xfId="9" applyNumberFormat="1" applyFont="1" applyFill="1"/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184" fontId="6" fillId="0" borderId="11" xfId="1" applyNumberFormat="1" applyFont="1" applyBorder="1" applyAlignment="1">
      <alignment horizontal="center"/>
    </xf>
    <xf numFmtId="9" fontId="6" fillId="0" borderId="11" xfId="1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9" fillId="0" borderId="13" xfId="1" applyFont="1" applyBorder="1"/>
    <xf numFmtId="0" fontId="9" fillId="0" borderId="1" xfId="1" applyFont="1" applyBorder="1" applyAlignment="1">
      <alignment horizontal="center"/>
    </xf>
    <xf numFmtId="179" fontId="9" fillId="0" borderId="1" xfId="10" applyNumberFormat="1" applyFont="1" applyFill="1" applyBorder="1"/>
    <xf numFmtId="9" fontId="9" fillId="0" borderId="1" xfId="11" applyFont="1" applyFill="1" applyBorder="1" applyAlignment="1">
      <alignment horizontal="center"/>
    </xf>
    <xf numFmtId="177" fontId="9" fillId="0" borderId="1" xfId="11" applyNumberFormat="1" applyFont="1" applyFill="1" applyBorder="1" applyAlignment="1">
      <alignment horizontal="right"/>
    </xf>
    <xf numFmtId="9" fontId="9" fillId="0" borderId="14" xfId="11" applyFont="1" applyFill="1" applyBorder="1" applyAlignment="1">
      <alignment horizontal="center"/>
    </xf>
    <xf numFmtId="10" fontId="9" fillId="0" borderId="1" xfId="11" applyNumberFormat="1" applyFont="1" applyFill="1" applyBorder="1" applyAlignment="1">
      <alignment horizontal="center"/>
    </xf>
    <xf numFmtId="177" fontId="9" fillId="0" borderId="1" xfId="10" applyNumberFormat="1" applyFont="1" applyFill="1" applyBorder="1" applyAlignment="1">
      <alignment horizontal="center"/>
    </xf>
    <xf numFmtId="184" fontId="9" fillId="0" borderId="1" xfId="1" applyNumberFormat="1" applyFont="1" applyBorder="1"/>
    <xf numFmtId="10" fontId="9" fillId="0" borderId="14" xfId="11" applyNumberFormat="1" applyFont="1" applyFill="1" applyBorder="1" applyAlignment="1">
      <alignment horizontal="center"/>
    </xf>
    <xf numFmtId="10" fontId="9" fillId="0" borderId="1" xfId="1" applyNumberFormat="1" applyFont="1" applyBorder="1" applyAlignment="1">
      <alignment horizontal="center"/>
    </xf>
    <xf numFmtId="9" fontId="9" fillId="0" borderId="1" xfId="1" applyNumberFormat="1" applyFont="1" applyBorder="1" applyAlignment="1">
      <alignment horizontal="center"/>
    </xf>
    <xf numFmtId="10" fontId="9" fillId="0" borderId="1" xfId="12" applyNumberFormat="1" applyFont="1" applyFill="1" applyBorder="1" applyAlignment="1">
      <alignment horizontal="center"/>
    </xf>
    <xf numFmtId="179" fontId="9" fillId="0" borderId="1" xfId="10" applyNumberFormat="1" applyFont="1" applyFill="1" applyBorder="1" applyAlignment="1">
      <alignment horizontal="center"/>
    </xf>
    <xf numFmtId="177" fontId="9" fillId="0" borderId="1" xfId="11" applyNumberFormat="1" applyFont="1" applyFill="1" applyBorder="1" applyAlignment="1">
      <alignment horizontal="center"/>
    </xf>
    <xf numFmtId="10" fontId="1" fillId="0" borderId="1" xfId="6" applyNumberFormat="1" applyBorder="1">
      <protection locked="0"/>
    </xf>
    <xf numFmtId="10" fontId="9" fillId="6" borderId="1" xfId="11" applyNumberFormat="1" applyFont="1" applyFill="1" applyBorder="1" applyAlignment="1">
      <alignment horizontal="center"/>
    </xf>
    <xf numFmtId="181" fontId="9" fillId="0" borderId="1" xfId="1" applyNumberFormat="1" applyFont="1" applyBorder="1" applyAlignment="1">
      <alignment horizontal="center"/>
    </xf>
    <xf numFmtId="0" fontId="21" fillId="0" borderId="13" xfId="1" applyFont="1" applyBorder="1"/>
    <xf numFmtId="178" fontId="9" fillId="0" borderId="1" xfId="11" applyNumberFormat="1" applyFont="1" applyFill="1" applyBorder="1" applyAlignment="1">
      <alignment horizontal="center"/>
    </xf>
    <xf numFmtId="179" fontId="9" fillId="0" borderId="16" xfId="10" applyNumberFormat="1" applyFont="1" applyFill="1" applyBorder="1"/>
    <xf numFmtId="10" fontId="6" fillId="30" borderId="16" xfId="11" applyNumberFormat="1" applyFont="1" applyFill="1" applyBorder="1" applyAlignment="1">
      <alignment horizontal="center"/>
    </xf>
    <xf numFmtId="10" fontId="6" fillId="6" borderId="16" xfId="11" applyNumberFormat="1" applyFont="1" applyFill="1" applyBorder="1" applyAlignment="1">
      <alignment horizontal="center"/>
    </xf>
    <xf numFmtId="10" fontId="6" fillId="3" borderId="16" xfId="11" applyNumberFormat="1" applyFont="1" applyFill="1" applyBorder="1" applyAlignment="1">
      <alignment horizontal="center"/>
    </xf>
    <xf numFmtId="10" fontId="6" fillId="17" borderId="16" xfId="11" applyNumberFormat="1" applyFont="1" applyFill="1" applyBorder="1" applyAlignment="1">
      <alignment horizontal="center"/>
    </xf>
    <xf numFmtId="10" fontId="6" fillId="11" borderId="17" xfId="11" applyNumberFormat="1" applyFont="1" applyFill="1" applyBorder="1" applyAlignment="1">
      <alignment horizontal="center"/>
    </xf>
    <xf numFmtId="10" fontId="6" fillId="12" borderId="17" xfId="11" applyNumberFormat="1" applyFont="1" applyFill="1" applyBorder="1" applyAlignment="1">
      <alignment horizontal="center"/>
    </xf>
    <xf numFmtId="10" fontId="6" fillId="13" borderId="17" xfId="11" applyNumberFormat="1" applyFont="1" applyFill="1" applyBorder="1" applyAlignment="1">
      <alignment horizontal="center"/>
    </xf>
    <xf numFmtId="9" fontId="9" fillId="0" borderId="0" xfId="11" applyFont="1" applyAlignment="1">
      <alignment horizontal="center"/>
    </xf>
    <xf numFmtId="175" fontId="1" fillId="0" borderId="0" xfId="5" applyNumberFormat="1">
      <protection locked="0"/>
    </xf>
    <xf numFmtId="2" fontId="5" fillId="0" borderId="5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69" fontId="5" fillId="0" borderId="18" xfId="0" applyNumberFormat="1" applyFont="1" applyBorder="1" applyAlignment="1">
      <alignment vertical="center"/>
    </xf>
    <xf numFmtId="169" fontId="5" fillId="0" borderId="11" xfId="0" applyNumberFormat="1" applyFont="1" applyBorder="1" applyAlignment="1">
      <alignment vertical="center"/>
    </xf>
    <xf numFmtId="169" fontId="5" fillId="0" borderId="12" xfId="0" applyNumberFormat="1" applyFont="1" applyBorder="1" applyAlignment="1">
      <alignment vertical="center"/>
    </xf>
    <xf numFmtId="169" fontId="5" fillId="0" borderId="1" xfId="0" applyNumberFormat="1" applyFont="1" applyBorder="1" applyAlignment="1">
      <alignment vertical="center"/>
    </xf>
    <xf numFmtId="169" fontId="5" fillId="0" borderId="14" xfId="0" applyNumberFormat="1" applyFont="1" applyBorder="1" applyAlignment="1">
      <alignment vertical="center"/>
    </xf>
    <xf numFmtId="169" fontId="5" fillId="0" borderId="3" xfId="0" applyNumberFormat="1" applyFont="1" applyBorder="1" applyAlignment="1">
      <alignment vertical="center"/>
    </xf>
    <xf numFmtId="169" fontId="5" fillId="0" borderId="5" xfId="0" applyNumberFormat="1" applyFont="1" applyBorder="1" applyAlignment="1">
      <alignment horizontal="center" vertical="center"/>
    </xf>
    <xf numFmtId="169" fontId="5" fillId="0" borderId="24" xfId="0" applyNumberFormat="1" applyFont="1" applyBorder="1" applyAlignment="1">
      <alignment horizontal="center" vertical="center"/>
    </xf>
    <xf numFmtId="169" fontId="5" fillId="0" borderId="11" xfId="0" applyNumberFormat="1" applyFont="1" applyBorder="1" applyAlignment="1">
      <alignment horizontal="center" vertical="center"/>
    </xf>
    <xf numFmtId="169" fontId="5" fillId="0" borderId="12" xfId="0" applyNumberFormat="1" applyFont="1" applyBorder="1" applyAlignment="1">
      <alignment horizontal="center" vertical="center"/>
    </xf>
    <xf numFmtId="169" fontId="5" fillId="0" borderId="14" xfId="0" applyNumberFormat="1" applyFont="1" applyBorder="1" applyAlignment="1">
      <alignment horizontal="center" vertical="center"/>
    </xf>
    <xf numFmtId="169" fontId="5" fillId="0" borderId="27" xfId="0" applyNumberFormat="1" applyFont="1" applyBorder="1" applyAlignment="1">
      <alignment horizontal="center" vertical="center"/>
    </xf>
    <xf numFmtId="2" fontId="5" fillId="6" borderId="11" xfId="0" applyNumberFormat="1" applyFont="1" applyFill="1" applyBorder="1" applyAlignment="1">
      <alignment horizontal="center" vertical="center"/>
    </xf>
    <xf numFmtId="2" fontId="5" fillId="6" borderId="3" xfId="0" applyNumberFormat="1" applyFont="1" applyFill="1" applyBorder="1" applyAlignment="1">
      <alignment horizontal="center" vertical="center"/>
    </xf>
    <xf numFmtId="169" fontId="5" fillId="0" borderId="24" xfId="0" applyNumberFormat="1" applyFont="1" applyBorder="1" applyAlignment="1">
      <alignment vertical="center"/>
    </xf>
    <xf numFmtId="169" fontId="5" fillId="6" borderId="1" xfId="0" applyNumberFormat="1" applyFont="1" applyFill="1" applyBorder="1" applyAlignment="1">
      <alignment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9" fontId="5" fillId="6" borderId="5" xfId="0" applyNumberFormat="1" applyFont="1" applyFill="1" applyBorder="1" applyAlignment="1">
      <alignment vertical="center"/>
    </xf>
    <xf numFmtId="169" fontId="5" fillId="6" borderId="11" xfId="0" applyNumberFormat="1" applyFont="1" applyFill="1" applyBorder="1" applyAlignment="1">
      <alignment vertical="center"/>
    </xf>
    <xf numFmtId="0" fontId="4" fillId="6" borderId="10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9" fontId="5" fillId="6" borderId="1" xfId="0" applyNumberFormat="1" applyFont="1" applyFill="1" applyBorder="1" applyAlignment="1">
      <alignment vertical="center" wrapText="1"/>
    </xf>
    <xf numFmtId="169" fontId="5" fillId="0" borderId="24" xfId="0" applyNumberFormat="1" applyFont="1" applyBorder="1" applyAlignment="1">
      <alignment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2" fillId="6" borderId="28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181" fontId="5" fillId="6" borderId="29" xfId="0" applyNumberFormat="1" applyFont="1" applyFill="1" applyBorder="1" applyAlignment="1">
      <alignment vertical="center"/>
    </xf>
    <xf numFmtId="169" fontId="5" fillId="0" borderId="4" xfId="0" applyNumberFormat="1" applyFont="1" applyBorder="1" applyAlignment="1">
      <alignment horizontal="center" vertical="center"/>
    </xf>
    <xf numFmtId="169" fontId="5" fillId="0" borderId="1" xfId="14" applyNumberFormat="1" applyFont="1" applyBorder="1" applyAlignment="1">
      <alignment horizontal="center" vertical="center"/>
    </xf>
    <xf numFmtId="186" fontId="5" fillId="6" borderId="3" xfId="0" applyNumberFormat="1" applyFont="1" applyFill="1" applyBorder="1" applyAlignment="1">
      <alignment horizontal="center" vertical="center"/>
    </xf>
    <xf numFmtId="169" fontId="5" fillId="0" borderId="14" xfId="14" applyNumberFormat="1" applyFont="1" applyBorder="1" applyAlignment="1">
      <alignment horizontal="center" vertical="center"/>
    </xf>
    <xf numFmtId="43" fontId="5" fillId="0" borderId="0" xfId="16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9" fontId="5" fillId="0" borderId="5" xfId="14" applyNumberFormat="1" applyFont="1" applyBorder="1" applyAlignment="1">
      <alignment horizontal="center" vertical="center"/>
    </xf>
    <xf numFmtId="169" fontId="5" fillId="0" borderId="24" xfId="14" applyNumberFormat="1" applyFont="1" applyBorder="1" applyAlignment="1">
      <alignment horizontal="center" vertical="center"/>
    </xf>
    <xf numFmtId="169" fontId="5" fillId="0" borderId="14" xfId="0" applyNumberFormat="1" applyFont="1" applyBorder="1" applyAlignment="1">
      <alignment vertical="center" wrapText="1"/>
    </xf>
    <xf numFmtId="9" fontId="5" fillId="6" borderId="5" xfId="0" applyNumberFormat="1" applyFont="1" applyFill="1" applyBorder="1" applyAlignment="1">
      <alignment vertical="center"/>
    </xf>
    <xf numFmtId="0" fontId="4" fillId="6" borderId="15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18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9" fontId="4" fillId="6" borderId="0" xfId="0" applyNumberFormat="1" applyFont="1" applyFill="1" applyAlignment="1">
      <alignment vertical="center"/>
    </xf>
    <xf numFmtId="181" fontId="5" fillId="6" borderId="44" xfId="0" applyNumberFormat="1" applyFont="1" applyFill="1" applyBorder="1" applyAlignment="1">
      <alignment vertical="center"/>
    </xf>
    <xf numFmtId="181" fontId="5" fillId="6" borderId="16" xfId="0" applyNumberFormat="1" applyFont="1" applyFill="1" applyBorder="1" applyAlignment="1">
      <alignment vertical="center"/>
    </xf>
    <xf numFmtId="2" fontId="5" fillId="0" borderId="3" xfId="0" applyNumberFormat="1" applyFont="1" applyBorder="1" applyAlignment="1">
      <alignment horizontal="center" vertical="center"/>
    </xf>
    <xf numFmtId="169" fontId="5" fillId="0" borderId="18" xfId="0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9" fontId="5" fillId="0" borderId="3" xfId="14" applyNumberFormat="1" applyFont="1" applyBorder="1" applyAlignment="1">
      <alignment horizontal="center" vertical="center"/>
    </xf>
    <xf numFmtId="169" fontId="5" fillId="0" borderId="18" xfId="14" applyNumberFormat="1" applyFont="1" applyBorder="1" applyAlignment="1">
      <alignment horizontal="center" vertical="center"/>
    </xf>
    <xf numFmtId="0" fontId="5" fillId="0" borderId="55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6" borderId="28" xfId="0" applyFont="1" applyFill="1" applyBorder="1" applyAlignment="1">
      <alignment horizontal="center" vertical="center" wrapText="1"/>
    </xf>
    <xf numFmtId="43" fontId="5" fillId="0" borderId="0" xfId="16" applyFont="1" applyAlignment="1">
      <alignment vertical="center"/>
    </xf>
    <xf numFmtId="0" fontId="29" fillId="31" borderId="19" xfId="0" applyFont="1" applyFill="1" applyBorder="1" applyAlignment="1">
      <alignment horizontal="center" vertical="center"/>
    </xf>
    <xf numFmtId="0" fontId="29" fillId="31" borderId="20" xfId="0" applyFont="1" applyFill="1" applyBorder="1" applyAlignment="1">
      <alignment horizontal="center" vertical="center"/>
    </xf>
    <xf numFmtId="2" fontId="29" fillId="31" borderId="20" xfId="0" applyNumberFormat="1" applyFont="1" applyFill="1" applyBorder="1" applyAlignment="1">
      <alignment horizontal="center" vertical="center"/>
    </xf>
    <xf numFmtId="2" fontId="29" fillId="31" borderId="2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3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169" fontId="4" fillId="2" borderId="17" xfId="0" applyNumberFormat="1" applyFont="1" applyFill="1" applyBorder="1" applyAlignment="1">
      <alignment vertical="center"/>
    </xf>
    <xf numFmtId="43" fontId="9" fillId="0" borderId="0" xfId="16" applyFont="1" applyAlignment="1">
      <alignment vertical="center"/>
    </xf>
    <xf numFmtId="0" fontId="5" fillId="0" borderId="1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6" borderId="3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horizontal="justify"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169" fontId="5" fillId="6" borderId="3" xfId="0" applyNumberFormat="1" applyFont="1" applyFill="1" applyBorder="1" applyAlignment="1">
      <alignment vertical="center"/>
    </xf>
    <xf numFmtId="169" fontId="5" fillId="6" borderId="0" xfId="0" applyNumberFormat="1" applyFont="1" applyFill="1" applyAlignment="1">
      <alignment vertical="center"/>
    </xf>
    <xf numFmtId="169" fontId="4" fillId="7" borderId="27" xfId="0" applyNumberFormat="1" applyFont="1" applyFill="1" applyBorder="1" applyAlignment="1">
      <alignment vertical="center"/>
    </xf>
    <xf numFmtId="169" fontId="5" fillId="0" borderId="0" xfId="0" applyNumberFormat="1" applyFont="1" applyAlignment="1">
      <alignment vertical="center"/>
    </xf>
    <xf numFmtId="169" fontId="5" fillId="6" borderId="12" xfId="0" applyNumberFormat="1" applyFont="1" applyFill="1" applyBorder="1" applyAlignment="1">
      <alignment vertical="center"/>
    </xf>
    <xf numFmtId="189" fontId="5" fillId="0" borderId="0" xfId="14" applyNumberFormat="1" applyFont="1" applyAlignment="1">
      <alignment vertical="center"/>
    </xf>
    <xf numFmtId="169" fontId="5" fillId="6" borderId="14" xfId="0" applyNumberFormat="1" applyFont="1" applyFill="1" applyBorder="1" applyAlignment="1">
      <alignment vertical="center"/>
    </xf>
    <xf numFmtId="169" fontId="5" fillId="6" borderId="17" xfId="0" applyNumberFormat="1" applyFont="1" applyFill="1" applyBorder="1" applyAlignment="1">
      <alignment vertical="center"/>
    </xf>
    <xf numFmtId="169" fontId="5" fillId="6" borderId="27" xfId="0" applyNumberFormat="1" applyFont="1" applyFill="1" applyBorder="1" applyAlignment="1">
      <alignment vertical="center"/>
    </xf>
    <xf numFmtId="169" fontId="4" fillId="4" borderId="33" xfId="0" applyNumberFormat="1" applyFont="1" applyFill="1" applyBorder="1" applyAlignment="1">
      <alignment vertical="center"/>
    </xf>
    <xf numFmtId="169" fontId="30" fillId="31" borderId="36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3" fontId="27" fillId="0" borderId="0" xfId="16" applyFont="1" applyAlignment="1">
      <alignment vertical="center"/>
    </xf>
    <xf numFmtId="0" fontId="26" fillId="0" borderId="0" xfId="0" applyFont="1" applyAlignment="1">
      <alignment vertical="center"/>
    </xf>
    <xf numFmtId="0" fontId="29" fillId="6" borderId="0" xfId="0" applyFont="1" applyFill="1" applyAlignment="1">
      <alignment horizontal="center" vertical="center"/>
    </xf>
    <xf numFmtId="43" fontId="25" fillId="0" borderId="0" xfId="16" applyFont="1" applyAlignment="1">
      <alignment vertical="center"/>
    </xf>
    <xf numFmtId="187" fontId="28" fillId="17" borderId="0" xfId="0" applyNumberFormat="1" applyFont="1" applyFill="1" applyAlignment="1">
      <alignment vertical="center"/>
    </xf>
    <xf numFmtId="188" fontId="5" fillId="0" borderId="0" xfId="0" applyNumberFormat="1" applyFont="1" applyAlignment="1">
      <alignment vertical="center"/>
    </xf>
    <xf numFmtId="181" fontId="25" fillId="0" borderId="0" xfId="0" applyNumberFormat="1" applyFont="1" applyAlignment="1">
      <alignment vertical="center"/>
    </xf>
    <xf numFmtId="168" fontId="25" fillId="0" borderId="0" xfId="0" applyNumberFormat="1" applyFont="1" applyAlignment="1">
      <alignment vertical="center"/>
    </xf>
    <xf numFmtId="169" fontId="5" fillId="0" borderId="0" xfId="0" applyNumberFormat="1" applyFont="1" applyAlignment="1">
      <alignment horizontal="center" vertical="center"/>
    </xf>
    <xf numFmtId="168" fontId="25" fillId="0" borderId="0" xfId="14" applyNumberFormat="1" applyFont="1" applyAlignment="1">
      <alignment vertical="center"/>
    </xf>
    <xf numFmtId="9" fontId="25" fillId="0" borderId="0" xfId="0" applyNumberFormat="1" applyFont="1" applyAlignment="1">
      <alignment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4" fillId="0" borderId="4" xfId="0" applyFont="1" applyBorder="1" applyAlignment="1">
      <alignment horizontal="right" vertical="center"/>
    </xf>
    <xf numFmtId="169" fontId="4" fillId="0" borderId="27" xfId="0" applyNumberFormat="1" applyFont="1" applyBorder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0" fontId="30" fillId="31" borderId="34" xfId="0" applyFont="1" applyFill="1" applyBorder="1" applyAlignment="1">
      <alignment horizontal="center" vertical="center"/>
    </xf>
    <xf numFmtId="0" fontId="30" fillId="31" borderId="3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9" fillId="31" borderId="22" xfId="0" applyFont="1" applyFill="1" applyBorder="1" applyAlignment="1">
      <alignment horizontal="center" vertical="center" wrapText="1"/>
    </xf>
    <xf numFmtId="0" fontId="29" fillId="31" borderId="25" xfId="0" applyFont="1" applyFill="1" applyBorder="1" applyAlignment="1">
      <alignment horizontal="center" vertical="center" wrapText="1"/>
    </xf>
    <xf numFmtId="0" fontId="29" fillId="31" borderId="26" xfId="0" applyFont="1" applyFill="1" applyBorder="1" applyAlignment="1">
      <alignment horizontal="center" vertical="center" wrapText="1"/>
    </xf>
    <xf numFmtId="0" fontId="29" fillId="31" borderId="22" xfId="0" applyFont="1" applyFill="1" applyBorder="1" applyAlignment="1">
      <alignment horizontal="center" vertical="center"/>
    </xf>
    <xf numFmtId="0" fontId="29" fillId="31" borderId="26" xfId="0" applyFont="1" applyFill="1" applyBorder="1" applyAlignment="1">
      <alignment horizontal="center" vertical="center"/>
    </xf>
    <xf numFmtId="0" fontId="24" fillId="6" borderId="52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0" fontId="29" fillId="31" borderId="13" xfId="0" applyFont="1" applyFill="1" applyBorder="1" applyAlignment="1">
      <alignment horizontal="center" vertical="center"/>
    </xf>
    <xf numFmtId="0" fontId="29" fillId="31" borderId="15" xfId="0" applyFont="1" applyFill="1" applyBorder="1" applyAlignment="1">
      <alignment horizontal="center" vertical="center"/>
    </xf>
    <xf numFmtId="0" fontId="29" fillId="31" borderId="23" xfId="0" applyFont="1" applyFill="1" applyBorder="1" applyAlignment="1">
      <alignment horizontal="center" vertical="center" wrapText="1"/>
    </xf>
    <xf numFmtId="0" fontId="29" fillId="31" borderId="13" xfId="0" applyFont="1" applyFill="1" applyBorder="1" applyAlignment="1">
      <alignment horizontal="center" vertical="center" wrapText="1"/>
    </xf>
    <xf numFmtId="0" fontId="29" fillId="31" borderId="56" xfId="0" applyFont="1" applyFill="1" applyBorder="1" applyAlignment="1">
      <alignment horizontal="center" vertical="center" wrapText="1"/>
    </xf>
    <xf numFmtId="0" fontId="29" fillId="31" borderId="15" xfId="0" applyFont="1" applyFill="1" applyBorder="1" applyAlignment="1">
      <alignment horizontal="center" vertical="center" wrapText="1"/>
    </xf>
    <xf numFmtId="0" fontId="29" fillId="31" borderId="10" xfId="0" applyFont="1" applyFill="1" applyBorder="1" applyAlignment="1">
      <alignment horizontal="center" vertical="center" wrapText="1"/>
    </xf>
    <xf numFmtId="0" fontId="29" fillId="31" borderId="25" xfId="0" applyFont="1" applyFill="1" applyBorder="1" applyAlignment="1">
      <alignment horizontal="center" vertical="center"/>
    </xf>
    <xf numFmtId="0" fontId="29" fillId="31" borderId="9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5" borderId="0" xfId="4" applyFont="1" applyFill="1" applyAlignment="1">
      <alignment horizontal="left"/>
    </xf>
    <xf numFmtId="0" fontId="6" fillId="5" borderId="0" xfId="4" applyFont="1" applyFill="1" applyAlignment="1">
      <alignment horizontal="center"/>
    </xf>
    <xf numFmtId="183" fontId="9" fillId="5" borderId="1" xfId="8" applyNumberFormat="1" applyFont="1" applyFill="1" applyBorder="1" applyAlignment="1">
      <alignment horizontal="center" vertical="center"/>
    </xf>
    <xf numFmtId="183" fontId="9" fillId="5" borderId="16" xfId="8" applyNumberFormat="1" applyFont="1" applyFill="1" applyBorder="1" applyAlignment="1">
      <alignment horizontal="center" vertical="center"/>
    </xf>
    <xf numFmtId="0" fontId="14" fillId="5" borderId="34" xfId="4" applyFont="1" applyFill="1" applyBorder="1" applyAlignment="1">
      <alignment horizontal="center" vertical="center"/>
    </xf>
    <xf numFmtId="0" fontId="14" fillId="5" borderId="35" xfId="4" applyFont="1" applyFill="1" applyBorder="1" applyAlignment="1">
      <alignment horizontal="center" vertical="center"/>
    </xf>
    <xf numFmtId="0" fontId="14" fillId="5" borderId="36" xfId="4" applyFont="1" applyFill="1" applyBorder="1" applyAlignment="1">
      <alignment horizontal="center" vertical="center"/>
    </xf>
    <xf numFmtId="0" fontId="6" fillId="5" borderId="37" xfId="4" applyFont="1" applyFill="1" applyBorder="1" applyAlignment="1">
      <alignment horizontal="center" vertical="center" wrapText="1"/>
    </xf>
    <xf numFmtId="0" fontId="6" fillId="5" borderId="39" xfId="4" applyFont="1" applyFill="1" applyBorder="1" applyAlignment="1">
      <alignment horizontal="center" vertical="center" wrapText="1"/>
    </xf>
    <xf numFmtId="0" fontId="6" fillId="5" borderId="40" xfId="4" applyFont="1" applyFill="1" applyBorder="1" applyAlignment="1">
      <alignment horizontal="center" vertical="center" wrapText="1"/>
    </xf>
    <xf numFmtId="0" fontId="6" fillId="5" borderId="41" xfId="4" applyFont="1" applyFill="1" applyBorder="1" applyAlignment="1">
      <alignment horizontal="center" vertical="center" wrapText="1"/>
    </xf>
    <xf numFmtId="0" fontId="6" fillId="5" borderId="42" xfId="4" applyFont="1" applyFill="1" applyBorder="1" applyAlignment="1">
      <alignment horizontal="center" vertical="center" wrapText="1"/>
    </xf>
    <xf numFmtId="0" fontId="6" fillId="5" borderId="29" xfId="4" applyFont="1" applyFill="1" applyBorder="1" applyAlignment="1">
      <alignment horizontal="center" vertical="center" wrapText="1"/>
    </xf>
    <xf numFmtId="0" fontId="6" fillId="5" borderId="37" xfId="4" applyFont="1" applyFill="1" applyBorder="1" applyAlignment="1">
      <alignment horizontal="center" vertical="center"/>
    </xf>
    <xf numFmtId="0" fontId="6" fillId="5" borderId="39" xfId="4" applyFont="1" applyFill="1" applyBorder="1" applyAlignment="1">
      <alignment horizontal="center" vertical="center"/>
    </xf>
    <xf numFmtId="0" fontId="6" fillId="5" borderId="40" xfId="4" applyFont="1" applyFill="1" applyBorder="1" applyAlignment="1">
      <alignment horizontal="center" vertical="center"/>
    </xf>
    <xf numFmtId="0" fontId="6" fillId="5" borderId="41" xfId="4" applyFont="1" applyFill="1" applyBorder="1" applyAlignment="1">
      <alignment horizontal="center" vertical="center"/>
    </xf>
    <xf numFmtId="0" fontId="6" fillId="5" borderId="42" xfId="4" applyFont="1" applyFill="1" applyBorder="1" applyAlignment="1">
      <alignment horizontal="center" vertical="center"/>
    </xf>
    <xf numFmtId="0" fontId="6" fillId="5" borderId="29" xfId="4" applyFont="1" applyFill="1" applyBorder="1" applyAlignment="1">
      <alignment horizontal="center" vertical="center"/>
    </xf>
    <xf numFmtId="0" fontId="6" fillId="5" borderId="38" xfId="4" applyFont="1" applyFill="1" applyBorder="1" applyAlignment="1">
      <alignment horizontal="center" vertical="center"/>
    </xf>
    <xf numFmtId="0" fontId="6" fillId="5" borderId="0" xfId="4" applyFont="1" applyFill="1" applyAlignment="1">
      <alignment horizontal="center" vertical="center"/>
    </xf>
    <xf numFmtId="0" fontId="6" fillId="5" borderId="6" xfId="4" applyFont="1" applyFill="1" applyBorder="1" applyAlignment="1">
      <alignment horizontal="center" vertical="center"/>
    </xf>
    <xf numFmtId="0" fontId="6" fillId="5" borderId="0" xfId="1" applyFont="1" applyFill="1" applyAlignment="1">
      <alignment horizontal="left"/>
    </xf>
    <xf numFmtId="0" fontId="6" fillId="5" borderId="1" xfId="1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/>
    </xf>
    <xf numFmtId="0" fontId="16" fillId="6" borderId="8" xfId="1" applyFont="1" applyFill="1" applyBorder="1" applyAlignment="1">
      <alignment horizontal="center"/>
    </xf>
    <xf numFmtId="0" fontId="16" fillId="6" borderId="2" xfId="1" applyFont="1" applyFill="1" applyBorder="1" applyAlignment="1">
      <alignment horizontal="center"/>
    </xf>
    <xf numFmtId="0" fontId="9" fillId="5" borderId="1" xfId="4" applyFont="1" applyFill="1" applyBorder="1" applyAlignment="1">
      <alignment horizontal="left"/>
    </xf>
    <xf numFmtId="0" fontId="10" fillId="8" borderId="0" xfId="1" applyFont="1" applyFill="1" applyAlignment="1">
      <alignment horizontal="center"/>
    </xf>
    <xf numFmtId="0" fontId="11" fillId="8" borderId="0" xfId="1" applyFont="1" applyFill="1" applyAlignment="1">
      <alignment horizontal="center"/>
    </xf>
    <xf numFmtId="0" fontId="6" fillId="5" borderId="1" xfId="4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1" fillId="0" borderId="51" xfId="1" applyFont="1" applyBorder="1" applyAlignment="1">
      <alignment horizontal="left"/>
    </xf>
    <xf numFmtId="0" fontId="21" fillId="0" borderId="7" xfId="1" applyFont="1" applyBorder="1" applyAlignment="1">
      <alignment horizontal="left"/>
    </xf>
    <xf numFmtId="0" fontId="21" fillId="0" borderId="47" xfId="1" applyFont="1" applyBorder="1" applyAlignment="1">
      <alignment horizontal="left"/>
    </xf>
    <xf numFmtId="178" fontId="21" fillId="0" borderId="51" xfId="10" applyNumberFormat="1" applyFont="1" applyFill="1" applyBorder="1" applyAlignment="1">
      <alignment horizontal="left"/>
    </xf>
    <xf numFmtId="178" fontId="21" fillId="0" borderId="7" xfId="10" applyNumberFormat="1" applyFont="1" applyFill="1" applyBorder="1" applyAlignment="1">
      <alignment horizontal="left"/>
    </xf>
    <xf numFmtId="178" fontId="21" fillId="0" borderId="47" xfId="10" applyNumberFormat="1" applyFont="1" applyFill="1" applyBorder="1" applyAlignment="1">
      <alignment horizontal="left"/>
    </xf>
    <xf numFmtId="164" fontId="21" fillId="0" borderId="51" xfId="10" applyFont="1" applyFill="1" applyBorder="1" applyAlignment="1">
      <alignment horizontal="left"/>
    </xf>
    <xf numFmtId="164" fontId="21" fillId="0" borderId="7" xfId="10" applyFont="1" applyFill="1" applyBorder="1" applyAlignment="1">
      <alignment horizontal="left"/>
    </xf>
    <xf numFmtId="164" fontId="21" fillId="0" borderId="47" xfId="10" applyFont="1" applyFill="1" applyBorder="1" applyAlignment="1">
      <alignment horizontal="left"/>
    </xf>
    <xf numFmtId="173" fontId="1" fillId="0" borderId="8" xfId="5" applyNumberFormat="1" applyBorder="1">
      <protection locked="0"/>
    </xf>
    <xf numFmtId="173" fontId="1" fillId="0" borderId="47" xfId="5" applyNumberFormat="1" applyBorder="1">
      <protection locked="0"/>
    </xf>
    <xf numFmtId="0" fontId="9" fillId="0" borderId="15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48" xfId="1" applyFont="1" applyBorder="1" applyAlignment="1">
      <alignment horizontal="center"/>
    </xf>
    <xf numFmtId="173" fontId="1" fillId="0" borderId="48" xfId="5" applyNumberFormat="1" applyBorder="1" applyAlignment="1">
      <alignment horizontal="right"/>
      <protection locked="0"/>
    </xf>
    <xf numFmtId="173" fontId="1" fillId="0" borderId="49" xfId="5" applyNumberFormat="1" applyBorder="1" applyAlignment="1">
      <alignment horizontal="right"/>
      <protection locked="0"/>
    </xf>
    <xf numFmtId="173" fontId="1" fillId="0" borderId="16" xfId="5" applyNumberFormat="1" applyBorder="1">
      <protection locked="0"/>
    </xf>
    <xf numFmtId="173" fontId="1" fillId="0" borderId="48" xfId="5" applyNumberFormat="1" applyBorder="1">
      <protection locked="0"/>
    </xf>
    <xf numFmtId="173" fontId="1" fillId="0" borderId="49" xfId="5" applyNumberFormat="1" applyBorder="1">
      <protection locked="0"/>
    </xf>
    <xf numFmtId="173" fontId="1" fillId="0" borderId="50" xfId="5" applyNumberFormat="1" applyBorder="1">
      <protection locked="0"/>
    </xf>
    <xf numFmtId="0" fontId="9" fillId="0" borderId="13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173" fontId="1" fillId="0" borderId="2" xfId="5" applyNumberFormat="1" applyBorder="1">
      <protection locked="0"/>
    </xf>
    <xf numFmtId="173" fontId="1" fillId="0" borderId="1" xfId="5" applyNumberFormat="1" applyBorder="1">
      <protection locked="0"/>
    </xf>
    <xf numFmtId="173" fontId="1" fillId="0" borderId="8" xfId="5" applyNumberFormat="1" applyBorder="1" applyAlignment="1">
      <alignment horizontal="center"/>
      <protection locked="0"/>
    </xf>
    <xf numFmtId="173" fontId="1" fillId="0" borderId="2" xfId="5" applyNumberFormat="1" applyBorder="1" applyAlignment="1">
      <alignment horizontal="center"/>
      <protection locked="0"/>
    </xf>
    <xf numFmtId="173" fontId="1" fillId="0" borderId="47" xfId="5" applyNumberFormat="1" applyBorder="1" applyAlignment="1">
      <alignment horizontal="center"/>
      <protection locked="0"/>
    </xf>
    <xf numFmtId="173" fontId="1" fillId="0" borderId="8" xfId="5" applyNumberFormat="1" applyBorder="1" applyAlignment="1">
      <alignment horizontal="center" vertical="center"/>
      <protection locked="0"/>
    </xf>
    <xf numFmtId="173" fontId="1" fillId="0" borderId="2" xfId="5" applyNumberFormat="1" applyBorder="1" applyAlignment="1">
      <alignment horizontal="center" vertical="center"/>
      <protection locked="0"/>
    </xf>
    <xf numFmtId="0" fontId="14" fillId="0" borderId="0" xfId="1" applyFont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30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17" borderId="11" xfId="1" applyFont="1" applyFill="1" applyBorder="1" applyAlignment="1">
      <alignment horizontal="center" vertical="center"/>
    </xf>
    <xf numFmtId="0" fontId="6" fillId="11" borderId="11" xfId="1" applyFont="1" applyFill="1" applyBorder="1" applyAlignment="1">
      <alignment horizontal="center" vertical="center"/>
    </xf>
    <xf numFmtId="0" fontId="6" fillId="11" borderId="12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6" fillId="12" borderId="12" xfId="1" applyFont="1" applyFill="1" applyBorder="1" applyAlignment="1">
      <alignment horizontal="center" vertical="center"/>
    </xf>
    <xf numFmtId="0" fontId="6" fillId="13" borderId="11" xfId="1" applyFont="1" applyFill="1" applyBorder="1" applyAlignment="1">
      <alignment horizontal="center" vertical="center"/>
    </xf>
    <xf numFmtId="0" fontId="6" fillId="13" borderId="12" xfId="1" applyFont="1" applyFill="1" applyBorder="1" applyAlignment="1">
      <alignment horizontal="center" vertical="center"/>
    </xf>
    <xf numFmtId="184" fontId="6" fillId="0" borderId="37" xfId="1" applyNumberFormat="1" applyFont="1" applyBorder="1" applyAlignment="1">
      <alignment horizontal="center" vertical="center"/>
    </xf>
    <xf numFmtId="184" fontId="6" fillId="0" borderId="39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84" fontId="6" fillId="0" borderId="8" xfId="9" applyNumberFormat="1" applyFont="1" applyBorder="1" applyAlignment="1">
      <alignment horizontal="center" vertical="center"/>
    </xf>
    <xf numFmtId="184" fontId="6" fillId="0" borderId="2" xfId="9" applyNumberFormat="1" applyFont="1" applyBorder="1" applyAlignment="1">
      <alignment horizontal="center" vertical="center"/>
    </xf>
    <xf numFmtId="184" fontId="6" fillId="0" borderId="47" xfId="9" applyNumberFormat="1" applyFont="1" applyBorder="1" applyAlignment="1">
      <alignment horizontal="center" vertical="center"/>
    </xf>
  </cellXfs>
  <cellStyles count="17">
    <cellStyle name="Millares" xfId="16" builtinId="3"/>
    <cellStyle name="Millares 2" xfId="2" xr:uid="{00000000-0005-0000-0000-000001000000}"/>
    <cellStyle name="Millares 2 26" xfId="9" xr:uid="{00000000-0005-0000-0000-000002000000}"/>
    <cellStyle name="Millares 3" xfId="13" xr:uid="{00000000-0005-0000-0000-000003000000}"/>
    <cellStyle name="Moneda 2" xfId="5" xr:uid="{00000000-0005-0000-0000-000005000000}"/>
    <cellStyle name="Moneda 23" xfId="7" xr:uid="{00000000-0005-0000-0000-000006000000}"/>
    <cellStyle name="Moneda 24" xfId="10" xr:uid="{00000000-0005-0000-0000-000007000000}"/>
    <cellStyle name="Moneda_Copia de NUEVO TALLER CONTRATISTA" xfId="8" xr:uid="{00000000-0005-0000-0000-000008000000}"/>
    <cellStyle name="Normal" xfId="0" builtinId="0"/>
    <cellStyle name="Normal 10" xfId="15" xr:uid="{00000000-0005-0000-0000-00000A000000}"/>
    <cellStyle name="Normal 2 4" xfId="1" xr:uid="{00000000-0005-0000-0000-00000B000000}"/>
    <cellStyle name="Normal 35" xfId="3" xr:uid="{00000000-0005-0000-0000-00000C000000}"/>
    <cellStyle name="Normal_APUS - Nuevo Amanecer" xfId="4" xr:uid="{00000000-0005-0000-0000-00000D000000}"/>
    <cellStyle name="Porcentaje" xfId="14" builtinId="5"/>
    <cellStyle name="Porcentaje 2" xfId="6" xr:uid="{00000000-0005-0000-0000-000010000000}"/>
    <cellStyle name="Porcentaje 2 2" xfId="12" xr:uid="{00000000-0005-0000-0000-000011000000}"/>
    <cellStyle name="Porcentual 3 2 2" xfId="11" xr:uid="{00000000-0005-0000-0000-000012000000}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304802</xdr:colOff>
      <xdr:row>0</xdr:row>
      <xdr:rowOff>815789</xdr:rowOff>
    </xdr:from>
    <xdr:to>
      <xdr:col>6</xdr:col>
      <xdr:colOff>1339441</xdr:colOff>
      <xdr:row>4</xdr:row>
      <xdr:rowOff>59093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390A68-B5A3-C3F9-B4AB-8459D16C2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84"/>
        <a:stretch/>
      </xdr:blipFill>
      <xdr:spPr bwMode="auto">
        <a:xfrm>
          <a:off x="7117978" y="815789"/>
          <a:ext cx="2074545" cy="11976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n&#225;lisis%20Unitarios%20-%20Franc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PUS%20-%20Nuevo%20Amanec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RETERAS\carreteras\VIAS%20VASCULARES\UNITARI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O2\My%20Documents\Mis%20documentos\Andres\Presupuestos\Administra%20UQ%20V%201.0\Administra%20Planeaci&#243;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mestre%209%20IX\Concreto%20II\Muro\Dise&#241;o%20muro%20contencion\APUS%20Y%20PRESUPUESTO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ENNY\FINAL%20PROYECTO\Investigacion\presupuesto%20oficinas%20facturacion%20M.%20tradicio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enny\Escritorio\PRESUPUESTOS%20APU\APU\APU%20CONSTRUCTORA%202011%20DEL%20101-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precios unitarios"/>
      <sheetName val="Análisis - Resumid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prestacional"/>
      <sheetName val="Cuadrillas"/>
      <sheetName val="APUS Preliminares"/>
      <sheetName val="APUS Alcantarillado"/>
      <sheetName val="precios unitarios"/>
      <sheetName val="precios unitarios (2)"/>
      <sheetName val="cantidades de obra"/>
      <sheetName val="INSUMOS"/>
      <sheetName val="valor total"/>
      <sheetName val="genéric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.P.U."/>
      <sheetName val="A.P.U. (2)"/>
      <sheetName val="RESUMEN VIAS"/>
      <sheetName val="Hoja1"/>
      <sheetName val="COSTOS POR KM"/>
      <sheetName val="RESUMEN UNITARIOS"/>
    </sheetNames>
    <sheetDataSet>
      <sheetData sheetId="0" refreshError="1">
        <row r="4">
          <cell r="D4">
            <v>7</v>
          </cell>
        </row>
        <row r="169">
          <cell r="D169">
            <v>1601.38</v>
          </cell>
        </row>
        <row r="181">
          <cell r="D181">
            <v>4189.9000000000005</v>
          </cell>
        </row>
        <row r="275">
          <cell r="D275">
            <v>18375</v>
          </cell>
        </row>
        <row r="688">
          <cell r="D688">
            <v>1046.32</v>
          </cell>
        </row>
        <row r="793">
          <cell r="D793">
            <v>3849.9982399999999</v>
          </cell>
        </row>
        <row r="932">
          <cell r="D932">
            <v>880.00000000000011</v>
          </cell>
        </row>
        <row r="1404">
          <cell r="D1404">
            <v>17241.37931034483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DAT PROY"/>
      <sheetName val="PLANTILLA APU"/>
      <sheetName val="APUS"/>
      <sheetName val="APUS Res"/>
      <sheetName val="COST DIR"/>
      <sheetName val="PORC PART CAP"/>
      <sheetName val="PORC PART ITEM"/>
      <sheetName val="ADMIN"/>
      <sheetName val="PRESUP"/>
      <sheetName val="Ing insumo"/>
      <sheetName val="Ing cap"/>
      <sheetName val="Ing MO"/>
      <sheetName val="Ing MyE"/>
      <sheetName val="Ing unid"/>
      <sheetName val="Capitulos"/>
      <sheetName val="Unidades"/>
      <sheetName val="Insumos"/>
      <sheetName val="Maqui Equip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Nombre</v>
          </cell>
        </row>
        <row r="2">
          <cell r="B2">
            <v>0</v>
          </cell>
        </row>
        <row r="3">
          <cell r="B3" t="str">
            <v>Act. Preliminares - Limpieza Terreno</v>
          </cell>
        </row>
        <row r="4">
          <cell r="B4" t="str">
            <v>Cableado Estructurado</v>
          </cell>
        </row>
        <row r="5">
          <cell r="B5" t="str">
            <v>Carpintería de Madera</v>
          </cell>
        </row>
        <row r="6">
          <cell r="B6" t="str">
            <v>Carpintería Metálica</v>
          </cell>
        </row>
        <row r="7">
          <cell r="B7" t="str">
            <v>Cielosrasos</v>
          </cell>
        </row>
        <row r="8">
          <cell r="B8" t="str">
            <v>Cimentación y Estructura</v>
          </cell>
        </row>
        <row r="9">
          <cell r="B9" t="str">
            <v>Cubiertas</v>
          </cell>
        </row>
        <row r="10">
          <cell r="B10" t="str">
            <v>Enchapes y Accesorios</v>
          </cell>
        </row>
        <row r="11">
          <cell r="B11" t="str">
            <v>Equipos Especiales</v>
          </cell>
        </row>
        <row r="12">
          <cell r="B12" t="str">
            <v>Inst. Eléctricas, TV. y Sonido</v>
          </cell>
        </row>
        <row r="13">
          <cell r="B13" t="str">
            <v>Inst. Gas</v>
          </cell>
        </row>
        <row r="14">
          <cell r="B14" t="str">
            <v>Inst. Hidráulicas, Sanitarias y Latonería</v>
          </cell>
        </row>
        <row r="15">
          <cell r="B15" t="str">
            <v>Mampostería</v>
          </cell>
        </row>
        <row r="16">
          <cell r="B16" t="str">
            <v>Morteros, Concretos, y Ensayos</v>
          </cell>
        </row>
        <row r="17">
          <cell r="B17" t="str">
            <v>Pañetes, Repellos y Revoques</v>
          </cell>
        </row>
        <row r="18">
          <cell r="B18" t="str">
            <v>Pintura</v>
          </cell>
        </row>
        <row r="19">
          <cell r="B19" t="str">
            <v>Pisos</v>
          </cell>
        </row>
        <row r="20">
          <cell r="B20" t="str">
            <v>Redes Servicios y Desagües</v>
          </cell>
        </row>
        <row r="21">
          <cell r="B21" t="str">
            <v>Urbanismo y Obras Exteriores</v>
          </cell>
        </row>
        <row r="22">
          <cell r="B22" t="str">
            <v>Varios</v>
          </cell>
        </row>
        <row r="23">
          <cell r="B23" t="str">
            <v>Vias</v>
          </cell>
        </row>
        <row r="24">
          <cell r="B24" t="str">
            <v>Vidrios y Cerraduras</v>
          </cell>
        </row>
      </sheetData>
      <sheetData sheetId="16">
        <row r="1">
          <cell r="A1" t="str">
            <v>Descripcion</v>
          </cell>
        </row>
        <row r="2">
          <cell r="A2">
            <v>0</v>
          </cell>
        </row>
        <row r="3">
          <cell r="A3" t="str">
            <v>Arroba</v>
          </cell>
        </row>
        <row r="4">
          <cell r="A4" t="str">
            <v>Bolsa</v>
          </cell>
        </row>
        <row r="5">
          <cell r="A5" t="str">
            <v>bolsa metro cúbico</v>
          </cell>
        </row>
        <row r="6">
          <cell r="A6" t="str">
            <v>Bulto</v>
          </cell>
        </row>
        <row r="7">
          <cell r="A7" t="str">
            <v>Caja por 7</v>
          </cell>
        </row>
        <row r="8">
          <cell r="A8" t="str">
            <v>Día</v>
          </cell>
        </row>
        <row r="9">
          <cell r="A9" t="str">
            <v>Especial</v>
          </cell>
        </row>
        <row r="10">
          <cell r="A10" t="str">
            <v>frasco</v>
          </cell>
        </row>
        <row r="11">
          <cell r="A11" t="str">
            <v>Frasco</v>
          </cell>
        </row>
        <row r="12">
          <cell r="A12" t="str">
            <v>Galón</v>
          </cell>
        </row>
        <row r="13">
          <cell r="A13" t="str">
            <v>galón</v>
          </cell>
        </row>
        <row r="14">
          <cell r="A14" t="str">
            <v>Global</v>
          </cell>
        </row>
        <row r="15">
          <cell r="A15" t="str">
            <v>Hora</v>
          </cell>
        </row>
        <row r="16">
          <cell r="A16" t="str">
            <v>Hora Cuadrilla</v>
          </cell>
        </row>
        <row r="17">
          <cell r="A17" t="str">
            <v>Hora Hombre</v>
          </cell>
        </row>
        <row r="18">
          <cell r="A18" t="str">
            <v>juego</v>
          </cell>
        </row>
        <row r="19">
          <cell r="A19" t="str">
            <v>Juego</v>
          </cell>
        </row>
        <row r="20">
          <cell r="A20" t="str">
            <v>Kilo</v>
          </cell>
        </row>
        <row r="21">
          <cell r="A21" t="str">
            <v>Kilo Watio</v>
          </cell>
        </row>
        <row r="22">
          <cell r="A22" t="str">
            <v>Kilogramo</v>
          </cell>
        </row>
        <row r="23">
          <cell r="A23" t="str">
            <v>Lamina</v>
          </cell>
        </row>
        <row r="24">
          <cell r="A24" t="str">
            <v>Libra</v>
          </cell>
        </row>
        <row r="25">
          <cell r="A25" t="str">
            <v>Litro</v>
          </cell>
        </row>
        <row r="26">
          <cell r="A26" t="str">
            <v>mes</v>
          </cell>
        </row>
        <row r="27">
          <cell r="A27" t="str">
            <v>Mes</v>
          </cell>
        </row>
        <row r="28">
          <cell r="A28" t="str">
            <v>Metro</v>
          </cell>
        </row>
        <row r="29">
          <cell r="A29" t="str">
            <v>Metro Cuadrado</v>
          </cell>
        </row>
        <row r="30">
          <cell r="A30" t="str">
            <v>Metro Cúbico</v>
          </cell>
        </row>
        <row r="31">
          <cell r="A31" t="str">
            <v>metro cúbico - kilómetro</v>
          </cell>
        </row>
        <row r="32">
          <cell r="A32" t="str">
            <v>metro lineal</v>
          </cell>
        </row>
        <row r="33">
          <cell r="A33" t="str">
            <v>Par</v>
          </cell>
        </row>
        <row r="34">
          <cell r="A34" t="str">
            <v>pie</v>
          </cell>
        </row>
        <row r="35">
          <cell r="A35" t="str">
            <v>pie cuadrado</v>
          </cell>
        </row>
        <row r="36">
          <cell r="A36" t="str">
            <v>pie cúbico</v>
          </cell>
        </row>
        <row r="37">
          <cell r="A37" t="str">
            <v>Porcentaje</v>
          </cell>
        </row>
        <row r="38">
          <cell r="A38" t="str">
            <v>Quintal</v>
          </cell>
        </row>
        <row r="39">
          <cell r="A39" t="str">
            <v>Rollo</v>
          </cell>
        </row>
        <row r="40">
          <cell r="A40" t="str">
            <v>Sección</v>
          </cell>
        </row>
        <row r="41">
          <cell r="A41" t="str">
            <v>Semana</v>
          </cell>
        </row>
        <row r="42">
          <cell r="A42" t="str">
            <v>sin desc</v>
          </cell>
        </row>
        <row r="43">
          <cell r="A43" t="str">
            <v>sin desc</v>
          </cell>
        </row>
        <row r="44">
          <cell r="A44" t="str">
            <v>Tarifa Hora</v>
          </cell>
        </row>
        <row r="45">
          <cell r="A45" t="str">
            <v>Tonelada</v>
          </cell>
        </row>
        <row r="46">
          <cell r="A46" t="str">
            <v>Unidad</v>
          </cell>
        </row>
        <row r="47">
          <cell r="A47" t="str">
            <v>unidad</v>
          </cell>
        </row>
        <row r="48">
          <cell r="A48" t="str">
            <v>Viaje</v>
          </cell>
        </row>
      </sheetData>
      <sheetData sheetId="17">
        <row r="1">
          <cell r="B1" t="str">
            <v>Descripcion Insumo</v>
          </cell>
        </row>
      </sheetData>
      <sheetData sheetId="18">
        <row r="1">
          <cell r="B1" t="str">
            <v>Maquinaria y Equipo</v>
          </cell>
        </row>
        <row r="2">
          <cell r="B2">
            <v>0</v>
          </cell>
        </row>
        <row r="3">
          <cell r="B3" t="str">
            <v>ABSORCIÓN DE BLOQUES, LADRILLOS F</v>
          </cell>
        </row>
        <row r="4">
          <cell r="B4" t="str">
            <v>ANDAMIO COLGANTE 40mt.</v>
          </cell>
        </row>
        <row r="5">
          <cell r="B5" t="str">
            <v>ANDAMIO TUBULAR (SECC.)</v>
          </cell>
        </row>
        <row r="6">
          <cell r="B6" t="str">
            <v>ANDAMIO TUBULAR (SECC.)</v>
          </cell>
        </row>
        <row r="7">
          <cell r="B7" t="str">
            <v>APISONADOR CANGURO</v>
          </cell>
        </row>
        <row r="8">
          <cell r="B8" t="str">
            <v>AUTOBOMBA PARA CONCRETO</v>
          </cell>
        </row>
        <row r="9">
          <cell r="B9" t="str">
            <v>BALDE PARA PLUMA ADICIONAL</v>
          </cell>
        </row>
        <row r="10">
          <cell r="B10" t="str">
            <v>BANDA PARA REMOVER ESCOMBROS</v>
          </cell>
        </row>
        <row r="11">
          <cell r="B11" t="str">
            <v>BARANDA PROTECTORA /CAMARA</v>
          </cell>
        </row>
        <row r="12">
          <cell r="B12" t="str">
            <v>BENITIN DE 2.5 TONELADAS</v>
          </cell>
        </row>
        <row r="13">
          <cell r="B13" t="str">
            <v>BOMBA ESTACIONARIA DE CONCRETO</v>
          </cell>
        </row>
        <row r="14">
          <cell r="B14" t="str">
            <v>BULLDOZER D-6 CATERPILLAR</v>
          </cell>
        </row>
        <row r="15">
          <cell r="B15" t="str">
            <v>CAMION 3 TONELADAS REDES</v>
          </cell>
        </row>
        <row r="16">
          <cell r="B16" t="str">
            <v>CAMION DE 4.5 TONELADAS</v>
          </cell>
        </row>
        <row r="17">
          <cell r="B17" t="str">
            <v>CAMION DE 8.0 TONELADAS</v>
          </cell>
        </row>
        <row r="18">
          <cell r="B18" t="str">
            <v>CAMPERO</v>
          </cell>
        </row>
        <row r="19">
          <cell r="B19" t="str">
            <v>CARGADOR .50 M3 SOBRE LLANTAS</v>
          </cell>
        </row>
        <row r="20">
          <cell r="B20" t="str">
            <v>CARGADOR BOBCAT+Oper.       753</v>
          </cell>
        </row>
        <row r="21">
          <cell r="B21" t="str">
            <v>CARGADOR BOBCAT+Oper.       853</v>
          </cell>
        </row>
        <row r="22">
          <cell r="B22" t="str">
            <v>CARGADOR RETROEXCAVADOR</v>
          </cell>
        </row>
        <row r="23">
          <cell r="B23" t="str">
            <v>CERCHA METALICA DE 3MT</v>
          </cell>
        </row>
        <row r="24">
          <cell r="B24" t="str">
            <v>CERCHAS METALICAS (3 METROS)</v>
          </cell>
        </row>
        <row r="25">
          <cell r="B25" t="str">
            <v>CILINDRO PRUEBA CONCRETO (Alq)</v>
          </cell>
        </row>
        <row r="26">
          <cell r="B26" t="str">
            <v>CILINDRO VIBRATORIO 3 TON</v>
          </cell>
        </row>
        <row r="27">
          <cell r="B27" t="str">
            <v>CINTURON DE SEGURIDAD</v>
          </cell>
        </row>
        <row r="28">
          <cell r="B28" t="str">
            <v>COMPACTADOR DINAMAR</v>
          </cell>
        </row>
        <row r="29">
          <cell r="B29" t="str">
            <v>COMPRESOR 2 MARTILLOS 185 PCM</v>
          </cell>
        </row>
        <row r="30">
          <cell r="B30" t="str">
            <v>COMPRESOR 2 MARTILLOS 185 PCM</v>
          </cell>
        </row>
        <row r="31">
          <cell r="B31" t="str">
            <v>COMPRESOR 250 PCM</v>
          </cell>
        </row>
        <row r="32">
          <cell r="B32" t="str">
            <v>COMPRESOR DE 375 CPM S/C</v>
          </cell>
        </row>
        <row r="33">
          <cell r="B33" t="str">
            <v>COMPRESOR DE 375 CPM S/C</v>
          </cell>
        </row>
        <row r="34">
          <cell r="B34" t="str">
            <v>COMPRESOR DE 750 CPM S/C</v>
          </cell>
        </row>
        <row r="35">
          <cell r="B35" t="str">
            <v>COMPRESOR DE 750 CPM S/C</v>
          </cell>
        </row>
        <row r="36">
          <cell r="B36" t="str">
            <v>COMPRESOR Oper.+Comb</v>
          </cell>
        </row>
        <row r="37">
          <cell r="B37" t="str">
            <v>COMPRESOR Oper.+Comb</v>
          </cell>
        </row>
        <row r="38">
          <cell r="B38" t="str">
            <v>COMPRESOR Oper.+Comb</v>
          </cell>
        </row>
        <row r="39">
          <cell r="B39" t="str">
            <v>CONO DE ABRAHAMS (SLUM Concr)</v>
          </cell>
        </row>
        <row r="40">
          <cell r="B40" t="str">
            <v>CONO DE ABRAMS (Alquiler)</v>
          </cell>
        </row>
        <row r="41">
          <cell r="B41" t="str">
            <v>CORTADORA DE LADRILLO</v>
          </cell>
        </row>
        <row r="42">
          <cell r="B42" t="str">
            <v>CORTADORA LADRILLO (POR CORTE)</v>
          </cell>
        </row>
        <row r="43">
          <cell r="B43" t="str">
            <v>CORTADORA SIN DISCO</v>
          </cell>
        </row>
        <row r="44">
          <cell r="B44" t="str">
            <v>CORTADORA SIN DISCO</v>
          </cell>
        </row>
        <row r="45">
          <cell r="B45" t="str">
            <v>CORTE DE NÚCLEOS DE CONCRETO</v>
          </cell>
        </row>
        <row r="46">
          <cell r="B46" t="str">
            <v>CRUCETAS CORTAS</v>
          </cell>
        </row>
        <row r="47">
          <cell r="B47" t="str">
            <v>CRUCETAS CORTAS y/o LARGAS</v>
          </cell>
        </row>
        <row r="48">
          <cell r="B48" t="str">
            <v>CRUCETAS LARGAS</v>
          </cell>
        </row>
        <row r="49">
          <cell r="B49" t="str">
            <v>DISEÑO DE MEZCLA ASFÁLTICA,</v>
          </cell>
        </row>
        <row r="50">
          <cell r="B50" t="str">
            <v>DISEÑO DE MEZCLAS DE MORTERO.</v>
          </cell>
        </row>
        <row r="51">
          <cell r="B51" t="str">
            <v>DISEÑO DE UNA MEZCLA DE</v>
          </cell>
        </row>
        <row r="52">
          <cell r="B52" t="str">
            <v>ELEVADOR 1000 KILOS</v>
          </cell>
        </row>
        <row r="53">
          <cell r="B53" t="str">
            <v>ELEVADOR 250 KILOS</v>
          </cell>
        </row>
        <row r="54">
          <cell r="B54" t="str">
            <v>EQUIPO DE COMPACTACION</v>
          </cell>
        </row>
        <row r="55">
          <cell r="B55" t="str">
            <v>EQUIPO DE COMPACTACION</v>
          </cell>
        </row>
        <row r="56">
          <cell r="B56" t="str">
            <v>EQUIPO DE TOPOGRAFIA</v>
          </cell>
        </row>
        <row r="57">
          <cell r="B57" t="str">
            <v>EQUIPO SOLDADURA ELECTRICA</v>
          </cell>
        </row>
        <row r="58">
          <cell r="B58" t="str">
            <v>ESCALERA EXTENCIBLE EN AL. DE 6</v>
          </cell>
        </row>
        <row r="59">
          <cell r="B59" t="str">
            <v>ESCALERILLA Trans. VERTICAL</v>
          </cell>
        </row>
        <row r="60">
          <cell r="B60" t="str">
            <v>ESFUERZO CORTANTE EN MALLAS</v>
          </cell>
        </row>
        <row r="61">
          <cell r="B61" t="str">
            <v>ESTABILIDAD MARSHALL (1 BRIQUETA)</v>
          </cell>
        </row>
        <row r="62">
          <cell r="B62" t="str">
            <v>EXCAVACION MECANICA Y RETIRO</v>
          </cell>
        </row>
        <row r="63">
          <cell r="B63" t="str">
            <v>EXCAVADORA HIDRAUL.PC-60+Oper.</v>
          </cell>
        </row>
        <row r="64">
          <cell r="B64" t="str">
            <v>EXTRACCIÓN DE ANCLAJES O</v>
          </cell>
        </row>
        <row r="65">
          <cell r="B65" t="str">
            <v>FORCLAMPS</v>
          </cell>
        </row>
        <row r="66">
          <cell r="B66" t="str">
            <v>FORMALETA ENTREPISO 1 SEMANA</v>
          </cell>
        </row>
        <row r="67">
          <cell r="B67" t="str">
            <v>FORMALETA ENTREPISO 4 SEMANAS</v>
          </cell>
        </row>
        <row r="68">
          <cell r="B68" t="str">
            <v>FORMALETA ENTREPISO POR M2</v>
          </cell>
        </row>
        <row r="69">
          <cell r="B69" t="str">
            <v>FORMALETA SARDINEL ML</v>
          </cell>
        </row>
        <row r="70">
          <cell r="B70" t="str">
            <v>GRUA AUTODESPLEGABLE+OPERARIO</v>
          </cell>
        </row>
        <row r="71">
          <cell r="B71" t="str">
            <v>GRUA EXTENSION PARA POSTES</v>
          </cell>
        </row>
        <row r="72">
          <cell r="B72" t="str">
            <v>GRUA HIDRAULICA (CARRO)</v>
          </cell>
        </row>
        <row r="73">
          <cell r="B73" t="str">
            <v>GRUA POTAIN 428 BRAZO 40 MTS</v>
          </cell>
        </row>
        <row r="74">
          <cell r="B74" t="str">
            <v>HERRAMIENTA MENOR (% Mano d Obra)</v>
          </cell>
        </row>
        <row r="75">
          <cell r="B75" t="str">
            <v>JUEGO DE RUEDAS PARA ANDAMIO(4)</v>
          </cell>
        </row>
        <row r="76">
          <cell r="B76" t="str">
            <v>JUEGO POLEAS ANTENAYA</v>
          </cell>
        </row>
        <row r="77">
          <cell r="B77" t="str">
            <v>LLAVES TENSORAS</v>
          </cell>
        </row>
        <row r="78">
          <cell r="B78" t="str">
            <v>MARTILLO ROMPEDOR</v>
          </cell>
        </row>
        <row r="79">
          <cell r="B79" t="str">
            <v>MARTILLO ROTATORIO</v>
          </cell>
        </row>
        <row r="80">
          <cell r="B80" t="str">
            <v>MEZCLADORA DE CONCRETO</v>
          </cell>
        </row>
        <row r="81">
          <cell r="B81" t="str">
            <v>MICRO AIRINCLUSOR DE AIRE</v>
          </cell>
        </row>
        <row r="82">
          <cell r="B82" t="str">
            <v>MICRO AIRINCLUSOR DE AIRE</v>
          </cell>
        </row>
        <row r="83">
          <cell r="B83" t="str">
            <v>MINICARGADOR BOBCAT</v>
          </cell>
        </row>
        <row r="84">
          <cell r="B84" t="str">
            <v>MINICARGADOR BOBCAT</v>
          </cell>
        </row>
        <row r="85">
          <cell r="B85" t="str">
            <v>MONTACARGAS</v>
          </cell>
        </row>
        <row r="86">
          <cell r="B86" t="str">
            <v>MORDAZA 0.60 mt CON CUÑA</v>
          </cell>
        </row>
        <row r="87">
          <cell r="B87" t="str">
            <v>MORDAZA 0.80 mt CON CUÑA</v>
          </cell>
        </row>
        <row r="88">
          <cell r="B88" t="str">
            <v>MORDAZA 1.00 mt CON CUÑA</v>
          </cell>
        </row>
        <row r="89">
          <cell r="B89" t="str">
            <v>MORDAZA 2.40 mt CON CUÑA</v>
          </cell>
        </row>
        <row r="90">
          <cell r="B90" t="str">
            <v>MORDAZAS ALQUILADAS (24 dias)</v>
          </cell>
        </row>
        <row r="91">
          <cell r="B91" t="str">
            <v>MOTOBOMBA A GASOLINA DE 2"</v>
          </cell>
        </row>
        <row r="92">
          <cell r="B92" t="str">
            <v>MOTOBOMBA ELECTRICA DE 2"</v>
          </cell>
        </row>
        <row r="93">
          <cell r="B93" t="str">
            <v>PALA DRAGA SOBRE ORUGA</v>
          </cell>
        </row>
        <row r="94">
          <cell r="B94" t="str">
            <v>PARAL TELESCOPICO (UN)</v>
          </cell>
        </row>
        <row r="95">
          <cell r="B95" t="str">
            <v>PARAL TELESCOPICO (UN)</v>
          </cell>
        </row>
        <row r="96">
          <cell r="B96" t="str">
            <v>PARALES - MES</v>
          </cell>
        </row>
        <row r="97">
          <cell r="B97" t="str">
            <v>PARALES - SEMANA</v>
          </cell>
        </row>
        <row r="98">
          <cell r="B98" t="str">
            <v>PERFORACIÓN CON EQUIPO</v>
          </cell>
        </row>
        <row r="99">
          <cell r="B99" t="str">
            <v>PERROS FIJOS Y GIRATORIOS</v>
          </cell>
        </row>
        <row r="100">
          <cell r="B100" t="str">
            <v>PESCANTE PARA ANDAMIO</v>
          </cell>
        </row>
        <row r="101">
          <cell r="B101" t="str">
            <v>PISON DE MANO</v>
          </cell>
        </row>
        <row r="102">
          <cell r="B102" t="str">
            <v>PLANCHONES ALQUILADOS</v>
          </cell>
        </row>
        <row r="103">
          <cell r="B103" t="str">
            <v>PLANCHONES MADERA</v>
          </cell>
        </row>
        <row r="104">
          <cell r="B104" t="str">
            <v>PLANCHONES METALICOS</v>
          </cell>
        </row>
        <row r="105">
          <cell r="B105" t="str">
            <v>PLUMA 250 KG ELECTRICA Trif.</v>
          </cell>
        </row>
        <row r="106">
          <cell r="B106" t="str">
            <v>PLUMA ELECTRICA</v>
          </cell>
        </row>
        <row r="107">
          <cell r="B107" t="str">
            <v>PLUMA ELECTRICA 250 kg</v>
          </cell>
        </row>
        <row r="108">
          <cell r="B108" t="str">
            <v>PLUMA ELECTRICA/ DIA</v>
          </cell>
        </row>
        <row r="109">
          <cell r="B109" t="str">
            <v>PULIDORA MANUAL SIN DISCO</v>
          </cell>
        </row>
        <row r="110">
          <cell r="B110" t="str">
            <v>PULIDORA MANUAL SIN DISCO</v>
          </cell>
        </row>
        <row r="111">
          <cell r="B111" t="str">
            <v>RANA A GASOLINA DE 50X74 CM</v>
          </cell>
        </row>
        <row r="112">
          <cell r="B112" t="str">
            <v>RANA Ó VIBROCOMPACTADOR</v>
          </cell>
        </row>
        <row r="113">
          <cell r="B113" t="str">
            <v>RANA VIBROCOMPACTADORA/DIA</v>
          </cell>
        </row>
        <row r="114">
          <cell r="B114" t="str">
            <v>RANA VIBROCOMPACTADORA/DIA</v>
          </cell>
        </row>
        <row r="115">
          <cell r="B115" t="str">
            <v>RETROEXCAVADORA JCB 814</v>
          </cell>
        </row>
        <row r="116">
          <cell r="B116" t="str">
            <v>RODILLO D/PINTAS Y SONDEO</v>
          </cell>
        </row>
        <row r="117">
          <cell r="B117" t="str">
            <v>RODILLO VIBRATORIO "BENITIN"</v>
          </cell>
        </row>
        <row r="118">
          <cell r="B118" t="str">
            <v>RUEDAS</v>
          </cell>
        </row>
        <row r="119">
          <cell r="B119" t="str">
            <v>RUEDAS PARA ANDAMIO TUBULAR</v>
          </cell>
        </row>
        <row r="120">
          <cell r="B120" t="str">
            <v>TABLERO EN PINO PATULA</v>
          </cell>
        </row>
        <row r="121">
          <cell r="B121" t="str">
            <v>TABLERO METALICO (1.40 x 0.60)</v>
          </cell>
        </row>
        <row r="122">
          <cell r="B122" t="str">
            <v>TALADRO ROTOMARTILLO HASTA 3/4"</v>
          </cell>
        </row>
        <row r="123">
          <cell r="B123" t="str">
            <v>TALADRO ROTOMARTILLO HASTA 3/4"</v>
          </cell>
        </row>
        <row r="124">
          <cell r="B124" t="str">
            <v>TORREGRUA (DIFERENTES TAMAÑOS)</v>
          </cell>
        </row>
        <row r="125">
          <cell r="B125" t="str">
            <v>TRAYLER O GATO PARA CABLES</v>
          </cell>
        </row>
        <row r="126">
          <cell r="B126" t="str">
            <v>TRINQUETE</v>
          </cell>
        </row>
        <row r="127">
          <cell r="B127" t="str">
            <v>VENTAS CONO DE ABRAMS PARA</v>
          </cell>
        </row>
        <row r="128">
          <cell r="B128" t="str">
            <v>VIBRADOR A GASOLINA</v>
          </cell>
        </row>
        <row r="129">
          <cell r="B129" t="str">
            <v>VIBRADOR ELECTRICO</v>
          </cell>
        </row>
        <row r="130">
          <cell r="B130" t="str">
            <v>VIBRO DYNAPAC 2.5 TONELADAS</v>
          </cell>
        </row>
        <row r="131">
          <cell r="B131" t="str">
            <v>VIBRO DYNAPAC 2.5 TONELADAS</v>
          </cell>
        </row>
        <row r="132">
          <cell r="B132" t="str">
            <v>VIBRO INGERSOLL RAND 3</v>
          </cell>
        </row>
        <row r="133">
          <cell r="B133" t="str">
            <v>VIBRO INGERSOLL RAND 3</v>
          </cell>
        </row>
        <row r="134">
          <cell r="B134" t="str">
            <v>VIBRO REX 7 TONELADAS</v>
          </cell>
        </row>
        <row r="135">
          <cell r="B135" t="str">
            <v>VIBROCOMPACTADORA ELECTRICA</v>
          </cell>
        </row>
        <row r="136">
          <cell r="B136" t="str">
            <v>VOLQUETA (VIAJE 6M3 Max.3O KM)</v>
          </cell>
        </row>
        <row r="137">
          <cell r="B137" t="str">
            <v>VOLQUETA (VIAJE 6M3.)</v>
          </cell>
        </row>
      </sheetData>
      <sheetData sheetId="19">
        <row r="1">
          <cell r="B1" t="str">
            <v>Cuadrilla</v>
          </cell>
        </row>
        <row r="2">
          <cell r="B2">
            <v>0</v>
          </cell>
        </row>
        <row r="3">
          <cell r="B3" t="str">
            <v>0:0:1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 prest"/>
      <sheetName val="Cuadrillas"/>
      <sheetName val="Costos"/>
      <sheetName val="A.I.U."/>
      <sheetName val="% Sena"/>
      <sheetName val="Camp"/>
      <sheetName val="Valla"/>
      <sheetName val="Soport"/>
      <sheetName val="Cinta"/>
      <sheetName val="Barric"/>
      <sheetName val="Señal"/>
      <sheetName val="Localiz"/>
      <sheetName val="Descap"/>
      <sheetName val="Exc cimie"/>
      <sheetName val="Exc. Manual"/>
      <sheetName val="Arm.Acero"/>
      <sheetName val="Perfil Talud"/>
      <sheetName val="Form Base Vastago"/>
      <sheetName val="Form h&gt;2.80m"/>
      <sheetName val="Coloc conc"/>
      <sheetName val="Conc altura"/>
      <sheetName val="Llenos comp"/>
      <sheetName val="Ret Mater"/>
      <sheetName val="Propuesta"/>
      <sheetName val="Demarc."/>
      <sheetName val="Conc 2500"/>
      <sheetName val="Conc 3000"/>
      <sheetName val="Mater"/>
      <sheetName val="Flujo"/>
      <sheetName val="Cronog"/>
      <sheetName val="FINDE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1.1"/>
      <sheetName val="1.2"/>
      <sheetName val="1,3"/>
      <sheetName val="1,4"/>
      <sheetName val="2,1"/>
      <sheetName val="2,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3.1"/>
      <sheetName val="3.2"/>
      <sheetName val="3.3"/>
      <sheetName val="3,4"/>
      <sheetName val="4.1.1"/>
      <sheetName val="4.1.2"/>
      <sheetName val="4.1.3"/>
      <sheetName val="4.1.4"/>
      <sheetName val="4.1.6"/>
      <sheetName val="4.1.7"/>
      <sheetName val="4.2.1"/>
      <sheetName val="4.3.1"/>
      <sheetName val="4.4.1"/>
      <sheetName val="4.4.2"/>
      <sheetName val="4.4.3"/>
      <sheetName val="4.4.4"/>
      <sheetName val="4.5.1"/>
      <sheetName val="4.5.2"/>
      <sheetName val="4.5.3"/>
      <sheetName val="5.1.1"/>
      <sheetName val="5.1.2"/>
      <sheetName val="5.1.3"/>
      <sheetName val="5.1.4"/>
      <sheetName val="5.1.5"/>
      <sheetName val="5.1.6"/>
      <sheetName val="5.1.7"/>
      <sheetName val="5.1.8"/>
      <sheetName val="5.1.9"/>
      <sheetName val="5.1.10"/>
      <sheetName val="5.1.11"/>
      <sheetName val="5.1.12"/>
      <sheetName val="5.2.1"/>
      <sheetName val="5.3.1"/>
      <sheetName val="5.3.2"/>
      <sheetName val="5.3.3"/>
      <sheetName val="5.4.1"/>
      <sheetName val="5.4.2"/>
      <sheetName val="5.4.3"/>
      <sheetName val="5.4.4"/>
      <sheetName val="6.1.1"/>
      <sheetName val="6.2.1"/>
      <sheetName val="6.2.2"/>
      <sheetName val="6.3.1"/>
      <sheetName val="6.3.2"/>
      <sheetName val="6.3.3"/>
      <sheetName val="AIU"/>
      <sheetName val="MANO DE OBRA"/>
      <sheetName val="FACTOR PRESTACIONAL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5">
          <cell r="D35">
            <v>12792956.541780822</v>
          </cell>
          <cell r="E35">
            <v>1.7836740969404057</v>
          </cell>
          <cell r="H35">
            <v>18442203.525114153</v>
          </cell>
          <cell r="I35">
            <v>1.7224972159197527</v>
          </cell>
          <cell r="J35">
            <v>29567450</v>
          </cell>
          <cell r="K35">
            <v>1.6201342465753423</v>
          </cell>
          <cell r="L35">
            <v>33734650</v>
          </cell>
          <cell r="M35">
            <v>1.628186301369863</v>
          </cell>
          <cell r="N35">
            <v>24765250</v>
          </cell>
          <cell r="O35">
            <v>1.5780753424657534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 DIRECTO"/>
      <sheetName val="MANO DE OBRA"/>
      <sheetName val="FACTOR PRESTACIONAL 2010"/>
      <sheetName val=" MATERIALES"/>
      <sheetName val="EQUIPOS"/>
      <sheetName val="Materiales, Trabajo alturas"/>
      <sheetName val="101"/>
      <sheetName val="102"/>
      <sheetName val="103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6"/>
      <sheetName val="157"/>
      <sheetName val="158"/>
      <sheetName val="159"/>
      <sheetName val="160.1"/>
      <sheetName val="161.1"/>
      <sheetName val="162.1"/>
      <sheetName val="163.1"/>
      <sheetName val="164.1"/>
      <sheetName val="165.1"/>
      <sheetName val="166.1"/>
      <sheetName val="167.1"/>
      <sheetName val="168.1"/>
      <sheetName val="169.1"/>
      <sheetName val="170.1"/>
      <sheetName val="171.1"/>
      <sheetName val="172.1"/>
      <sheetName val="173.1"/>
      <sheetName val="174.1"/>
      <sheetName val="175.1"/>
      <sheetName val="176.1"/>
      <sheetName val="177.1"/>
      <sheetName val="178.1"/>
      <sheetName val="179.1"/>
      <sheetName val="180.1"/>
      <sheetName val="181.1"/>
      <sheetName val="182.1"/>
      <sheetName val="183.1"/>
      <sheetName val="184.1"/>
      <sheetName val="185.1"/>
      <sheetName val="186.1"/>
      <sheetName val="187.1"/>
      <sheetName val="188.1"/>
      <sheetName val="189.1"/>
      <sheetName val="190.1"/>
      <sheetName val="191.1"/>
      <sheetName val="192.1"/>
      <sheetName val="193.1"/>
      <sheetName val="194.1"/>
      <sheetName val="195.1"/>
      <sheetName val="196.1"/>
      <sheetName val="197.1"/>
      <sheetName val="198.1"/>
      <sheetName val="199.1"/>
      <sheetName val="Orinal"/>
      <sheetName val="Espejo"/>
      <sheetName val="Mesones"/>
      <sheetName val="Secador de Manos"/>
      <sheetName val="Dispensador Jabon líquido"/>
      <sheetName val="Dispensador Papel A.I. Satinado"/>
      <sheetName val="Caneca de Pedal con Tapa A.I."/>
      <sheetName val="Accesorios Cafetería Lavaplatos"/>
      <sheetName val="Ventaneria en Aluminio 1,2x1,2"/>
      <sheetName val="Ventaneria en Aluminio 0,60x0,6"/>
      <sheetName val="Puerta madero de 70 cm"/>
      <sheetName val="Puerta madero de 80 cm"/>
      <sheetName val="Puerta metálica"/>
      <sheetName val="Enchape de Baños Cocina y Piso"/>
      <sheetName val="Enchape de Baños Cocina y Muros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128)"/>
      <sheetName val="2 (2)"/>
      <sheetName val="2.1"/>
      <sheetName val="4 (2)"/>
      <sheetName val="5 (2)"/>
      <sheetName val="6 (2)"/>
      <sheetName val="7 (2)"/>
      <sheetName val="8 (2)"/>
      <sheetName val="9 (2)"/>
      <sheetName val="10 (2)"/>
      <sheetName val="11 (2)"/>
      <sheetName val="12 (2)"/>
      <sheetName val="a"/>
      <sheetName val="b"/>
      <sheetName val="c"/>
      <sheetName val="Excavación"/>
      <sheetName val="Compactacion subrasante"/>
      <sheetName val="Subbase Granular SBG-1"/>
      <sheetName val="Excavación manual Cartelas de N"/>
      <sheetName val="Solado Cartela de Cimentación"/>
      <sheetName val="Cartelas de Cimentación"/>
      <sheetName val="Columneta en concreto de 0,15 x"/>
      <sheetName val="Viga de Confinamiento Muro bloq"/>
      <sheetName val="Placa de Contrapiso"/>
      <sheetName val="Mampostería Externa"/>
      <sheetName val="Mampostería Interna"/>
      <sheetName val="Teja Eternit Ondulada"/>
      <sheetName val="Caballete Opción B"/>
      <sheetName val="Tubería PVC - S 4&quot;"/>
      <sheetName val="Tubería PVC - S 3&quot;"/>
      <sheetName val="Tubería PVC - S 2&quot;"/>
      <sheetName val="Tubería PVC - P 1&quot; "/>
      <sheetName val="Tubería PVC -P MEDIA&quot; "/>
      <sheetName val="Acometida Sanitaria"/>
      <sheetName val="Acometida Potable"/>
      <sheetName val="Construcción Caja de Paso Agua "/>
      <sheetName val="Impermeabilizacion de muros"/>
      <sheetName val="Pañete"/>
      <sheetName val="Estuco y Vinilo"/>
      <sheetName val="Sanitarios"/>
      <sheetName val="Lavamanos"/>
      <sheetName val="Aparato Sanitario Avanti"/>
    </sheetNames>
    <sheetDataSet>
      <sheetData sheetId="0" refreshError="1"/>
      <sheetData sheetId="1" refreshError="1">
        <row r="22">
          <cell r="D22">
            <v>1500000</v>
          </cell>
        </row>
      </sheetData>
      <sheetData sheetId="2" refreshError="1"/>
      <sheetData sheetId="3">
        <row r="8">
          <cell r="G8">
            <v>2500</v>
          </cell>
        </row>
      </sheetData>
      <sheetData sheetId="4">
        <row r="9">
          <cell r="C9">
            <v>40000</v>
          </cell>
        </row>
      </sheetData>
      <sheetData sheetId="5">
        <row r="82">
          <cell r="M82">
            <v>119761.38772975699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2">
          <cell r="E22">
            <v>226646.78044444442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13">
          <cell r="G13">
            <v>1100</v>
          </cell>
        </row>
      </sheetData>
      <sheetData sheetId="54">
        <row r="13">
          <cell r="G13">
            <v>1100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47"/>
  <sheetViews>
    <sheetView tabSelected="1" view="pageBreakPreview" topLeftCell="A108" zoomScaleNormal="100" zoomScaleSheetLayoutView="100" workbookViewId="0">
      <selection activeCell="B108" sqref="B108:F108"/>
    </sheetView>
  </sheetViews>
  <sheetFormatPr baseColWidth="10" defaultColWidth="11.453125" defaultRowHeight="12.5" x14ac:dyDescent="0.35"/>
  <cols>
    <col min="1" max="1" width="21.36328125" style="258" customWidth="1"/>
    <col min="2" max="2" width="11.453125" style="258"/>
    <col min="3" max="3" width="41.90625" style="258" customWidth="1"/>
    <col min="4" max="4" width="14" style="258" customWidth="1"/>
    <col min="5" max="5" width="10.6328125" style="258" customWidth="1"/>
    <col min="6" max="6" width="15.08984375" style="258" customWidth="1"/>
    <col min="7" max="7" width="19.6328125" style="258" customWidth="1"/>
    <col min="8" max="8" width="19.453125" style="272" customWidth="1"/>
    <col min="9" max="9" width="12.90625" style="258" bestFit="1" customWidth="1"/>
    <col min="10" max="10" width="17.36328125" style="258" bestFit="1" customWidth="1"/>
    <col min="11" max="16384" width="11.453125" style="258"/>
  </cols>
  <sheetData>
    <row r="1" spans="1:8" ht="83.25" customHeight="1" x14ac:dyDescent="0.35">
      <c r="A1" s="335" t="s">
        <v>152</v>
      </c>
      <c r="B1" s="336"/>
      <c r="C1" s="336"/>
      <c r="D1" s="336"/>
      <c r="E1" s="336"/>
      <c r="F1" s="336"/>
      <c r="G1" s="337"/>
    </row>
    <row r="2" spans="1:8" ht="27.65" customHeight="1" x14ac:dyDescent="0.35">
      <c r="A2" s="324" t="s">
        <v>157</v>
      </c>
      <c r="B2" s="324"/>
      <c r="C2" s="270"/>
      <c r="D2" s="238"/>
      <c r="E2" s="238"/>
      <c r="F2" s="238"/>
      <c r="G2" s="239"/>
    </row>
    <row r="3" spans="1:8" ht="14" x14ac:dyDescent="0.35">
      <c r="A3" s="324" t="s">
        <v>158</v>
      </c>
      <c r="B3" s="324"/>
      <c r="C3" s="270"/>
      <c r="D3" s="238"/>
      <c r="E3" s="238"/>
      <c r="F3" s="238"/>
      <c r="G3" s="239"/>
    </row>
    <row r="4" spans="1:8" ht="29.4" customHeight="1" x14ac:dyDescent="0.35">
      <c r="A4" s="324" t="s">
        <v>159</v>
      </c>
      <c r="B4" s="324"/>
      <c r="C4" s="270"/>
      <c r="D4" s="238"/>
      <c r="E4" s="238"/>
      <c r="F4" s="238"/>
      <c r="G4" s="239"/>
    </row>
    <row r="5" spans="1:8" ht="6.75" customHeight="1" thickBot="1" x14ac:dyDescent="0.4">
      <c r="A5" s="240"/>
      <c r="B5" s="241"/>
      <c r="C5" s="271"/>
      <c r="D5" s="242"/>
      <c r="E5" s="242"/>
      <c r="F5" s="242"/>
      <c r="G5" s="243"/>
    </row>
    <row r="6" spans="1:8" ht="13" thickBot="1" x14ac:dyDescent="0.4">
      <c r="A6" s="273" t="s">
        <v>0</v>
      </c>
      <c r="B6" s="274" t="s">
        <v>3</v>
      </c>
      <c r="C6" s="275" t="s">
        <v>4</v>
      </c>
      <c r="D6" s="275" t="s">
        <v>2</v>
      </c>
      <c r="E6" s="275" t="s">
        <v>1</v>
      </c>
      <c r="F6" s="275" t="s">
        <v>5</v>
      </c>
      <c r="G6" s="276" t="s">
        <v>6</v>
      </c>
    </row>
    <row r="7" spans="1:8" x14ac:dyDescent="0.35">
      <c r="A7" s="333" t="s">
        <v>7</v>
      </c>
      <c r="B7" s="3">
        <v>1.1000000000000001</v>
      </c>
      <c r="C7" s="277" t="s">
        <v>166</v>
      </c>
      <c r="D7" s="3" t="s">
        <v>164</v>
      </c>
      <c r="E7" s="10">
        <v>212</v>
      </c>
      <c r="F7" s="213"/>
      <c r="G7" s="214">
        <f>+E7*F7</f>
        <v>0</v>
      </c>
    </row>
    <row r="8" spans="1:8" ht="37.5" x14ac:dyDescent="0.35">
      <c r="A8" s="348"/>
      <c r="B8" s="2">
        <v>1.2</v>
      </c>
      <c r="C8" s="278" t="s">
        <v>156</v>
      </c>
      <c r="D8" s="5" t="s">
        <v>169</v>
      </c>
      <c r="E8" s="210">
        <v>1</v>
      </c>
      <c r="F8" s="215"/>
      <c r="G8" s="216">
        <f t="shared" ref="G8:G26" si="0">+E8*F8</f>
        <v>0</v>
      </c>
    </row>
    <row r="9" spans="1:8" ht="25" x14ac:dyDescent="0.35">
      <c r="A9" s="348"/>
      <c r="B9" s="2">
        <v>1.3</v>
      </c>
      <c r="C9" s="279" t="s">
        <v>168</v>
      </c>
      <c r="D9" s="5" t="s">
        <v>164</v>
      </c>
      <c r="E9" s="211">
        <v>30</v>
      </c>
      <c r="F9" s="217"/>
      <c r="G9" s="212">
        <f t="shared" ref="G9" si="1">+E9*F9</f>
        <v>0</v>
      </c>
    </row>
    <row r="10" spans="1:8" x14ac:dyDescent="0.35">
      <c r="A10" s="348"/>
      <c r="B10" s="4"/>
      <c r="C10" s="280" t="s">
        <v>225</v>
      </c>
      <c r="D10" s="281"/>
      <c r="E10" s="211"/>
      <c r="F10" s="217"/>
      <c r="G10" s="212"/>
    </row>
    <row r="11" spans="1:8" x14ac:dyDescent="0.35">
      <c r="A11" s="348"/>
      <c r="B11" s="4"/>
      <c r="C11" s="279"/>
      <c r="D11" s="4"/>
      <c r="E11" s="211"/>
      <c r="F11" s="217"/>
      <c r="G11" s="212">
        <f t="shared" si="0"/>
        <v>0</v>
      </c>
    </row>
    <row r="12" spans="1:8" ht="13" thickBot="1" x14ac:dyDescent="0.4">
      <c r="A12" s="349"/>
      <c r="B12" s="327" t="s">
        <v>11</v>
      </c>
      <c r="C12" s="327"/>
      <c r="D12" s="327"/>
      <c r="E12" s="327"/>
      <c r="F12" s="327"/>
      <c r="G12" s="282">
        <f>SUM(G7:G11)</f>
        <v>0</v>
      </c>
      <c r="H12" s="283">
        <f>+G12*$I$110+G12</f>
        <v>0</v>
      </c>
    </row>
    <row r="13" spans="1:8" ht="37.5" x14ac:dyDescent="0.35">
      <c r="A13" s="333" t="s">
        <v>229</v>
      </c>
      <c r="B13" s="322"/>
      <c r="C13" s="278" t="s">
        <v>227</v>
      </c>
      <c r="D13" s="322"/>
      <c r="E13" s="322"/>
      <c r="F13" s="322"/>
      <c r="G13" s="323"/>
      <c r="H13" s="283"/>
    </row>
    <row r="14" spans="1:8" ht="13" thickBot="1" x14ac:dyDescent="0.4">
      <c r="A14" s="334"/>
      <c r="B14" s="327" t="s">
        <v>228</v>
      </c>
      <c r="C14" s="327"/>
      <c r="D14" s="327"/>
      <c r="E14" s="327"/>
      <c r="F14" s="327"/>
      <c r="G14" s="282">
        <f>SUM(G9:G13)</f>
        <v>0</v>
      </c>
      <c r="H14" s="283">
        <f>+G14*$I$110+G14</f>
        <v>0</v>
      </c>
    </row>
    <row r="15" spans="1:8" ht="25" x14ac:dyDescent="0.35">
      <c r="A15" s="347" t="s">
        <v>230</v>
      </c>
      <c r="B15" s="5">
        <v>3.1</v>
      </c>
      <c r="C15" s="284" t="s">
        <v>167</v>
      </c>
      <c r="D15" s="3" t="s">
        <v>164</v>
      </c>
      <c r="E15" s="10">
        <v>36.869999999999997</v>
      </c>
      <c r="F15" s="213"/>
      <c r="G15" s="214">
        <f t="shared" si="0"/>
        <v>0</v>
      </c>
    </row>
    <row r="16" spans="1:8" ht="26.4" customHeight="1" x14ac:dyDescent="0.35">
      <c r="A16" s="344"/>
      <c r="B16" s="2">
        <v>3.2</v>
      </c>
      <c r="C16" s="285" t="s">
        <v>213</v>
      </c>
      <c r="D16" s="2" t="s">
        <v>164</v>
      </c>
      <c r="E16" s="7">
        <v>19.57</v>
      </c>
      <c r="F16" s="215"/>
      <c r="G16" s="216">
        <f t="shared" si="0"/>
        <v>0</v>
      </c>
    </row>
    <row r="17" spans="1:8" ht="29.25" customHeight="1" x14ac:dyDescent="0.35">
      <c r="A17" s="344"/>
      <c r="B17" s="5">
        <v>3.3</v>
      </c>
      <c r="C17" s="286" t="s">
        <v>170</v>
      </c>
      <c r="D17" s="2" t="s">
        <v>214</v>
      </c>
      <c r="E17" s="7">
        <v>1</v>
      </c>
      <c r="F17" s="215"/>
      <c r="G17" s="216">
        <f t="shared" si="0"/>
        <v>0</v>
      </c>
    </row>
    <row r="18" spans="1:8" ht="56.25" customHeight="1" x14ac:dyDescent="0.35">
      <c r="A18" s="344"/>
      <c r="B18" s="2">
        <v>3.4</v>
      </c>
      <c r="C18" s="286" t="s">
        <v>171</v>
      </c>
      <c r="D18" s="2" t="s">
        <v>169</v>
      </c>
      <c r="E18" s="7">
        <v>1</v>
      </c>
      <c r="F18" s="215"/>
      <c r="G18" s="216">
        <f t="shared" si="0"/>
        <v>0</v>
      </c>
    </row>
    <row r="19" spans="1:8" ht="40.5" customHeight="1" x14ac:dyDescent="0.35">
      <c r="A19" s="344"/>
      <c r="B19" s="5">
        <v>3.5</v>
      </c>
      <c r="C19" s="286" t="s">
        <v>172</v>
      </c>
      <c r="D19" s="2" t="s">
        <v>169</v>
      </c>
      <c r="E19" s="7">
        <v>1</v>
      </c>
      <c r="F19" s="215"/>
      <c r="G19" s="216">
        <f t="shared" si="0"/>
        <v>0</v>
      </c>
    </row>
    <row r="20" spans="1:8" ht="46.5" customHeight="1" x14ac:dyDescent="0.35">
      <c r="A20" s="344"/>
      <c r="B20" s="2">
        <v>3.6</v>
      </c>
      <c r="C20" s="286" t="s">
        <v>173</v>
      </c>
      <c r="D20" s="2" t="s">
        <v>169</v>
      </c>
      <c r="E20" s="7">
        <v>1</v>
      </c>
      <c r="F20" s="215"/>
      <c r="G20" s="216">
        <f t="shared" si="0"/>
        <v>0</v>
      </c>
    </row>
    <row r="21" spans="1:8" ht="31.25" customHeight="1" x14ac:dyDescent="0.35">
      <c r="A21" s="344"/>
      <c r="B21" s="5">
        <v>3.7</v>
      </c>
      <c r="C21" s="286" t="s">
        <v>174</v>
      </c>
      <c r="D21" s="2" t="s">
        <v>169</v>
      </c>
      <c r="E21" s="7">
        <v>1</v>
      </c>
      <c r="F21" s="215"/>
      <c r="G21" s="216">
        <f t="shared" si="0"/>
        <v>0</v>
      </c>
    </row>
    <row r="22" spans="1:8" ht="15" customHeight="1" x14ac:dyDescent="0.35">
      <c r="A22" s="344"/>
      <c r="B22" s="2">
        <v>3.8</v>
      </c>
      <c r="C22" s="287" t="s">
        <v>175</v>
      </c>
      <c r="D22" s="2" t="s">
        <v>215</v>
      </c>
      <c r="E22" s="228">
        <v>20</v>
      </c>
      <c r="F22" s="215"/>
      <c r="G22" s="216">
        <f>+E22*F22</f>
        <v>0</v>
      </c>
    </row>
    <row r="23" spans="1:8" ht="15" customHeight="1" x14ac:dyDescent="0.35">
      <c r="A23" s="344"/>
      <c r="B23" s="5">
        <v>3.9</v>
      </c>
      <c r="C23" s="287" t="s">
        <v>176</v>
      </c>
      <c r="D23" s="2" t="s">
        <v>215</v>
      </c>
      <c r="E23" s="228">
        <v>20</v>
      </c>
      <c r="F23" s="215"/>
      <c r="G23" s="216">
        <f>+E23*F23</f>
        <v>0</v>
      </c>
    </row>
    <row r="24" spans="1:8" ht="31.25" customHeight="1" x14ac:dyDescent="0.35">
      <c r="A24" s="344"/>
      <c r="B24" s="210">
        <v>3.1</v>
      </c>
      <c r="C24" s="286" t="s">
        <v>177</v>
      </c>
      <c r="D24" s="2" t="s">
        <v>169</v>
      </c>
      <c r="E24" s="7">
        <v>1</v>
      </c>
      <c r="F24" s="215"/>
      <c r="G24" s="216">
        <f t="shared" si="0"/>
        <v>0</v>
      </c>
    </row>
    <row r="25" spans="1:8" ht="31.25" customHeight="1" x14ac:dyDescent="0.35">
      <c r="A25" s="344"/>
      <c r="B25" s="7"/>
      <c r="C25" s="280" t="s">
        <v>225</v>
      </c>
      <c r="D25" s="2"/>
      <c r="E25" s="7"/>
      <c r="F25" s="215"/>
      <c r="G25" s="216"/>
    </row>
    <row r="26" spans="1:8" ht="14.4" customHeight="1" x14ac:dyDescent="0.35">
      <c r="A26" s="344"/>
      <c r="B26" s="2"/>
      <c r="C26" s="286"/>
      <c r="D26" s="2"/>
      <c r="E26" s="7"/>
      <c r="F26" s="215"/>
      <c r="G26" s="216">
        <f t="shared" si="0"/>
        <v>0</v>
      </c>
    </row>
    <row r="27" spans="1:8" ht="15.75" customHeight="1" thickBot="1" x14ac:dyDescent="0.4">
      <c r="A27" s="346"/>
      <c r="B27" s="327" t="s">
        <v>10</v>
      </c>
      <c r="C27" s="327"/>
      <c r="D27" s="327"/>
      <c r="E27" s="327"/>
      <c r="F27" s="327"/>
      <c r="G27" s="282">
        <f>SUM(G15:G26)</f>
        <v>0</v>
      </c>
      <c r="H27" s="283">
        <f>+G27*$I$110+G27</f>
        <v>0</v>
      </c>
    </row>
    <row r="28" spans="1:8" ht="50" x14ac:dyDescent="0.35">
      <c r="A28" s="348" t="s">
        <v>231</v>
      </c>
      <c r="B28" s="3">
        <v>4.0999999999999996</v>
      </c>
      <c r="C28" s="288" t="s">
        <v>187</v>
      </c>
      <c r="D28" s="5" t="s">
        <v>164</v>
      </c>
      <c r="E28" s="210">
        <f>E15</f>
        <v>36.869999999999997</v>
      </c>
      <c r="F28" s="218"/>
      <c r="G28" s="219">
        <f>+F28*E28</f>
        <v>0</v>
      </c>
    </row>
    <row r="29" spans="1:8" ht="39" customHeight="1" x14ac:dyDescent="0.35">
      <c r="A29" s="348"/>
      <c r="B29" s="4">
        <v>4.2</v>
      </c>
      <c r="C29" s="289" t="s">
        <v>188</v>
      </c>
      <c r="D29" s="5" t="s">
        <v>164</v>
      </c>
      <c r="E29" s="210">
        <f>E28</f>
        <v>36.869999999999997</v>
      </c>
      <c r="F29" s="218"/>
      <c r="G29" s="219">
        <f t="shared" ref="G29:G33" si="2">+F29*E29</f>
        <v>0</v>
      </c>
    </row>
    <row r="30" spans="1:8" ht="39.75" customHeight="1" x14ac:dyDescent="0.35">
      <c r="A30" s="348"/>
      <c r="B30" s="4">
        <v>4.3</v>
      </c>
      <c r="C30" s="286" t="s">
        <v>178</v>
      </c>
      <c r="D30" s="5" t="s">
        <v>164</v>
      </c>
      <c r="E30" s="210">
        <v>30.77</v>
      </c>
      <c r="F30" s="218"/>
      <c r="G30" s="219">
        <f t="shared" si="2"/>
        <v>0</v>
      </c>
    </row>
    <row r="31" spans="1:8" ht="42" customHeight="1" x14ac:dyDescent="0.35">
      <c r="A31" s="348"/>
      <c r="B31" s="4">
        <v>4.4000000000000004</v>
      </c>
      <c r="C31" s="289" t="s">
        <v>216</v>
      </c>
      <c r="D31" s="5" t="s">
        <v>164</v>
      </c>
      <c r="E31" s="210">
        <f>E30</f>
        <v>30.77</v>
      </c>
      <c r="F31" s="218"/>
      <c r="G31" s="219">
        <f t="shared" si="2"/>
        <v>0</v>
      </c>
    </row>
    <row r="32" spans="1:8" x14ac:dyDescent="0.35">
      <c r="A32" s="348"/>
      <c r="B32" s="4">
        <v>4.5</v>
      </c>
      <c r="C32" s="280" t="s">
        <v>225</v>
      </c>
      <c r="D32" s="2"/>
      <c r="E32" s="210"/>
      <c r="F32" s="218"/>
      <c r="G32" s="219">
        <f t="shared" si="2"/>
        <v>0</v>
      </c>
    </row>
    <row r="33" spans="1:8" x14ac:dyDescent="0.35">
      <c r="A33" s="348"/>
      <c r="B33" s="2"/>
      <c r="C33" s="290"/>
      <c r="D33" s="4"/>
      <c r="E33" s="211"/>
      <c r="F33" s="245"/>
      <c r="G33" s="219">
        <f t="shared" si="2"/>
        <v>0</v>
      </c>
    </row>
    <row r="34" spans="1:8" ht="13" thickBot="1" x14ac:dyDescent="0.4">
      <c r="A34" s="334"/>
      <c r="B34" s="327" t="s">
        <v>9</v>
      </c>
      <c r="C34" s="327"/>
      <c r="D34" s="327"/>
      <c r="E34" s="327"/>
      <c r="F34" s="327"/>
      <c r="G34" s="282">
        <f>SUM(G28:G33)</f>
        <v>0</v>
      </c>
      <c r="H34" s="283">
        <f>+G34*$I$110+G34</f>
        <v>0</v>
      </c>
    </row>
    <row r="35" spans="1:8" ht="48.65" customHeight="1" thickBot="1" x14ac:dyDescent="0.4">
      <c r="A35" s="333" t="s">
        <v>232</v>
      </c>
      <c r="B35" s="3">
        <v>5.0999999999999996</v>
      </c>
      <c r="C35" s="291" t="s">
        <v>179</v>
      </c>
      <c r="D35" s="3" t="s">
        <v>164</v>
      </c>
      <c r="E35" s="224">
        <f>5.42*3</f>
        <v>16.259999999999998</v>
      </c>
      <c r="F35" s="213"/>
      <c r="G35" s="214">
        <f>+E35*F35</f>
        <v>0</v>
      </c>
    </row>
    <row r="36" spans="1:8" ht="50.5" thickBot="1" x14ac:dyDescent="0.4">
      <c r="A36" s="348"/>
      <c r="B36" s="2">
        <v>5.2</v>
      </c>
      <c r="C36" s="292" t="s">
        <v>180</v>
      </c>
      <c r="D36" s="3" t="s">
        <v>164</v>
      </c>
      <c r="E36" s="225">
        <f>4.85*2.5</f>
        <v>12.125</v>
      </c>
      <c r="F36" s="217"/>
      <c r="G36" s="226">
        <f>+E36*F36</f>
        <v>0</v>
      </c>
    </row>
    <row r="37" spans="1:8" ht="55.25" customHeight="1" x14ac:dyDescent="0.35">
      <c r="A37" s="348"/>
      <c r="B37" s="2">
        <v>5.3</v>
      </c>
      <c r="C37" s="293" t="s">
        <v>217</v>
      </c>
      <c r="D37" s="3" t="s">
        <v>164</v>
      </c>
      <c r="E37" s="225">
        <f>E35+E36</f>
        <v>28.384999999999998</v>
      </c>
      <c r="F37" s="217"/>
      <c r="G37" s="226">
        <f>+E37*F37</f>
        <v>0</v>
      </c>
    </row>
    <row r="38" spans="1:8" ht="46.25" customHeight="1" x14ac:dyDescent="0.35">
      <c r="A38" s="348"/>
      <c r="B38" s="2">
        <v>5.4</v>
      </c>
      <c r="C38" s="280" t="s">
        <v>225</v>
      </c>
      <c r="D38" s="4"/>
      <c r="E38" s="225"/>
      <c r="F38" s="217"/>
      <c r="G38" s="226">
        <f>+E38*F38</f>
        <v>0</v>
      </c>
    </row>
    <row r="39" spans="1:8" ht="46.25" customHeight="1" x14ac:dyDescent="0.35">
      <c r="A39" s="348"/>
      <c r="B39" s="2">
        <v>5.5</v>
      </c>
      <c r="C39" s="293"/>
      <c r="D39" s="4"/>
      <c r="E39" s="225"/>
      <c r="F39" s="217"/>
      <c r="G39" s="226">
        <f>+E39*F39</f>
        <v>0</v>
      </c>
    </row>
    <row r="40" spans="1:8" ht="13" thickBot="1" x14ac:dyDescent="0.4">
      <c r="A40" s="334"/>
      <c r="B40" s="327" t="s">
        <v>12</v>
      </c>
      <c r="C40" s="327"/>
      <c r="D40" s="327"/>
      <c r="E40" s="327"/>
      <c r="F40" s="327"/>
      <c r="G40" s="282">
        <f>SUM(G35:G37)</f>
        <v>0</v>
      </c>
      <c r="H40" s="283">
        <f>+G40*$I$110+G40</f>
        <v>0</v>
      </c>
    </row>
    <row r="41" spans="1:8" ht="44.4" customHeight="1" x14ac:dyDescent="0.35">
      <c r="A41" s="340" t="s">
        <v>233</v>
      </c>
      <c r="B41" s="5">
        <v>6.1</v>
      </c>
      <c r="C41" s="284" t="s">
        <v>189</v>
      </c>
      <c r="D41" s="3" t="s">
        <v>169</v>
      </c>
      <c r="E41" s="224">
        <v>1</v>
      </c>
      <c r="F41" s="220"/>
      <c r="G41" s="221">
        <f>+E41*F41</f>
        <v>0</v>
      </c>
    </row>
    <row r="42" spans="1:8" ht="31.75" customHeight="1" x14ac:dyDescent="0.35">
      <c r="A42" s="341"/>
      <c r="B42" s="2">
        <v>6.2</v>
      </c>
      <c r="C42" s="286" t="s">
        <v>218</v>
      </c>
      <c r="D42" s="2" t="s">
        <v>164</v>
      </c>
      <c r="E42" s="228">
        <v>54.33</v>
      </c>
      <c r="F42" s="215"/>
      <c r="G42" s="216">
        <f t="shared" ref="G42:G47" si="3">+E42*F42</f>
        <v>0</v>
      </c>
    </row>
    <row r="43" spans="1:8" ht="14.4" customHeight="1" x14ac:dyDescent="0.35">
      <c r="A43" s="341"/>
      <c r="B43" s="229">
        <v>6.3</v>
      </c>
      <c r="C43" s="286"/>
      <c r="D43" s="2"/>
      <c r="E43" s="228"/>
      <c r="F43" s="215"/>
      <c r="G43" s="216">
        <f t="shared" si="3"/>
        <v>0</v>
      </c>
    </row>
    <row r="44" spans="1:8" ht="14.4" customHeight="1" x14ac:dyDescent="0.35">
      <c r="A44" s="341"/>
      <c r="B44" s="5">
        <v>6.4</v>
      </c>
      <c r="C44" s="280" t="s">
        <v>225</v>
      </c>
      <c r="D44" s="2"/>
      <c r="E44" s="229"/>
      <c r="F44" s="215"/>
      <c r="G44" s="216">
        <f t="shared" si="3"/>
        <v>0</v>
      </c>
    </row>
    <row r="45" spans="1:8" ht="14.4" customHeight="1" x14ac:dyDescent="0.35">
      <c r="A45" s="341"/>
      <c r="B45" s="2">
        <v>6.5</v>
      </c>
      <c r="C45" s="286"/>
      <c r="D45" s="2"/>
      <c r="E45" s="229"/>
      <c r="F45" s="215"/>
      <c r="G45" s="216">
        <f t="shared" si="3"/>
        <v>0</v>
      </c>
    </row>
    <row r="46" spans="1:8" ht="17.25" customHeight="1" x14ac:dyDescent="0.35">
      <c r="A46" s="341"/>
      <c r="B46" s="229">
        <v>6.6</v>
      </c>
      <c r="C46" s="286"/>
      <c r="D46" s="2"/>
      <c r="E46" s="228"/>
      <c r="F46" s="215"/>
      <c r="G46" s="216">
        <f t="shared" si="3"/>
        <v>0</v>
      </c>
    </row>
    <row r="47" spans="1:8" ht="33" customHeight="1" x14ac:dyDescent="0.35">
      <c r="A47" s="341"/>
      <c r="B47" s="5">
        <v>6.7</v>
      </c>
      <c r="C47" s="294"/>
      <c r="D47" s="2"/>
      <c r="E47" s="228"/>
      <c r="F47" s="215"/>
      <c r="G47" s="216">
        <f t="shared" si="3"/>
        <v>0</v>
      </c>
    </row>
    <row r="48" spans="1:8" ht="15" customHeight="1" thickBot="1" x14ac:dyDescent="0.4">
      <c r="A48" s="342"/>
      <c r="B48" s="327" t="s">
        <v>13</v>
      </c>
      <c r="C48" s="327"/>
      <c r="D48" s="327"/>
      <c r="E48" s="327"/>
      <c r="F48" s="327"/>
      <c r="G48" s="282">
        <f>SUM(G41:G47)</f>
        <v>0</v>
      </c>
      <c r="H48" s="283">
        <f>+G48*$I$110+G48</f>
        <v>0</v>
      </c>
    </row>
    <row r="49" spans="1:8" ht="45.65" customHeight="1" x14ac:dyDescent="0.35">
      <c r="A49" s="343" t="s">
        <v>234</v>
      </c>
      <c r="B49" s="5">
        <v>7.1</v>
      </c>
      <c r="C49" s="288" t="s">
        <v>202</v>
      </c>
      <c r="D49" s="250" t="s">
        <v>169</v>
      </c>
      <c r="E49" s="210">
        <v>1</v>
      </c>
      <c r="F49" s="251"/>
      <c r="G49" s="252">
        <f>+F49*E49</f>
        <v>0</v>
      </c>
    </row>
    <row r="50" spans="1:8" ht="45.65" customHeight="1" x14ac:dyDescent="0.35">
      <c r="A50" s="344"/>
      <c r="B50" s="2">
        <v>7.2</v>
      </c>
      <c r="C50" s="286" t="s">
        <v>203</v>
      </c>
      <c r="D50" s="235" t="s">
        <v>169</v>
      </c>
      <c r="E50" s="7">
        <v>1</v>
      </c>
      <c r="F50" s="246"/>
      <c r="G50" s="248">
        <f>+F50*E50</f>
        <v>0</v>
      </c>
    </row>
    <row r="51" spans="1:8" ht="37.5" x14ac:dyDescent="0.35">
      <c r="A51" s="344"/>
      <c r="B51" s="2">
        <v>7.3</v>
      </c>
      <c r="C51" s="294" t="s">
        <v>190</v>
      </c>
      <c r="D51" s="235" t="s">
        <v>164</v>
      </c>
      <c r="E51" s="7">
        <v>54.33</v>
      </c>
      <c r="F51" s="246"/>
      <c r="G51" s="248">
        <f>+F51*E51</f>
        <v>0</v>
      </c>
    </row>
    <row r="52" spans="1:8" x14ac:dyDescent="0.35">
      <c r="A52" s="345"/>
      <c r="B52" s="2"/>
      <c r="C52" s="280" t="s">
        <v>225</v>
      </c>
      <c r="D52" s="265"/>
      <c r="E52" s="262"/>
      <c r="F52" s="266"/>
      <c r="G52" s="267"/>
    </row>
    <row r="53" spans="1:8" x14ac:dyDescent="0.35">
      <c r="A53" s="345"/>
      <c r="B53" s="264"/>
      <c r="C53" s="293"/>
      <c r="D53" s="265"/>
      <c r="E53" s="262"/>
      <c r="F53" s="266"/>
      <c r="G53" s="267"/>
    </row>
    <row r="54" spans="1:8" ht="15.75" customHeight="1" thickBot="1" x14ac:dyDescent="0.4">
      <c r="A54" s="346"/>
      <c r="B54" s="327" t="s">
        <v>147</v>
      </c>
      <c r="C54" s="327"/>
      <c r="D54" s="327"/>
      <c r="E54" s="327"/>
      <c r="F54" s="327"/>
      <c r="G54" s="282">
        <f>SUM(G49:G51)</f>
        <v>0</v>
      </c>
      <c r="H54" s="283">
        <f>+G54*$I$110+G54</f>
        <v>0</v>
      </c>
    </row>
    <row r="55" spans="1:8" ht="73.25" customHeight="1" x14ac:dyDescent="0.35">
      <c r="A55" s="331" t="s">
        <v>235</v>
      </c>
      <c r="B55" s="3">
        <v>8.1</v>
      </c>
      <c r="C55" s="295" t="s">
        <v>191</v>
      </c>
      <c r="D55" s="5" t="s">
        <v>169</v>
      </c>
      <c r="E55" s="210">
        <v>1</v>
      </c>
      <c r="F55" s="218"/>
      <c r="G55" s="223">
        <f>+F55*E55</f>
        <v>0</v>
      </c>
    </row>
    <row r="56" spans="1:8" ht="55.75" customHeight="1" x14ac:dyDescent="0.35">
      <c r="A56" s="331"/>
      <c r="B56" s="2">
        <v>8.1999999999999993</v>
      </c>
      <c r="C56" s="286" t="s">
        <v>197</v>
      </c>
      <c r="D56" s="2" t="s">
        <v>169</v>
      </c>
      <c r="E56" s="7">
        <v>1</v>
      </c>
      <c r="F56" s="215"/>
      <c r="G56" s="222">
        <f>+F56*E56</f>
        <v>0</v>
      </c>
    </row>
    <row r="57" spans="1:8" ht="39.65" customHeight="1" x14ac:dyDescent="0.35">
      <c r="A57" s="331"/>
      <c r="B57" s="5">
        <v>8.3000000000000007</v>
      </c>
      <c r="C57" s="286" t="s">
        <v>8</v>
      </c>
      <c r="D57" s="235" t="s">
        <v>169</v>
      </c>
      <c r="E57" s="7">
        <v>1</v>
      </c>
      <c r="F57" s="287"/>
      <c r="G57" s="223">
        <f t="shared" ref="G57" si="4">+F57*E57</f>
        <v>0</v>
      </c>
    </row>
    <row r="58" spans="1:8" ht="69" customHeight="1" x14ac:dyDescent="0.35">
      <c r="A58" s="331"/>
      <c r="B58" s="2">
        <v>8.4</v>
      </c>
      <c r="C58" s="286" t="s">
        <v>198</v>
      </c>
      <c r="D58" s="2" t="s">
        <v>169</v>
      </c>
      <c r="E58" s="7">
        <v>1</v>
      </c>
      <c r="F58" s="215"/>
      <c r="G58" s="222">
        <f>+F58*E58</f>
        <v>0</v>
      </c>
    </row>
    <row r="59" spans="1:8" ht="40.75" customHeight="1" x14ac:dyDescent="0.35">
      <c r="A59" s="331"/>
      <c r="B59" s="5">
        <v>8.5</v>
      </c>
      <c r="C59" s="286" t="s">
        <v>200</v>
      </c>
      <c r="D59" s="2" t="s">
        <v>169</v>
      </c>
      <c r="E59" s="7">
        <v>1</v>
      </c>
      <c r="F59" s="215"/>
      <c r="G59" s="222">
        <f>+F59*E59</f>
        <v>0</v>
      </c>
    </row>
    <row r="60" spans="1:8" ht="39.65" hidden="1" customHeight="1" x14ac:dyDescent="0.35">
      <c r="A60" s="331"/>
      <c r="B60" s="2" t="e">
        <f>+#REF!</f>
        <v>#REF!</v>
      </c>
      <c r="C60" s="286" t="s">
        <v>8</v>
      </c>
      <c r="D60" s="2" t="e">
        <f>+#REF!</f>
        <v>#REF!</v>
      </c>
      <c r="E60" s="7"/>
      <c r="F60" s="287"/>
      <c r="G60" s="223">
        <f t="shared" ref="G60" si="5">+F60*E60</f>
        <v>0</v>
      </c>
    </row>
    <row r="61" spans="1:8" ht="39.75" customHeight="1" x14ac:dyDescent="0.35">
      <c r="A61" s="331"/>
      <c r="B61" s="5">
        <v>8.6</v>
      </c>
      <c r="C61" s="286" t="s">
        <v>201</v>
      </c>
      <c r="D61" s="2" t="s">
        <v>169</v>
      </c>
      <c r="E61" s="7">
        <v>1</v>
      </c>
      <c r="F61" s="215"/>
      <c r="G61" s="222">
        <f>+F61*E61</f>
        <v>0</v>
      </c>
    </row>
    <row r="62" spans="1:8" ht="39.75" customHeight="1" x14ac:dyDescent="0.35">
      <c r="A62" s="331"/>
      <c r="B62" s="4"/>
      <c r="C62" s="280" t="s">
        <v>225</v>
      </c>
      <c r="D62" s="4"/>
      <c r="E62" s="262"/>
      <c r="F62" s="217"/>
      <c r="G62" s="263"/>
    </row>
    <row r="63" spans="1:8" ht="39.75" customHeight="1" x14ac:dyDescent="0.35">
      <c r="A63" s="331"/>
      <c r="B63" s="4"/>
      <c r="C63" s="292"/>
      <c r="D63" s="4"/>
      <c r="E63" s="262"/>
      <c r="F63" s="217"/>
      <c r="G63" s="263"/>
    </row>
    <row r="64" spans="1:8" ht="15" customHeight="1" thickBot="1" x14ac:dyDescent="0.4">
      <c r="A64" s="332"/>
      <c r="B64" s="327" t="s">
        <v>148</v>
      </c>
      <c r="C64" s="327"/>
      <c r="D64" s="327"/>
      <c r="E64" s="327"/>
      <c r="F64" s="327"/>
      <c r="G64" s="282">
        <f>SUM(G55:G60)</f>
        <v>0</v>
      </c>
      <c r="H64" s="283">
        <f>+G64*$I$110+G64</f>
        <v>0</v>
      </c>
    </row>
    <row r="65" spans="1:8" ht="34.75" customHeight="1" x14ac:dyDescent="0.35">
      <c r="A65" s="330" t="s">
        <v>236</v>
      </c>
      <c r="B65" s="5">
        <v>9.1</v>
      </c>
      <c r="C65" s="268" t="s">
        <v>209</v>
      </c>
      <c r="D65" s="3" t="s">
        <v>219</v>
      </c>
      <c r="E65" s="10">
        <v>6</v>
      </c>
      <c r="F65" s="231"/>
      <c r="G65" s="214">
        <f>+F65*E65</f>
        <v>0</v>
      </c>
    </row>
    <row r="66" spans="1:8" ht="49" customHeight="1" x14ac:dyDescent="0.35">
      <c r="A66" s="331"/>
      <c r="B66" s="4">
        <v>9.1999999999999993</v>
      </c>
      <c r="C66" s="269" t="s">
        <v>210</v>
      </c>
      <c r="D66" s="5" t="s">
        <v>219</v>
      </c>
      <c r="E66" s="7">
        <v>6</v>
      </c>
      <c r="F66" s="215"/>
      <c r="G66" s="216">
        <f>+F66*E66</f>
        <v>0</v>
      </c>
    </row>
    <row r="67" spans="1:8" ht="61.75" customHeight="1" x14ac:dyDescent="0.35">
      <c r="A67" s="331"/>
      <c r="B67" s="5">
        <v>9.3000000000000007</v>
      </c>
      <c r="C67" s="269" t="s">
        <v>211</v>
      </c>
      <c r="D67" s="5" t="s">
        <v>219</v>
      </c>
      <c r="E67" s="7">
        <v>6</v>
      </c>
      <c r="F67" s="215"/>
      <c r="G67" s="216">
        <f>+F67*E67</f>
        <v>0</v>
      </c>
    </row>
    <row r="68" spans="1:8" ht="30.75" customHeight="1" x14ac:dyDescent="0.35">
      <c r="A68" s="331"/>
      <c r="B68" s="4">
        <v>9.4</v>
      </c>
      <c r="C68" s="269" t="s">
        <v>204</v>
      </c>
      <c r="D68" s="5" t="s">
        <v>215</v>
      </c>
      <c r="E68" s="7">
        <v>20</v>
      </c>
      <c r="F68" s="215"/>
      <c r="G68" s="216">
        <f t="shared" ref="G68:G70" si="6">+F68*E68</f>
        <v>0</v>
      </c>
    </row>
    <row r="69" spans="1:8" ht="27" customHeight="1" x14ac:dyDescent="0.35">
      <c r="A69" s="331"/>
      <c r="B69" s="5">
        <v>9.5</v>
      </c>
      <c r="C69" s="269" t="s">
        <v>205</v>
      </c>
      <c r="D69" s="5" t="s">
        <v>215</v>
      </c>
      <c r="E69" s="7">
        <v>20</v>
      </c>
      <c r="F69" s="215"/>
      <c r="G69" s="216">
        <f t="shared" si="6"/>
        <v>0</v>
      </c>
    </row>
    <row r="70" spans="1:8" ht="28.5" customHeight="1" x14ac:dyDescent="0.35">
      <c r="A70" s="331"/>
      <c r="B70" s="4">
        <v>9.6</v>
      </c>
      <c r="C70" s="269" t="s">
        <v>206</v>
      </c>
      <c r="D70" s="5" t="s">
        <v>219</v>
      </c>
      <c r="E70" s="7">
        <v>8</v>
      </c>
      <c r="F70" s="215"/>
      <c r="G70" s="216">
        <f t="shared" si="6"/>
        <v>0</v>
      </c>
    </row>
    <row r="71" spans="1:8" ht="38.4" customHeight="1" x14ac:dyDescent="0.35">
      <c r="A71" s="331"/>
      <c r="B71" s="5">
        <v>9.6999999999999993</v>
      </c>
      <c r="C71" s="269" t="s">
        <v>207</v>
      </c>
      <c r="D71" s="5" t="s">
        <v>219</v>
      </c>
      <c r="E71" s="7">
        <v>1</v>
      </c>
      <c r="F71" s="215"/>
      <c r="G71" s="216">
        <f>+F71*E71</f>
        <v>0</v>
      </c>
    </row>
    <row r="72" spans="1:8" ht="73.25" customHeight="1" x14ac:dyDescent="0.35">
      <c r="A72" s="331"/>
      <c r="B72" s="4">
        <v>9.8000000000000007</v>
      </c>
      <c r="C72" s="269" t="s">
        <v>220</v>
      </c>
      <c r="D72" s="5" t="s">
        <v>219</v>
      </c>
      <c r="E72" s="7">
        <v>3</v>
      </c>
      <c r="F72" s="215"/>
      <c r="G72" s="216">
        <f t="shared" ref="G72:G74" si="7">+F72*E72</f>
        <v>0</v>
      </c>
    </row>
    <row r="73" spans="1:8" ht="43.25" customHeight="1" x14ac:dyDescent="0.35">
      <c r="A73" s="331"/>
      <c r="B73" s="5">
        <v>9.9</v>
      </c>
      <c r="C73" s="269" t="s">
        <v>212</v>
      </c>
      <c r="D73" s="5" t="s">
        <v>219</v>
      </c>
      <c r="E73" s="7">
        <v>5</v>
      </c>
      <c r="F73" s="215"/>
      <c r="G73" s="216">
        <f t="shared" si="7"/>
        <v>0</v>
      </c>
    </row>
    <row r="74" spans="1:8" ht="28.5" customHeight="1" x14ac:dyDescent="0.35">
      <c r="A74" s="331"/>
      <c r="B74" s="210">
        <v>9.1</v>
      </c>
      <c r="C74" s="269" t="s">
        <v>208</v>
      </c>
      <c r="D74" s="5" t="s">
        <v>219</v>
      </c>
      <c r="E74" s="7">
        <v>2</v>
      </c>
      <c r="F74" s="215"/>
      <c r="G74" s="216">
        <f t="shared" si="7"/>
        <v>0</v>
      </c>
    </row>
    <row r="75" spans="1:8" ht="25.5" customHeight="1" x14ac:dyDescent="0.35">
      <c r="A75" s="331"/>
      <c r="B75" s="210">
        <v>9.11</v>
      </c>
      <c r="C75" s="280" t="s">
        <v>225</v>
      </c>
      <c r="D75" s="2"/>
      <c r="E75" s="7"/>
      <c r="F75" s="215"/>
      <c r="G75" s="216">
        <f>+F75*E75</f>
        <v>0</v>
      </c>
    </row>
    <row r="76" spans="1:8" ht="30.75" customHeight="1" x14ac:dyDescent="0.35">
      <c r="A76" s="331"/>
      <c r="B76" s="7"/>
      <c r="C76" s="278"/>
      <c r="D76" s="2"/>
      <c r="E76" s="7"/>
      <c r="F76" s="215"/>
      <c r="G76" s="216">
        <f t="shared" ref="G76:G78" si="8">+F76*E76</f>
        <v>0</v>
      </c>
    </row>
    <row r="77" spans="1:8" ht="27" customHeight="1" x14ac:dyDescent="0.35">
      <c r="A77" s="331"/>
      <c r="B77" s="5"/>
      <c r="C77" s="278"/>
      <c r="D77" s="2"/>
      <c r="E77" s="7"/>
      <c r="F77" s="215"/>
      <c r="G77" s="216">
        <f t="shared" si="8"/>
        <v>0</v>
      </c>
    </row>
    <row r="78" spans="1:8" ht="28.5" customHeight="1" x14ac:dyDescent="0.35">
      <c r="A78" s="331"/>
      <c r="B78" s="7"/>
      <c r="C78" s="278"/>
      <c r="D78" s="2"/>
      <c r="E78" s="7"/>
      <c r="F78" s="215"/>
      <c r="G78" s="216">
        <f t="shared" si="8"/>
        <v>0</v>
      </c>
    </row>
    <row r="79" spans="1:8" ht="15.75" customHeight="1" thickBot="1" x14ac:dyDescent="0.4">
      <c r="A79" s="332"/>
      <c r="B79" s="327" t="s">
        <v>149</v>
      </c>
      <c r="C79" s="327"/>
      <c r="D79" s="327"/>
      <c r="E79" s="327"/>
      <c r="F79" s="327"/>
      <c r="G79" s="282">
        <f>SUM(G65:G70)</f>
        <v>0</v>
      </c>
      <c r="H79" s="283">
        <f>+G79*$I$110+G79</f>
        <v>0</v>
      </c>
    </row>
    <row r="80" spans="1:8" ht="13.5" customHeight="1" x14ac:dyDescent="0.35">
      <c r="A80" s="330" t="s">
        <v>237</v>
      </c>
      <c r="B80" s="5">
        <v>10.1</v>
      </c>
      <c r="C80" s="280" t="s">
        <v>225</v>
      </c>
      <c r="D80" s="5"/>
      <c r="E80" s="210"/>
      <c r="F80" s="230"/>
      <c r="G80" s="226">
        <f>+F80*E80</f>
        <v>0</v>
      </c>
    </row>
    <row r="81" spans="1:8" x14ac:dyDescent="0.35">
      <c r="A81" s="331"/>
      <c r="B81" s="5">
        <v>10.199999999999999</v>
      </c>
      <c r="C81" s="296"/>
      <c r="D81" s="4"/>
      <c r="E81" s="210"/>
      <c r="F81" s="297"/>
      <c r="G81" s="226">
        <f>+F81*E81</f>
        <v>0</v>
      </c>
    </row>
    <row r="82" spans="1:8" ht="13" thickBot="1" x14ac:dyDescent="0.4">
      <c r="A82" s="331"/>
      <c r="B82" s="327" t="s">
        <v>16</v>
      </c>
      <c r="C82" s="327"/>
      <c r="D82" s="327"/>
      <c r="E82" s="327"/>
      <c r="F82" s="327"/>
      <c r="G82" s="282">
        <f>SUM(G80:G81)</f>
        <v>0</v>
      </c>
      <c r="H82" s="283">
        <f>+G82*$I$110+G82</f>
        <v>0</v>
      </c>
    </row>
    <row r="83" spans="1:8" ht="26.25" customHeight="1" x14ac:dyDescent="0.35">
      <c r="A83" s="330" t="s">
        <v>238</v>
      </c>
      <c r="B83" s="3">
        <v>11.1</v>
      </c>
      <c r="C83" s="280" t="s">
        <v>225</v>
      </c>
      <c r="D83" s="5"/>
      <c r="E83" s="210"/>
      <c r="F83" s="230"/>
      <c r="G83" s="226">
        <f>+F83*E83</f>
        <v>0</v>
      </c>
    </row>
    <row r="84" spans="1:8" ht="26.25" customHeight="1" x14ac:dyDescent="0.35">
      <c r="A84" s="331"/>
      <c r="B84" s="2">
        <v>11.2</v>
      </c>
      <c r="C84" s="6"/>
      <c r="D84" s="5"/>
      <c r="E84" s="210"/>
      <c r="F84" s="230"/>
      <c r="G84" s="226">
        <f>+F84*E84</f>
        <v>0</v>
      </c>
    </row>
    <row r="85" spans="1:8" ht="15.75" customHeight="1" thickBot="1" x14ac:dyDescent="0.4">
      <c r="A85" s="331"/>
      <c r="B85" s="327" t="s">
        <v>150</v>
      </c>
      <c r="C85" s="327"/>
      <c r="D85" s="327"/>
      <c r="E85" s="327"/>
      <c r="F85" s="327"/>
      <c r="G85" s="282">
        <f>SUM(G83)</f>
        <v>0</v>
      </c>
      <c r="H85" s="283">
        <f>+G85*$I$110+G85</f>
        <v>0</v>
      </c>
    </row>
    <row r="86" spans="1:8" ht="82.75" customHeight="1" x14ac:dyDescent="0.35">
      <c r="A86" s="330" t="s">
        <v>239</v>
      </c>
      <c r="B86" s="3">
        <v>12.1</v>
      </c>
      <c r="C86" s="284" t="s">
        <v>192</v>
      </c>
      <c r="D86" s="3" t="s">
        <v>164</v>
      </c>
      <c r="E86" s="224">
        <v>36.869999999999997</v>
      </c>
      <c r="F86" s="213"/>
      <c r="G86" s="214">
        <f>+F86*E86</f>
        <v>0</v>
      </c>
    </row>
    <row r="87" spans="1:8" ht="40.25" customHeight="1" x14ac:dyDescent="0.35">
      <c r="A87" s="331"/>
      <c r="B87" s="5">
        <v>12.2</v>
      </c>
      <c r="C87" s="295" t="s">
        <v>193</v>
      </c>
      <c r="D87" s="2" t="s">
        <v>219</v>
      </c>
      <c r="E87" s="228">
        <v>2</v>
      </c>
      <c r="F87" s="215"/>
      <c r="G87" s="226">
        <f t="shared" ref="G87" si="9">+F87*E87</f>
        <v>0</v>
      </c>
    </row>
    <row r="88" spans="1:8" ht="40.25" customHeight="1" x14ac:dyDescent="0.35">
      <c r="A88" s="331"/>
      <c r="B88" s="5">
        <v>12.3</v>
      </c>
      <c r="C88" s="295" t="s">
        <v>181</v>
      </c>
      <c r="D88" s="2" t="s">
        <v>164</v>
      </c>
      <c r="E88" s="228">
        <f>3.93*3</f>
        <v>11.790000000000001</v>
      </c>
      <c r="F88" s="215"/>
      <c r="G88" s="226">
        <f t="shared" ref="G88:G95" si="10">+F88*E88</f>
        <v>0</v>
      </c>
    </row>
    <row r="89" spans="1:8" ht="52.75" customHeight="1" x14ac:dyDescent="0.35">
      <c r="A89" s="331"/>
      <c r="B89" s="5">
        <v>12.4</v>
      </c>
      <c r="C89" s="278" t="s">
        <v>182</v>
      </c>
      <c r="D89" s="2" t="s">
        <v>164</v>
      </c>
      <c r="E89" s="228">
        <v>36.869999999999997</v>
      </c>
      <c r="F89" s="215"/>
      <c r="G89" s="226">
        <f t="shared" si="10"/>
        <v>0</v>
      </c>
    </row>
    <row r="90" spans="1:8" ht="55.75" customHeight="1" x14ac:dyDescent="0.35">
      <c r="A90" s="331"/>
      <c r="B90" s="257">
        <v>12.5</v>
      </c>
      <c r="C90" s="278" t="s">
        <v>183</v>
      </c>
      <c r="D90" s="2" t="s">
        <v>164</v>
      </c>
      <c r="E90" s="7">
        <v>19.57</v>
      </c>
      <c r="F90" s="227"/>
      <c r="G90" s="226">
        <f t="shared" si="10"/>
        <v>0</v>
      </c>
    </row>
    <row r="91" spans="1:8" ht="57.65" customHeight="1" x14ac:dyDescent="0.35">
      <c r="A91" s="331"/>
      <c r="B91" s="5">
        <v>12.6</v>
      </c>
      <c r="C91" s="278" t="s">
        <v>185</v>
      </c>
      <c r="D91" s="4" t="s">
        <v>164</v>
      </c>
      <c r="E91" s="225">
        <v>16.260000000000002</v>
      </c>
      <c r="F91" s="217"/>
      <c r="G91" s="226">
        <f t="shared" si="10"/>
        <v>0</v>
      </c>
    </row>
    <row r="92" spans="1:8" ht="57.65" customHeight="1" x14ac:dyDescent="0.35">
      <c r="A92" s="331"/>
      <c r="B92" s="5">
        <v>12.7</v>
      </c>
      <c r="C92" s="278" t="s">
        <v>184</v>
      </c>
      <c r="D92" s="4" t="s">
        <v>164</v>
      </c>
      <c r="E92" s="225">
        <v>16.13</v>
      </c>
      <c r="F92" s="217"/>
      <c r="G92" s="226">
        <f t="shared" ref="G92" si="11">+F92*E92</f>
        <v>0</v>
      </c>
    </row>
    <row r="93" spans="1:8" ht="43.75" customHeight="1" x14ac:dyDescent="0.35">
      <c r="A93" s="331"/>
      <c r="B93" s="257">
        <v>12.8</v>
      </c>
      <c r="C93" s="278" t="s">
        <v>186</v>
      </c>
      <c r="D93" s="4" t="s">
        <v>164</v>
      </c>
      <c r="E93" s="247">
        <f>E88*2</f>
        <v>23.580000000000002</v>
      </c>
      <c r="F93" s="217"/>
      <c r="G93" s="219">
        <f t="shared" si="10"/>
        <v>0</v>
      </c>
    </row>
    <row r="94" spans="1:8" ht="26.25" customHeight="1" x14ac:dyDescent="0.35">
      <c r="A94" s="331"/>
      <c r="B94" s="5">
        <v>12.9</v>
      </c>
      <c r="C94" s="292" t="s">
        <v>194</v>
      </c>
      <c r="D94" s="4" t="s">
        <v>164</v>
      </c>
      <c r="E94" s="247">
        <v>36.869999999999997</v>
      </c>
      <c r="F94" s="217"/>
      <c r="G94" s="219">
        <f t="shared" si="10"/>
        <v>0</v>
      </c>
    </row>
    <row r="95" spans="1:8" ht="41.25" customHeight="1" x14ac:dyDescent="0.35">
      <c r="A95" s="331"/>
      <c r="B95" s="210">
        <v>12.1</v>
      </c>
      <c r="C95" s="280" t="s">
        <v>225</v>
      </c>
      <c r="D95" s="4"/>
      <c r="E95" s="247"/>
      <c r="F95" s="217"/>
      <c r="G95" s="219">
        <f t="shared" si="10"/>
        <v>0</v>
      </c>
      <c r="H95" s="249"/>
    </row>
    <row r="96" spans="1:8" ht="15" customHeight="1" thickBot="1" x14ac:dyDescent="0.4">
      <c r="A96" s="332"/>
      <c r="B96" s="327" t="s">
        <v>15</v>
      </c>
      <c r="C96" s="327"/>
      <c r="D96" s="327"/>
      <c r="E96" s="327"/>
      <c r="F96" s="327"/>
      <c r="G96" s="282">
        <f>SUM(G86:G95)</f>
        <v>0</v>
      </c>
      <c r="H96" s="283"/>
    </row>
    <row r="97" spans="1:10" ht="42" customHeight="1" x14ac:dyDescent="0.35">
      <c r="A97" s="330" t="s">
        <v>240</v>
      </c>
      <c r="B97" s="3">
        <v>13.1</v>
      </c>
      <c r="C97" s="284" t="s">
        <v>195</v>
      </c>
      <c r="D97" s="3" t="s">
        <v>169</v>
      </c>
      <c r="E97" s="10">
        <v>1</v>
      </c>
      <c r="F97" s="231"/>
      <c r="G97" s="214">
        <f>+F97*E97</f>
        <v>0</v>
      </c>
    </row>
    <row r="98" spans="1:10" ht="45" customHeight="1" x14ac:dyDescent="0.35">
      <c r="A98" s="331"/>
      <c r="B98" s="2">
        <v>13.2</v>
      </c>
      <c r="C98" s="278" t="s">
        <v>196</v>
      </c>
      <c r="D98" s="2" t="s">
        <v>169</v>
      </c>
      <c r="E98" s="7">
        <v>1</v>
      </c>
      <c r="F98" s="227"/>
      <c r="G98" s="226">
        <f t="shared" ref="G98:G101" si="12">+F98*E98</f>
        <v>0</v>
      </c>
    </row>
    <row r="99" spans="1:10" ht="25.5" customHeight="1" x14ac:dyDescent="0.35">
      <c r="A99" s="331"/>
      <c r="B99" s="2">
        <v>13.3</v>
      </c>
      <c r="C99" s="278" t="s">
        <v>221</v>
      </c>
      <c r="D99" s="235" t="s">
        <v>169</v>
      </c>
      <c r="E99" s="234">
        <v>1</v>
      </c>
      <c r="F99" s="236"/>
      <c r="G99" s="237">
        <f t="shared" si="12"/>
        <v>0</v>
      </c>
      <c r="J99" s="298"/>
    </row>
    <row r="100" spans="1:10" ht="29.25" customHeight="1" x14ac:dyDescent="0.35">
      <c r="A100" s="331"/>
      <c r="B100" s="2">
        <v>13.4</v>
      </c>
      <c r="C100" s="280" t="s">
        <v>225</v>
      </c>
      <c r="D100" s="235"/>
      <c r="E100" s="234"/>
      <c r="F100" s="236"/>
      <c r="G100" s="237">
        <f t="shared" si="12"/>
        <v>0</v>
      </c>
      <c r="J100" s="298"/>
    </row>
    <row r="101" spans="1:10" ht="15.75" customHeight="1" x14ac:dyDescent="0.35">
      <c r="A101" s="331"/>
      <c r="B101" s="2">
        <v>13.5</v>
      </c>
      <c r="C101" s="287"/>
      <c r="D101" s="2"/>
      <c r="E101" s="7"/>
      <c r="F101" s="227"/>
      <c r="G101" s="226">
        <f t="shared" si="12"/>
        <v>0</v>
      </c>
      <c r="J101" s="298"/>
    </row>
    <row r="102" spans="1:10" ht="15.75" customHeight="1" thickBot="1" x14ac:dyDescent="0.4">
      <c r="A102" s="332"/>
      <c r="B102" s="327" t="s">
        <v>162</v>
      </c>
      <c r="C102" s="327"/>
      <c r="D102" s="327"/>
      <c r="E102" s="327"/>
      <c r="F102" s="327"/>
      <c r="G102" s="282">
        <f>SUM(G97:G101)</f>
        <v>0</v>
      </c>
      <c r="H102" s="283"/>
      <c r="J102" s="298"/>
    </row>
    <row r="103" spans="1:10" ht="58.75" customHeight="1" x14ac:dyDescent="0.35">
      <c r="A103" s="347" t="s">
        <v>241</v>
      </c>
      <c r="B103" s="3">
        <v>14.1</v>
      </c>
      <c r="C103" s="284" t="s">
        <v>226</v>
      </c>
      <c r="D103" s="3" t="s">
        <v>169</v>
      </c>
      <c r="E103" s="10">
        <v>1</v>
      </c>
      <c r="F103" s="231"/>
      <c r="G103" s="214">
        <f>+F103*E103</f>
        <v>0</v>
      </c>
    </row>
    <row r="104" spans="1:10" ht="59.4" customHeight="1" x14ac:dyDescent="0.35">
      <c r="A104" s="344"/>
      <c r="B104" s="2">
        <v>14.2</v>
      </c>
      <c r="C104" s="278" t="s">
        <v>199</v>
      </c>
      <c r="D104" s="2" t="s">
        <v>169</v>
      </c>
      <c r="E104" s="7">
        <v>1</v>
      </c>
      <c r="F104" s="227"/>
      <c r="G104" s="216">
        <f t="shared" ref="G104:G107" si="13">+F104*E104</f>
        <v>0</v>
      </c>
    </row>
    <row r="105" spans="1:10" ht="25.5" customHeight="1" x14ac:dyDescent="0.35">
      <c r="A105" s="344"/>
      <c r="B105" s="2">
        <v>14.3</v>
      </c>
      <c r="C105" s="280" t="s">
        <v>225</v>
      </c>
      <c r="D105" s="235"/>
      <c r="E105" s="234"/>
      <c r="F105" s="236"/>
      <c r="G105" s="253">
        <f t="shared" si="13"/>
        <v>0</v>
      </c>
      <c r="J105" s="298"/>
    </row>
    <row r="106" spans="1:10" ht="29.25" customHeight="1" x14ac:dyDescent="0.35">
      <c r="A106" s="344"/>
      <c r="B106" s="2">
        <v>14.4</v>
      </c>
      <c r="C106" s="278"/>
      <c r="D106" s="235"/>
      <c r="E106" s="234"/>
      <c r="F106" s="236"/>
      <c r="G106" s="253">
        <f t="shared" si="13"/>
        <v>0</v>
      </c>
      <c r="J106" s="298"/>
    </row>
    <row r="107" spans="1:10" ht="15.75" customHeight="1" x14ac:dyDescent="0.35">
      <c r="A107" s="344"/>
      <c r="B107" s="2">
        <v>14.5</v>
      </c>
      <c r="C107" s="287"/>
      <c r="D107" s="2"/>
      <c r="E107" s="7"/>
      <c r="F107" s="227"/>
      <c r="G107" s="216">
        <f t="shared" si="13"/>
        <v>0</v>
      </c>
      <c r="J107" s="298"/>
    </row>
    <row r="108" spans="1:10" ht="15.75" customHeight="1" thickBot="1" x14ac:dyDescent="0.4">
      <c r="A108" s="346"/>
      <c r="B108" s="355" t="s">
        <v>163</v>
      </c>
      <c r="C108" s="355"/>
      <c r="D108" s="355"/>
      <c r="E108" s="355"/>
      <c r="F108" s="355"/>
      <c r="G108" s="282">
        <f>SUM(G103:G107)</f>
        <v>0</v>
      </c>
      <c r="H108" s="283"/>
      <c r="J108" s="298"/>
    </row>
    <row r="109" spans="1:10" ht="13" thickBot="1" x14ac:dyDescent="0.4">
      <c r="B109" s="1"/>
      <c r="D109" s="328" t="s">
        <v>14</v>
      </c>
      <c r="E109" s="329"/>
      <c r="F109" s="329"/>
      <c r="G109" s="299">
        <f>+G12+G27+G34+G40+G48+G54+G64+G79+G82+G85+G96</f>
        <v>0</v>
      </c>
      <c r="I109" s="300"/>
      <c r="J109" s="300"/>
    </row>
    <row r="110" spans="1:10" ht="15" customHeight="1" x14ac:dyDescent="0.35">
      <c r="B110" s="1"/>
      <c r="D110" s="232" t="s">
        <v>151</v>
      </c>
      <c r="E110" s="351" t="s">
        <v>141</v>
      </c>
      <c r="F110" s="260">
        <v>0.15</v>
      </c>
      <c r="G110" s="301">
        <f>$G$109*F110</f>
        <v>0</v>
      </c>
      <c r="I110" s="302"/>
    </row>
    <row r="111" spans="1:10" ht="15" customHeight="1" x14ac:dyDescent="0.35">
      <c r="B111" s="1"/>
      <c r="D111" s="233" t="s">
        <v>145</v>
      </c>
      <c r="E111" s="352"/>
      <c r="F111" s="244">
        <v>0.03</v>
      </c>
      <c r="G111" s="303">
        <f>$G$109*F111</f>
        <v>0</v>
      </c>
      <c r="J111" s="300"/>
    </row>
    <row r="112" spans="1:10" ht="15" customHeight="1" thickBot="1" x14ac:dyDescent="0.4">
      <c r="B112" s="1"/>
      <c r="D112" s="255" t="s">
        <v>146</v>
      </c>
      <c r="E112" s="353"/>
      <c r="F112" s="261">
        <v>0.04</v>
      </c>
      <c r="G112" s="304">
        <f>$G$109*F112</f>
        <v>0</v>
      </c>
    </row>
    <row r="113" spans="1:10" ht="15" customHeight="1" x14ac:dyDescent="0.35">
      <c r="B113" s="1"/>
      <c r="D113" s="356"/>
      <c r="E113" s="357"/>
      <c r="F113" s="254"/>
      <c r="G113" s="305">
        <f>$G$109*F113</f>
        <v>0</v>
      </c>
    </row>
    <row r="114" spans="1:10" ht="13" thickBot="1" x14ac:dyDescent="0.4">
      <c r="B114" s="1"/>
      <c r="D114" s="338" t="s">
        <v>160</v>
      </c>
      <c r="E114" s="339"/>
      <c r="F114" s="339"/>
      <c r="G114" s="306">
        <f>SUM(G110:G112)</f>
        <v>0</v>
      </c>
    </row>
    <row r="115" spans="1:10" ht="15.5" thickBot="1" x14ac:dyDescent="0.4">
      <c r="B115" s="1"/>
      <c r="D115" s="325" t="s">
        <v>161</v>
      </c>
      <c r="E115" s="326"/>
      <c r="F115" s="326"/>
      <c r="G115" s="307">
        <f>G114+G109</f>
        <v>0</v>
      </c>
      <c r="H115" s="283"/>
    </row>
    <row r="116" spans="1:10" x14ac:dyDescent="0.35">
      <c r="A116" s="308" t="s">
        <v>222</v>
      </c>
      <c r="B116" s="1"/>
      <c r="D116" s="256"/>
      <c r="E116" s="256"/>
      <c r="F116" s="256"/>
      <c r="G116" s="259"/>
      <c r="H116" s="283"/>
    </row>
    <row r="117" spans="1:10" ht="21.5" customHeight="1" x14ac:dyDescent="0.35">
      <c r="A117" s="359" t="s">
        <v>224</v>
      </c>
      <c r="B117" s="359"/>
      <c r="C117" s="359"/>
      <c r="D117" s="359"/>
      <c r="E117" s="359"/>
      <c r="F117" s="359"/>
      <c r="G117" s="359"/>
      <c r="H117" s="283"/>
    </row>
    <row r="118" spans="1:10" ht="29.4" customHeight="1" x14ac:dyDescent="0.35">
      <c r="A118" s="358" t="s">
        <v>165</v>
      </c>
      <c r="B118" s="358"/>
      <c r="C118" s="358"/>
      <c r="D118" s="358"/>
      <c r="E118" s="358"/>
      <c r="F118" s="358"/>
      <c r="G118" s="358"/>
      <c r="H118" s="283"/>
    </row>
    <row r="119" spans="1:10" ht="27" customHeight="1" x14ac:dyDescent="0.35">
      <c r="A119" s="358" t="s">
        <v>223</v>
      </c>
      <c r="B119" s="358"/>
      <c r="C119" s="358"/>
      <c r="D119" s="358"/>
      <c r="E119" s="358"/>
      <c r="F119" s="358"/>
      <c r="G119" s="358"/>
      <c r="H119" s="309"/>
    </row>
    <row r="120" spans="1:10" x14ac:dyDescent="0.35">
      <c r="B120" s="1"/>
      <c r="D120" s="256"/>
      <c r="E120" s="256"/>
      <c r="F120" s="256"/>
      <c r="G120" s="259"/>
      <c r="H120" s="309"/>
    </row>
    <row r="121" spans="1:10" x14ac:dyDescent="0.35">
      <c r="A121" s="310" t="s">
        <v>142</v>
      </c>
      <c r="B121" s="1"/>
      <c r="D121" s="311"/>
      <c r="E121" s="256"/>
      <c r="F121" s="256"/>
      <c r="G121" s="259"/>
      <c r="H121" s="309"/>
    </row>
    <row r="122" spans="1:10" x14ac:dyDescent="0.35">
      <c r="B122" s="1"/>
      <c r="D122" s="256"/>
      <c r="E122" s="256"/>
      <c r="F122" s="256"/>
      <c r="G122" s="259"/>
      <c r="H122" s="309"/>
    </row>
    <row r="123" spans="1:10" x14ac:dyDescent="0.35">
      <c r="B123" s="1"/>
      <c r="D123" s="256"/>
      <c r="E123" s="256"/>
      <c r="F123" s="256"/>
      <c r="G123" s="259"/>
      <c r="H123" s="312"/>
      <c r="J123" s="313"/>
    </row>
    <row r="124" spans="1:10" x14ac:dyDescent="0.35">
      <c r="A124" s="258" t="s">
        <v>144</v>
      </c>
      <c r="B124" s="1"/>
      <c r="D124" s="258" t="s">
        <v>143</v>
      </c>
      <c r="E124" s="256"/>
      <c r="F124" s="256"/>
      <c r="G124" s="259"/>
      <c r="H124" s="312"/>
      <c r="J124" s="314"/>
    </row>
    <row r="125" spans="1:10" x14ac:dyDescent="0.35">
      <c r="A125" s="354" t="s">
        <v>153</v>
      </c>
      <c r="B125" s="354"/>
      <c r="D125" s="354" t="s">
        <v>155</v>
      </c>
      <c r="E125" s="354"/>
      <c r="F125" s="354"/>
      <c r="G125" s="259"/>
      <c r="H125" s="312"/>
    </row>
    <row r="126" spans="1:10" x14ac:dyDescent="0.35">
      <c r="A126" s="308" t="s">
        <v>154</v>
      </c>
      <c r="B126" s="308"/>
      <c r="D126" s="350"/>
      <c r="E126" s="350"/>
      <c r="F126" s="350"/>
      <c r="G126" s="259"/>
    </row>
    <row r="127" spans="1:10" x14ac:dyDescent="0.35">
      <c r="B127" s="1"/>
      <c r="D127" s="256"/>
      <c r="E127" s="256"/>
      <c r="F127" s="256"/>
      <c r="G127" s="259"/>
    </row>
    <row r="128" spans="1:10" x14ac:dyDescent="0.35">
      <c r="B128" s="1"/>
      <c r="D128" s="1"/>
      <c r="F128" s="315"/>
      <c r="G128" s="316"/>
    </row>
    <row r="129" spans="2:7" x14ac:dyDescent="0.35">
      <c r="B129" s="1"/>
      <c r="D129" s="317"/>
      <c r="F129" s="318"/>
      <c r="G129" s="319"/>
    </row>
    <row r="130" spans="2:7" x14ac:dyDescent="0.35">
      <c r="B130" s="1"/>
      <c r="D130" s="1"/>
      <c r="F130" s="320"/>
      <c r="G130" s="316"/>
    </row>
    <row r="131" spans="2:7" x14ac:dyDescent="0.35">
      <c r="B131" s="1"/>
      <c r="D131" s="1"/>
      <c r="F131" s="321"/>
      <c r="G131" s="316"/>
    </row>
    <row r="132" spans="2:7" x14ac:dyDescent="0.35">
      <c r="B132" s="1"/>
      <c r="D132" s="1"/>
    </row>
    <row r="133" spans="2:7" x14ac:dyDescent="0.35">
      <c r="B133" s="1"/>
      <c r="D133" s="1"/>
    </row>
    <row r="134" spans="2:7" x14ac:dyDescent="0.35">
      <c r="B134" s="1"/>
      <c r="D134" s="1"/>
    </row>
    <row r="135" spans="2:7" x14ac:dyDescent="0.35">
      <c r="B135" s="1"/>
      <c r="D135" s="1"/>
    </row>
    <row r="136" spans="2:7" x14ac:dyDescent="0.35">
      <c r="B136" s="1"/>
      <c r="D136" s="1"/>
    </row>
    <row r="137" spans="2:7" x14ac:dyDescent="0.35">
      <c r="B137" s="1"/>
      <c r="D137" s="1"/>
    </row>
    <row r="138" spans="2:7" x14ac:dyDescent="0.35">
      <c r="B138" s="1"/>
      <c r="D138" s="1"/>
    </row>
    <row r="139" spans="2:7" x14ac:dyDescent="0.35">
      <c r="B139" s="1"/>
      <c r="D139" s="1"/>
    </row>
    <row r="140" spans="2:7" x14ac:dyDescent="0.35">
      <c r="B140" s="1"/>
      <c r="D140" s="1"/>
    </row>
    <row r="141" spans="2:7" x14ac:dyDescent="0.35">
      <c r="B141" s="1"/>
      <c r="D141" s="1"/>
    </row>
    <row r="142" spans="2:7" x14ac:dyDescent="0.35">
      <c r="B142" s="1"/>
      <c r="D142" s="1"/>
    </row>
    <row r="143" spans="2:7" x14ac:dyDescent="0.35">
      <c r="B143" s="1"/>
      <c r="D143" s="1"/>
    </row>
    <row r="144" spans="2:7" x14ac:dyDescent="0.35">
      <c r="B144" s="1"/>
      <c r="D144" s="1"/>
    </row>
    <row r="145" spans="2:4" x14ac:dyDescent="0.35">
      <c r="B145" s="1"/>
      <c r="D145" s="1"/>
    </row>
    <row r="146" spans="2:4" x14ac:dyDescent="0.35">
      <c r="B146" s="1"/>
      <c r="D146" s="1"/>
    </row>
    <row r="147" spans="2:4" x14ac:dyDescent="0.35">
      <c r="B147" s="1"/>
      <c r="D147" s="1"/>
    </row>
    <row r="148" spans="2:4" x14ac:dyDescent="0.35">
      <c r="B148" s="1"/>
      <c r="D148" s="1"/>
    </row>
    <row r="149" spans="2:4" x14ac:dyDescent="0.35">
      <c r="B149" s="1"/>
      <c r="D149" s="1"/>
    </row>
    <row r="150" spans="2:4" x14ac:dyDescent="0.35">
      <c r="B150" s="1"/>
      <c r="D150" s="1"/>
    </row>
    <row r="151" spans="2:4" x14ac:dyDescent="0.35">
      <c r="B151" s="1"/>
      <c r="D151" s="1"/>
    </row>
    <row r="152" spans="2:4" x14ac:dyDescent="0.35">
      <c r="B152" s="1"/>
      <c r="D152" s="1"/>
    </row>
    <row r="153" spans="2:4" x14ac:dyDescent="0.35">
      <c r="B153" s="1"/>
      <c r="D153" s="1"/>
    </row>
    <row r="154" spans="2:4" x14ac:dyDescent="0.35">
      <c r="B154" s="1"/>
      <c r="D154" s="1"/>
    </row>
    <row r="155" spans="2:4" x14ac:dyDescent="0.35">
      <c r="B155" s="1"/>
      <c r="D155" s="1"/>
    </row>
    <row r="156" spans="2:4" x14ac:dyDescent="0.35">
      <c r="B156" s="1"/>
      <c r="D156" s="1"/>
    </row>
    <row r="157" spans="2:4" x14ac:dyDescent="0.35">
      <c r="B157" s="1"/>
      <c r="D157" s="1"/>
    </row>
    <row r="158" spans="2:4" x14ac:dyDescent="0.35">
      <c r="B158" s="1"/>
      <c r="D158" s="1"/>
    </row>
    <row r="159" spans="2:4" x14ac:dyDescent="0.35">
      <c r="B159" s="1"/>
      <c r="D159" s="1"/>
    </row>
    <row r="160" spans="2:4" x14ac:dyDescent="0.35">
      <c r="B160" s="1"/>
      <c r="D160" s="1"/>
    </row>
    <row r="161" spans="2:4" x14ac:dyDescent="0.35">
      <c r="B161" s="1"/>
      <c r="D161" s="1"/>
    </row>
    <row r="162" spans="2:4" x14ac:dyDescent="0.35">
      <c r="B162" s="1"/>
      <c r="D162" s="1"/>
    </row>
    <row r="163" spans="2:4" x14ac:dyDescent="0.35">
      <c r="B163" s="1"/>
      <c r="D163" s="1"/>
    </row>
    <row r="164" spans="2:4" x14ac:dyDescent="0.35">
      <c r="B164" s="1"/>
      <c r="D164" s="1"/>
    </row>
    <row r="165" spans="2:4" x14ac:dyDescent="0.35">
      <c r="B165" s="1"/>
      <c r="D165" s="1"/>
    </row>
    <row r="166" spans="2:4" x14ac:dyDescent="0.35">
      <c r="B166" s="1"/>
      <c r="D166" s="1"/>
    </row>
    <row r="167" spans="2:4" x14ac:dyDescent="0.35">
      <c r="B167" s="1"/>
      <c r="D167" s="1"/>
    </row>
    <row r="168" spans="2:4" x14ac:dyDescent="0.35">
      <c r="B168" s="1"/>
      <c r="D168" s="1"/>
    </row>
    <row r="169" spans="2:4" x14ac:dyDescent="0.35">
      <c r="B169" s="1"/>
      <c r="D169" s="1"/>
    </row>
    <row r="170" spans="2:4" x14ac:dyDescent="0.35">
      <c r="B170" s="1"/>
      <c r="D170" s="1"/>
    </row>
    <row r="171" spans="2:4" x14ac:dyDescent="0.35">
      <c r="B171" s="1"/>
      <c r="D171" s="1"/>
    </row>
    <row r="172" spans="2:4" x14ac:dyDescent="0.35">
      <c r="B172" s="1"/>
      <c r="D172" s="1"/>
    </row>
    <row r="173" spans="2:4" x14ac:dyDescent="0.35">
      <c r="B173" s="1"/>
      <c r="D173" s="1"/>
    </row>
    <row r="174" spans="2:4" x14ac:dyDescent="0.35">
      <c r="B174" s="1"/>
      <c r="D174" s="1"/>
    </row>
    <row r="175" spans="2:4" x14ac:dyDescent="0.35">
      <c r="B175" s="1"/>
      <c r="D175" s="1"/>
    </row>
    <row r="176" spans="2:4" x14ac:dyDescent="0.35">
      <c r="B176" s="1"/>
      <c r="D176" s="1"/>
    </row>
    <row r="177" spans="2:4" x14ac:dyDescent="0.35">
      <c r="B177" s="1"/>
      <c r="D177" s="1"/>
    </row>
    <row r="178" spans="2:4" x14ac:dyDescent="0.35">
      <c r="B178" s="1"/>
      <c r="D178" s="1"/>
    </row>
    <row r="179" spans="2:4" x14ac:dyDescent="0.35">
      <c r="B179" s="1"/>
      <c r="D179" s="1"/>
    </row>
    <row r="180" spans="2:4" x14ac:dyDescent="0.35">
      <c r="B180" s="1"/>
      <c r="D180" s="1"/>
    </row>
    <row r="181" spans="2:4" x14ac:dyDescent="0.35">
      <c r="B181" s="1"/>
      <c r="D181" s="1"/>
    </row>
    <row r="182" spans="2:4" x14ac:dyDescent="0.35">
      <c r="B182" s="1"/>
      <c r="D182" s="1"/>
    </row>
    <row r="183" spans="2:4" x14ac:dyDescent="0.35">
      <c r="B183" s="1"/>
      <c r="D183" s="1"/>
    </row>
    <row r="184" spans="2:4" x14ac:dyDescent="0.35">
      <c r="B184" s="1"/>
      <c r="D184" s="1"/>
    </row>
    <row r="185" spans="2:4" x14ac:dyDescent="0.35">
      <c r="B185" s="1"/>
      <c r="D185" s="1"/>
    </row>
    <row r="186" spans="2:4" x14ac:dyDescent="0.35">
      <c r="B186" s="1"/>
      <c r="D186" s="1"/>
    </row>
    <row r="187" spans="2:4" x14ac:dyDescent="0.35">
      <c r="B187" s="1"/>
      <c r="D187" s="1"/>
    </row>
    <row r="188" spans="2:4" x14ac:dyDescent="0.35">
      <c r="B188" s="1"/>
      <c r="D188" s="1"/>
    </row>
    <row r="189" spans="2:4" x14ac:dyDescent="0.35">
      <c r="B189" s="1"/>
      <c r="D189" s="1"/>
    </row>
    <row r="190" spans="2:4" x14ac:dyDescent="0.35">
      <c r="B190" s="1"/>
      <c r="D190" s="1"/>
    </row>
    <row r="191" spans="2:4" x14ac:dyDescent="0.35">
      <c r="B191" s="1"/>
      <c r="D191" s="1"/>
    </row>
    <row r="192" spans="2:4" x14ac:dyDescent="0.35">
      <c r="B192" s="1"/>
      <c r="D192" s="1"/>
    </row>
    <row r="193" spans="2:4" x14ac:dyDescent="0.35">
      <c r="B193" s="1"/>
      <c r="D193" s="1"/>
    </row>
    <row r="194" spans="2:4" x14ac:dyDescent="0.35">
      <c r="B194" s="1"/>
      <c r="D194" s="1"/>
    </row>
    <row r="195" spans="2:4" x14ac:dyDescent="0.35">
      <c r="B195" s="1"/>
      <c r="D195" s="1"/>
    </row>
    <row r="196" spans="2:4" x14ac:dyDescent="0.35">
      <c r="B196" s="1"/>
      <c r="D196" s="1"/>
    </row>
    <row r="197" spans="2:4" x14ac:dyDescent="0.35">
      <c r="B197" s="1"/>
      <c r="D197" s="1"/>
    </row>
    <row r="198" spans="2:4" x14ac:dyDescent="0.35">
      <c r="B198" s="1"/>
      <c r="D198" s="1"/>
    </row>
    <row r="199" spans="2:4" x14ac:dyDescent="0.35">
      <c r="B199" s="1"/>
      <c r="D199" s="1"/>
    </row>
    <row r="200" spans="2:4" x14ac:dyDescent="0.35">
      <c r="B200" s="1"/>
      <c r="D200" s="1"/>
    </row>
    <row r="201" spans="2:4" x14ac:dyDescent="0.35">
      <c r="B201" s="1"/>
      <c r="D201" s="1"/>
    </row>
    <row r="202" spans="2:4" x14ac:dyDescent="0.35">
      <c r="B202" s="1"/>
      <c r="D202" s="1"/>
    </row>
    <row r="203" spans="2:4" x14ac:dyDescent="0.35">
      <c r="B203" s="1"/>
      <c r="D203" s="1"/>
    </row>
    <row r="204" spans="2:4" x14ac:dyDescent="0.35">
      <c r="B204" s="1"/>
      <c r="D204" s="1"/>
    </row>
    <row r="205" spans="2:4" x14ac:dyDescent="0.35">
      <c r="B205" s="1"/>
      <c r="D205" s="1"/>
    </row>
    <row r="206" spans="2:4" x14ac:dyDescent="0.35">
      <c r="B206" s="1"/>
      <c r="D206" s="1"/>
    </row>
    <row r="207" spans="2:4" x14ac:dyDescent="0.35">
      <c r="B207" s="1"/>
      <c r="D207" s="1"/>
    </row>
    <row r="208" spans="2:4" x14ac:dyDescent="0.35">
      <c r="B208" s="1"/>
      <c r="D208" s="1"/>
    </row>
    <row r="209" spans="2:4" x14ac:dyDescent="0.35">
      <c r="B209" s="1"/>
      <c r="D209" s="1"/>
    </row>
    <row r="210" spans="2:4" x14ac:dyDescent="0.35">
      <c r="B210" s="1"/>
      <c r="D210" s="1"/>
    </row>
    <row r="211" spans="2:4" x14ac:dyDescent="0.35">
      <c r="B211" s="1"/>
      <c r="D211" s="1"/>
    </row>
    <row r="212" spans="2:4" x14ac:dyDescent="0.35">
      <c r="B212" s="1"/>
      <c r="D212" s="1"/>
    </row>
    <row r="213" spans="2:4" x14ac:dyDescent="0.35">
      <c r="B213" s="1"/>
      <c r="D213" s="1"/>
    </row>
    <row r="214" spans="2:4" x14ac:dyDescent="0.35">
      <c r="B214" s="1"/>
      <c r="D214" s="1"/>
    </row>
    <row r="215" spans="2:4" x14ac:dyDescent="0.35">
      <c r="B215" s="1"/>
      <c r="D215" s="1"/>
    </row>
    <row r="216" spans="2:4" x14ac:dyDescent="0.35">
      <c r="B216" s="1"/>
      <c r="D216" s="1"/>
    </row>
    <row r="217" spans="2:4" x14ac:dyDescent="0.35">
      <c r="B217" s="1"/>
      <c r="D217" s="1"/>
    </row>
    <row r="218" spans="2:4" x14ac:dyDescent="0.35">
      <c r="B218" s="1"/>
      <c r="D218" s="1"/>
    </row>
    <row r="219" spans="2:4" x14ac:dyDescent="0.35">
      <c r="B219" s="1"/>
      <c r="D219" s="1"/>
    </row>
    <row r="220" spans="2:4" x14ac:dyDescent="0.35">
      <c r="B220" s="1"/>
      <c r="D220" s="1"/>
    </row>
    <row r="221" spans="2:4" x14ac:dyDescent="0.35">
      <c r="B221" s="1"/>
      <c r="D221" s="1"/>
    </row>
    <row r="222" spans="2:4" x14ac:dyDescent="0.35">
      <c r="B222" s="1"/>
      <c r="D222" s="1"/>
    </row>
    <row r="223" spans="2:4" x14ac:dyDescent="0.35">
      <c r="B223" s="1"/>
      <c r="D223" s="1"/>
    </row>
    <row r="224" spans="2:4" x14ac:dyDescent="0.35">
      <c r="B224" s="1"/>
      <c r="D224" s="1"/>
    </row>
    <row r="225" spans="2:4" x14ac:dyDescent="0.35">
      <c r="B225" s="1"/>
      <c r="D225" s="1"/>
    </row>
    <row r="226" spans="2:4" x14ac:dyDescent="0.35">
      <c r="B226" s="1"/>
      <c r="D226" s="1"/>
    </row>
    <row r="227" spans="2:4" x14ac:dyDescent="0.35">
      <c r="B227" s="1"/>
      <c r="D227" s="1"/>
    </row>
    <row r="228" spans="2:4" x14ac:dyDescent="0.35">
      <c r="B228" s="1"/>
      <c r="D228" s="1"/>
    </row>
    <row r="229" spans="2:4" x14ac:dyDescent="0.35">
      <c r="B229" s="1"/>
      <c r="D229" s="1"/>
    </row>
    <row r="230" spans="2:4" x14ac:dyDescent="0.35">
      <c r="B230" s="1"/>
      <c r="D230" s="1"/>
    </row>
    <row r="231" spans="2:4" x14ac:dyDescent="0.35">
      <c r="B231" s="1"/>
      <c r="D231" s="1"/>
    </row>
    <row r="232" spans="2:4" x14ac:dyDescent="0.35">
      <c r="B232" s="1"/>
      <c r="D232" s="1"/>
    </row>
    <row r="233" spans="2:4" x14ac:dyDescent="0.35">
      <c r="B233" s="1"/>
      <c r="D233" s="1"/>
    </row>
    <row r="234" spans="2:4" x14ac:dyDescent="0.35">
      <c r="B234" s="1"/>
      <c r="D234" s="1"/>
    </row>
    <row r="235" spans="2:4" x14ac:dyDescent="0.35">
      <c r="B235" s="1"/>
      <c r="D235" s="1"/>
    </row>
    <row r="236" spans="2:4" x14ac:dyDescent="0.35">
      <c r="B236" s="1"/>
      <c r="D236" s="1"/>
    </row>
    <row r="237" spans="2:4" x14ac:dyDescent="0.35">
      <c r="B237" s="1"/>
      <c r="D237" s="1"/>
    </row>
    <row r="238" spans="2:4" x14ac:dyDescent="0.35">
      <c r="B238" s="1"/>
      <c r="D238" s="1"/>
    </row>
    <row r="239" spans="2:4" x14ac:dyDescent="0.35">
      <c r="B239" s="1"/>
      <c r="D239" s="1"/>
    </row>
    <row r="240" spans="2:4" x14ac:dyDescent="0.35">
      <c r="B240" s="1"/>
      <c r="D240" s="1"/>
    </row>
    <row r="241" spans="2:4" x14ac:dyDescent="0.35">
      <c r="B241" s="1"/>
      <c r="D241" s="1"/>
    </row>
    <row r="242" spans="2:4" x14ac:dyDescent="0.35">
      <c r="B242" s="1"/>
      <c r="D242" s="1"/>
    </row>
    <row r="243" spans="2:4" x14ac:dyDescent="0.35">
      <c r="B243" s="1"/>
      <c r="D243" s="1"/>
    </row>
    <row r="244" spans="2:4" x14ac:dyDescent="0.35">
      <c r="B244" s="1"/>
      <c r="D244" s="1"/>
    </row>
    <row r="245" spans="2:4" x14ac:dyDescent="0.35">
      <c r="B245" s="1"/>
      <c r="D245" s="1"/>
    </row>
    <row r="246" spans="2:4" x14ac:dyDescent="0.35">
      <c r="B246" s="1"/>
      <c r="D246" s="1"/>
    </row>
    <row r="247" spans="2:4" x14ac:dyDescent="0.35">
      <c r="B247" s="1"/>
      <c r="D247" s="1"/>
    </row>
    <row r="248" spans="2:4" x14ac:dyDescent="0.35">
      <c r="B248" s="1"/>
      <c r="D248" s="1"/>
    </row>
    <row r="249" spans="2:4" x14ac:dyDescent="0.35">
      <c r="B249" s="1"/>
      <c r="D249" s="1"/>
    </row>
    <row r="250" spans="2:4" x14ac:dyDescent="0.35">
      <c r="B250" s="1"/>
      <c r="D250" s="1"/>
    </row>
    <row r="251" spans="2:4" x14ac:dyDescent="0.35">
      <c r="B251" s="1"/>
      <c r="D251" s="1"/>
    </row>
    <row r="252" spans="2:4" x14ac:dyDescent="0.35">
      <c r="B252" s="1"/>
      <c r="D252" s="1"/>
    </row>
    <row r="253" spans="2:4" x14ac:dyDescent="0.35">
      <c r="B253" s="1"/>
      <c r="D253" s="1"/>
    </row>
    <row r="254" spans="2:4" x14ac:dyDescent="0.35">
      <c r="B254" s="1"/>
      <c r="D254" s="1"/>
    </row>
    <row r="255" spans="2:4" x14ac:dyDescent="0.35">
      <c r="B255" s="1"/>
      <c r="D255" s="1"/>
    </row>
    <row r="256" spans="2:4" x14ac:dyDescent="0.35">
      <c r="B256" s="1"/>
      <c r="D256" s="1"/>
    </row>
    <row r="257" spans="2:4" x14ac:dyDescent="0.35">
      <c r="B257" s="1"/>
      <c r="D257" s="1"/>
    </row>
    <row r="258" spans="2:4" x14ac:dyDescent="0.35">
      <c r="B258" s="1"/>
      <c r="D258" s="1"/>
    </row>
    <row r="259" spans="2:4" x14ac:dyDescent="0.35">
      <c r="B259" s="1"/>
      <c r="D259" s="1"/>
    </row>
    <row r="260" spans="2:4" x14ac:dyDescent="0.35">
      <c r="B260" s="1"/>
      <c r="D260" s="1"/>
    </row>
    <row r="261" spans="2:4" x14ac:dyDescent="0.35">
      <c r="B261" s="1"/>
      <c r="D261" s="1"/>
    </row>
    <row r="262" spans="2:4" x14ac:dyDescent="0.35">
      <c r="B262" s="1"/>
      <c r="D262" s="1"/>
    </row>
    <row r="263" spans="2:4" x14ac:dyDescent="0.35">
      <c r="B263" s="1"/>
      <c r="D263" s="1"/>
    </row>
    <row r="264" spans="2:4" x14ac:dyDescent="0.35">
      <c r="B264" s="1"/>
      <c r="D264" s="1"/>
    </row>
    <row r="265" spans="2:4" x14ac:dyDescent="0.35">
      <c r="B265" s="1"/>
      <c r="D265" s="1"/>
    </row>
    <row r="266" spans="2:4" x14ac:dyDescent="0.35">
      <c r="B266" s="1"/>
      <c r="D266" s="1"/>
    </row>
    <row r="267" spans="2:4" x14ac:dyDescent="0.35">
      <c r="B267" s="1"/>
      <c r="D267" s="1"/>
    </row>
    <row r="268" spans="2:4" x14ac:dyDescent="0.35">
      <c r="B268" s="1"/>
      <c r="D268" s="1"/>
    </row>
    <row r="269" spans="2:4" x14ac:dyDescent="0.35">
      <c r="B269" s="1"/>
      <c r="D269" s="1"/>
    </row>
    <row r="270" spans="2:4" x14ac:dyDescent="0.35">
      <c r="B270" s="1"/>
      <c r="D270" s="1"/>
    </row>
    <row r="271" spans="2:4" x14ac:dyDescent="0.35">
      <c r="B271" s="1"/>
      <c r="D271" s="1"/>
    </row>
    <row r="272" spans="2:4" x14ac:dyDescent="0.35">
      <c r="B272" s="1"/>
      <c r="D272" s="1"/>
    </row>
    <row r="273" spans="2:4" x14ac:dyDescent="0.35">
      <c r="B273" s="1"/>
      <c r="D273" s="1"/>
    </row>
    <row r="274" spans="2:4" x14ac:dyDescent="0.35">
      <c r="B274" s="1"/>
      <c r="D274" s="1"/>
    </row>
    <row r="275" spans="2:4" x14ac:dyDescent="0.35">
      <c r="B275" s="1"/>
      <c r="D275" s="1"/>
    </row>
    <row r="276" spans="2:4" x14ac:dyDescent="0.35">
      <c r="B276" s="1"/>
      <c r="D276" s="1"/>
    </row>
    <row r="277" spans="2:4" x14ac:dyDescent="0.35">
      <c r="B277" s="1"/>
      <c r="D277" s="1"/>
    </row>
    <row r="278" spans="2:4" x14ac:dyDescent="0.35">
      <c r="B278" s="1"/>
      <c r="D278" s="1"/>
    </row>
    <row r="279" spans="2:4" x14ac:dyDescent="0.35">
      <c r="B279" s="1"/>
      <c r="D279" s="1"/>
    </row>
    <row r="280" spans="2:4" x14ac:dyDescent="0.35">
      <c r="B280" s="1"/>
      <c r="D280" s="1"/>
    </row>
    <row r="281" spans="2:4" x14ac:dyDescent="0.35">
      <c r="B281" s="1"/>
      <c r="D281" s="1"/>
    </row>
    <row r="282" spans="2:4" x14ac:dyDescent="0.35">
      <c r="B282" s="1"/>
      <c r="D282" s="1"/>
    </row>
    <row r="283" spans="2:4" x14ac:dyDescent="0.35">
      <c r="B283" s="1"/>
      <c r="D283" s="1"/>
    </row>
    <row r="284" spans="2:4" x14ac:dyDescent="0.35">
      <c r="B284" s="1"/>
      <c r="D284" s="1"/>
    </row>
    <row r="285" spans="2:4" x14ac:dyDescent="0.35">
      <c r="B285" s="1"/>
      <c r="D285" s="1"/>
    </row>
    <row r="286" spans="2:4" x14ac:dyDescent="0.35">
      <c r="B286" s="1"/>
      <c r="D286" s="1"/>
    </row>
    <row r="287" spans="2:4" x14ac:dyDescent="0.35">
      <c r="B287" s="1"/>
      <c r="D287" s="1"/>
    </row>
    <row r="288" spans="2:4" x14ac:dyDescent="0.35">
      <c r="B288" s="1"/>
      <c r="D288" s="1"/>
    </row>
    <row r="289" spans="2:4" x14ac:dyDescent="0.35">
      <c r="B289" s="1"/>
      <c r="D289" s="1"/>
    </row>
    <row r="290" spans="2:4" x14ac:dyDescent="0.35">
      <c r="B290" s="1"/>
      <c r="D290" s="1"/>
    </row>
    <row r="291" spans="2:4" x14ac:dyDescent="0.35">
      <c r="B291" s="1"/>
      <c r="D291" s="1"/>
    </row>
    <row r="292" spans="2:4" x14ac:dyDescent="0.35">
      <c r="B292" s="1"/>
      <c r="D292" s="1"/>
    </row>
    <row r="293" spans="2:4" x14ac:dyDescent="0.35">
      <c r="B293" s="1"/>
      <c r="D293" s="1"/>
    </row>
    <row r="294" spans="2:4" x14ac:dyDescent="0.35">
      <c r="B294" s="1"/>
      <c r="D294" s="1"/>
    </row>
    <row r="295" spans="2:4" x14ac:dyDescent="0.35">
      <c r="B295" s="1"/>
      <c r="D295" s="1"/>
    </row>
    <row r="296" spans="2:4" x14ac:dyDescent="0.35">
      <c r="B296" s="1"/>
      <c r="D296" s="1"/>
    </row>
    <row r="297" spans="2:4" x14ac:dyDescent="0.35">
      <c r="B297" s="1"/>
      <c r="D297" s="1"/>
    </row>
    <row r="298" spans="2:4" x14ac:dyDescent="0.35">
      <c r="B298" s="1"/>
      <c r="D298" s="1"/>
    </row>
    <row r="299" spans="2:4" x14ac:dyDescent="0.35">
      <c r="B299" s="1"/>
      <c r="D299" s="1"/>
    </row>
    <row r="300" spans="2:4" x14ac:dyDescent="0.35">
      <c r="B300" s="1"/>
      <c r="D300" s="1"/>
    </row>
    <row r="301" spans="2:4" x14ac:dyDescent="0.35">
      <c r="B301" s="1"/>
      <c r="D301" s="1"/>
    </row>
    <row r="302" spans="2:4" x14ac:dyDescent="0.35">
      <c r="B302" s="1"/>
      <c r="D302" s="1"/>
    </row>
    <row r="303" spans="2:4" x14ac:dyDescent="0.35">
      <c r="B303" s="1"/>
      <c r="D303" s="1"/>
    </row>
    <row r="304" spans="2:4" x14ac:dyDescent="0.35">
      <c r="B304" s="1"/>
      <c r="D304" s="1"/>
    </row>
    <row r="305" spans="2:4" x14ac:dyDescent="0.35">
      <c r="B305" s="1"/>
      <c r="D305" s="1"/>
    </row>
    <row r="306" spans="2:4" x14ac:dyDescent="0.35">
      <c r="B306" s="1"/>
      <c r="D306" s="1"/>
    </row>
    <row r="307" spans="2:4" x14ac:dyDescent="0.35">
      <c r="B307" s="1"/>
      <c r="D307" s="1"/>
    </row>
    <row r="308" spans="2:4" x14ac:dyDescent="0.35">
      <c r="B308" s="1"/>
      <c r="D308" s="1"/>
    </row>
    <row r="309" spans="2:4" x14ac:dyDescent="0.35">
      <c r="B309" s="1"/>
      <c r="D309" s="1"/>
    </row>
    <row r="310" spans="2:4" x14ac:dyDescent="0.35">
      <c r="B310" s="1"/>
      <c r="D310" s="1"/>
    </row>
    <row r="311" spans="2:4" x14ac:dyDescent="0.35">
      <c r="B311" s="1"/>
      <c r="D311" s="1"/>
    </row>
    <row r="312" spans="2:4" x14ac:dyDescent="0.35">
      <c r="B312" s="1"/>
      <c r="D312" s="1"/>
    </row>
    <row r="313" spans="2:4" x14ac:dyDescent="0.35">
      <c r="B313" s="1"/>
      <c r="D313" s="1"/>
    </row>
    <row r="314" spans="2:4" x14ac:dyDescent="0.35">
      <c r="B314" s="1"/>
      <c r="D314" s="1"/>
    </row>
    <row r="315" spans="2:4" x14ac:dyDescent="0.35">
      <c r="B315" s="1"/>
      <c r="D315" s="1"/>
    </row>
    <row r="316" spans="2:4" x14ac:dyDescent="0.35">
      <c r="B316" s="1"/>
      <c r="D316" s="1"/>
    </row>
    <row r="317" spans="2:4" x14ac:dyDescent="0.35">
      <c r="B317" s="1"/>
      <c r="D317" s="1"/>
    </row>
    <row r="318" spans="2:4" x14ac:dyDescent="0.35">
      <c r="B318" s="1"/>
      <c r="D318" s="1"/>
    </row>
    <row r="319" spans="2:4" x14ac:dyDescent="0.35">
      <c r="B319" s="1"/>
      <c r="D319" s="1"/>
    </row>
    <row r="320" spans="2:4" x14ac:dyDescent="0.35">
      <c r="B320" s="1"/>
      <c r="D320" s="1"/>
    </row>
    <row r="321" spans="2:4" x14ac:dyDescent="0.35">
      <c r="B321" s="1"/>
      <c r="D321" s="1"/>
    </row>
    <row r="322" spans="2:4" x14ac:dyDescent="0.35">
      <c r="B322" s="1"/>
      <c r="D322" s="1"/>
    </row>
    <row r="323" spans="2:4" x14ac:dyDescent="0.35">
      <c r="B323" s="1"/>
      <c r="D323" s="1"/>
    </row>
    <row r="324" spans="2:4" x14ac:dyDescent="0.35">
      <c r="B324" s="1"/>
      <c r="D324" s="1"/>
    </row>
    <row r="325" spans="2:4" x14ac:dyDescent="0.35">
      <c r="B325" s="1"/>
      <c r="D325" s="1"/>
    </row>
    <row r="326" spans="2:4" x14ac:dyDescent="0.35">
      <c r="B326" s="1"/>
      <c r="D326" s="1"/>
    </row>
    <row r="327" spans="2:4" x14ac:dyDescent="0.35">
      <c r="B327" s="1"/>
      <c r="D327" s="1"/>
    </row>
    <row r="328" spans="2:4" x14ac:dyDescent="0.35">
      <c r="B328" s="1"/>
      <c r="D328" s="1"/>
    </row>
    <row r="329" spans="2:4" x14ac:dyDescent="0.35">
      <c r="B329" s="1"/>
      <c r="D329" s="1"/>
    </row>
    <row r="330" spans="2:4" x14ac:dyDescent="0.35">
      <c r="B330" s="1"/>
      <c r="D330" s="1"/>
    </row>
    <row r="331" spans="2:4" x14ac:dyDescent="0.35">
      <c r="B331" s="1"/>
      <c r="D331" s="1"/>
    </row>
    <row r="332" spans="2:4" x14ac:dyDescent="0.35">
      <c r="B332" s="1"/>
      <c r="D332" s="1"/>
    </row>
    <row r="333" spans="2:4" x14ac:dyDescent="0.35">
      <c r="B333" s="1"/>
      <c r="D333" s="1"/>
    </row>
    <row r="334" spans="2:4" x14ac:dyDescent="0.35">
      <c r="B334" s="1"/>
      <c r="D334" s="1"/>
    </row>
    <row r="335" spans="2:4" x14ac:dyDescent="0.35">
      <c r="B335" s="1"/>
      <c r="D335" s="1"/>
    </row>
    <row r="336" spans="2:4" x14ac:dyDescent="0.35">
      <c r="B336" s="1"/>
      <c r="D336" s="1"/>
    </row>
    <row r="337" spans="2:4" x14ac:dyDescent="0.35">
      <c r="B337" s="1"/>
      <c r="D337" s="1"/>
    </row>
    <row r="338" spans="2:4" x14ac:dyDescent="0.35">
      <c r="B338" s="1"/>
      <c r="D338" s="1"/>
    </row>
    <row r="339" spans="2:4" x14ac:dyDescent="0.35">
      <c r="B339" s="1"/>
      <c r="D339" s="1"/>
    </row>
    <row r="340" spans="2:4" x14ac:dyDescent="0.35">
      <c r="B340" s="1"/>
      <c r="D340" s="1"/>
    </row>
    <row r="341" spans="2:4" x14ac:dyDescent="0.35">
      <c r="B341" s="1"/>
      <c r="D341" s="1"/>
    </row>
    <row r="342" spans="2:4" x14ac:dyDescent="0.35">
      <c r="B342" s="1"/>
      <c r="D342" s="1"/>
    </row>
    <row r="343" spans="2:4" x14ac:dyDescent="0.35">
      <c r="B343" s="1"/>
      <c r="D343" s="1"/>
    </row>
    <row r="344" spans="2:4" x14ac:dyDescent="0.35">
      <c r="B344" s="1"/>
      <c r="D344" s="1"/>
    </row>
    <row r="345" spans="2:4" x14ac:dyDescent="0.35">
      <c r="B345" s="1"/>
      <c r="D345" s="1"/>
    </row>
    <row r="346" spans="2:4" x14ac:dyDescent="0.35">
      <c r="B346" s="1"/>
      <c r="D346" s="1"/>
    </row>
    <row r="347" spans="2:4" x14ac:dyDescent="0.35">
      <c r="B347" s="1"/>
      <c r="D347" s="1"/>
    </row>
  </sheetData>
  <mergeCells count="43">
    <mergeCell ref="D126:F126"/>
    <mergeCell ref="E110:E112"/>
    <mergeCell ref="D125:F125"/>
    <mergeCell ref="A125:B125"/>
    <mergeCell ref="A97:A102"/>
    <mergeCell ref="B102:F102"/>
    <mergeCell ref="A103:A108"/>
    <mergeCell ref="B108:F108"/>
    <mergeCell ref="D113:E113"/>
    <mergeCell ref="A118:G118"/>
    <mergeCell ref="A117:G117"/>
    <mergeCell ref="A119:G119"/>
    <mergeCell ref="A1:G1"/>
    <mergeCell ref="D114:F114"/>
    <mergeCell ref="B48:F48"/>
    <mergeCell ref="A41:A48"/>
    <mergeCell ref="A49:A54"/>
    <mergeCell ref="B54:F54"/>
    <mergeCell ref="A55:A64"/>
    <mergeCell ref="B64:F64"/>
    <mergeCell ref="B27:F27"/>
    <mergeCell ref="B12:F12"/>
    <mergeCell ref="A15:A27"/>
    <mergeCell ref="A35:A40"/>
    <mergeCell ref="B40:F40"/>
    <mergeCell ref="A7:A12"/>
    <mergeCell ref="A28:A34"/>
    <mergeCell ref="A2:B2"/>
    <mergeCell ref="A3:B3"/>
    <mergeCell ref="A4:B4"/>
    <mergeCell ref="D115:F115"/>
    <mergeCell ref="B34:F34"/>
    <mergeCell ref="D109:F109"/>
    <mergeCell ref="A86:A96"/>
    <mergeCell ref="B96:F96"/>
    <mergeCell ref="B85:F85"/>
    <mergeCell ref="A83:A85"/>
    <mergeCell ref="A80:A82"/>
    <mergeCell ref="B82:F82"/>
    <mergeCell ref="B79:F79"/>
    <mergeCell ref="A65:A79"/>
    <mergeCell ref="B14:F14"/>
    <mergeCell ref="A13:A14"/>
  </mergeCells>
  <phoneticPr fontId="31" type="noConversion"/>
  <printOptions horizontalCentered="1"/>
  <pageMargins left="0.70866141732283472" right="0.39370078740157483" top="0.74803149606299213" bottom="0.74803149606299213" header="0.31496062992125984" footer="0.31496062992125984"/>
  <pageSetup scale="68" orientation="portrait" horizontalDpi="4294967293" r:id="rId1"/>
  <rowBreaks count="2" manualBreakCount="2">
    <brk id="40" max="6" man="1"/>
    <brk id="7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14"/>
  <sheetViews>
    <sheetView topLeftCell="A31" workbookViewId="0">
      <selection activeCell="E46" sqref="E46"/>
    </sheetView>
  </sheetViews>
  <sheetFormatPr baseColWidth="10" defaultColWidth="12.54296875" defaultRowHeight="12.5" x14ac:dyDescent="0.25"/>
  <cols>
    <col min="1" max="1" width="13.90625" style="20" customWidth="1"/>
    <col min="2" max="2" width="5.453125" style="20" customWidth="1"/>
    <col min="3" max="3" width="22.08984375" style="20" bestFit="1" customWidth="1"/>
    <col min="4" max="4" width="16.54296875" style="20" customWidth="1"/>
    <col min="5" max="5" width="15.90625" style="20" customWidth="1"/>
    <col min="6" max="6" width="13" style="20" bestFit="1" customWidth="1"/>
    <col min="7" max="7" width="14.54296875" style="20" bestFit="1" customWidth="1"/>
    <col min="8" max="8" width="14" style="20" bestFit="1" customWidth="1"/>
    <col min="9" max="9" width="12.36328125" style="20" customWidth="1"/>
    <col min="10" max="10" width="13.453125" style="20" customWidth="1"/>
    <col min="11" max="11" width="16.453125" style="20" bestFit="1" customWidth="1"/>
    <col min="12" max="12" width="15.6328125" style="20" customWidth="1"/>
    <col min="13" max="14" width="16.453125" style="20" bestFit="1" customWidth="1"/>
    <col min="15" max="15" width="8.36328125" style="20" bestFit="1" customWidth="1"/>
    <col min="16" max="16384" width="12.54296875" style="20"/>
  </cols>
  <sheetData>
    <row r="1" spans="1:15" s="13" customFormat="1" ht="36.75" customHeight="1" x14ac:dyDescent="0.45">
      <c r="A1" s="388" t="s">
        <v>20</v>
      </c>
      <c r="B1" s="388"/>
      <c r="C1" s="388"/>
      <c r="D1" s="388"/>
      <c r="E1" s="11"/>
      <c r="F1" s="11"/>
      <c r="G1" s="12"/>
    </row>
    <row r="2" spans="1:15" s="13" customFormat="1" x14ac:dyDescent="0.25">
      <c r="A2" s="14"/>
      <c r="B2" s="15" t="s">
        <v>17</v>
      </c>
      <c r="C2" s="16"/>
      <c r="D2" s="16"/>
      <c r="E2" s="9"/>
      <c r="F2" s="17"/>
      <c r="G2" s="18"/>
    </row>
    <row r="3" spans="1:15" ht="27" x14ac:dyDescent="0.5">
      <c r="A3" s="389" t="s">
        <v>140</v>
      </c>
      <c r="B3" s="389"/>
      <c r="C3" s="389"/>
      <c r="D3" s="389"/>
      <c r="E3" s="19"/>
      <c r="F3" s="19"/>
    </row>
    <row r="4" spans="1:15" ht="27" x14ac:dyDescent="0.5">
      <c r="A4" s="21" t="s">
        <v>21</v>
      </c>
      <c r="B4" s="22"/>
      <c r="C4" s="22"/>
      <c r="D4" s="22"/>
      <c r="E4" s="22"/>
      <c r="F4" s="19"/>
      <c r="G4" s="390" t="s">
        <v>22</v>
      </c>
      <c r="H4" s="390"/>
      <c r="I4" s="390"/>
      <c r="J4" s="390"/>
      <c r="K4" s="390"/>
      <c r="L4" s="390"/>
      <c r="M4" s="390"/>
      <c r="N4" s="390"/>
      <c r="O4" s="390"/>
    </row>
    <row r="5" spans="1:15" x14ac:dyDescent="0.25">
      <c r="G5" s="391"/>
      <c r="H5" s="391"/>
      <c r="I5" s="391"/>
      <c r="J5" s="23" t="s">
        <v>23</v>
      </c>
      <c r="K5" s="24" t="s">
        <v>24</v>
      </c>
      <c r="L5" s="25" t="s">
        <v>25</v>
      </c>
      <c r="M5" s="26" t="s">
        <v>26</v>
      </c>
      <c r="N5" s="27" t="s">
        <v>27</v>
      </c>
      <c r="O5" s="28" t="s">
        <v>28</v>
      </c>
    </row>
    <row r="6" spans="1:15" x14ac:dyDescent="0.25">
      <c r="A6" s="29" t="s">
        <v>29</v>
      </c>
      <c r="B6" s="30"/>
      <c r="C6" s="31" t="s">
        <v>30</v>
      </c>
      <c r="D6" s="32">
        <v>644350</v>
      </c>
      <c r="F6" s="28" t="s">
        <v>31</v>
      </c>
      <c r="G6" s="392" t="s">
        <v>32</v>
      </c>
      <c r="H6" s="392"/>
      <c r="I6" s="392"/>
      <c r="J6" s="33">
        <f>'[6]FACTOR PRESTACIONAL 2013'!D35</f>
        <v>12792956.541780822</v>
      </c>
      <c r="K6" s="34">
        <f>'[6]FACTOR PRESTACIONAL 2013'!H35</f>
        <v>18442203.525114153</v>
      </c>
      <c r="L6" s="34">
        <f>'[6]FACTOR PRESTACIONAL 2013'!J35</f>
        <v>29567450</v>
      </c>
      <c r="M6" s="34">
        <f>'[6]FACTOR PRESTACIONAL 2013'!L35</f>
        <v>33734650</v>
      </c>
      <c r="N6" s="34">
        <f>'[6]FACTOR PRESTACIONAL 2013'!N35</f>
        <v>24765250</v>
      </c>
      <c r="O6" s="35"/>
    </row>
    <row r="7" spans="1:15" x14ac:dyDescent="0.25">
      <c r="A7" s="36"/>
      <c r="B7" s="37"/>
      <c r="C7" s="38" t="s">
        <v>33</v>
      </c>
      <c r="D7" s="39">
        <f>D6/30</f>
        <v>21478.333333333332</v>
      </c>
      <c r="E7" s="40"/>
      <c r="F7" s="28" t="s">
        <v>34</v>
      </c>
      <c r="G7" s="387" t="s">
        <v>35</v>
      </c>
      <c r="H7" s="387"/>
      <c r="I7" s="387"/>
      <c r="J7" s="41">
        <f>365*8</f>
        <v>2920</v>
      </c>
      <c r="K7" s="41">
        <f t="shared" ref="K7:N7" si="0">365*8</f>
        <v>2920</v>
      </c>
      <c r="L7" s="41">
        <f t="shared" si="0"/>
        <v>2920</v>
      </c>
      <c r="M7" s="41">
        <f t="shared" si="0"/>
        <v>2920</v>
      </c>
      <c r="N7" s="41">
        <f t="shared" si="0"/>
        <v>2920</v>
      </c>
      <c r="O7" s="35"/>
    </row>
    <row r="8" spans="1:15" ht="15.75" customHeight="1" x14ac:dyDescent="0.3">
      <c r="A8" s="36"/>
      <c r="B8" s="37"/>
      <c r="C8" s="38" t="s">
        <v>36</v>
      </c>
      <c r="D8" s="42">
        <v>70500</v>
      </c>
      <c r="E8" s="43"/>
      <c r="F8" s="28" t="s">
        <v>37</v>
      </c>
      <c r="G8" s="387" t="s">
        <v>38</v>
      </c>
      <c r="H8" s="387"/>
      <c r="I8" s="387"/>
      <c r="J8" s="44">
        <f>(52*48)+8</f>
        <v>2504</v>
      </c>
      <c r="K8" s="44">
        <f t="shared" ref="K8:N8" si="1">(52*48)+8</f>
        <v>2504</v>
      </c>
      <c r="L8" s="44">
        <f t="shared" si="1"/>
        <v>2504</v>
      </c>
      <c r="M8" s="44">
        <f t="shared" si="1"/>
        <v>2504</v>
      </c>
      <c r="N8" s="44">
        <f t="shared" si="1"/>
        <v>2504</v>
      </c>
      <c r="O8" s="35"/>
    </row>
    <row r="9" spans="1:15" ht="13" x14ac:dyDescent="0.3">
      <c r="A9" s="45"/>
      <c r="B9" s="46"/>
      <c r="C9" s="47" t="s">
        <v>39</v>
      </c>
      <c r="D9" s="48">
        <f>D7*365</f>
        <v>7839591.666666666</v>
      </c>
      <c r="F9" s="28" t="s">
        <v>40</v>
      </c>
      <c r="G9" s="387" t="s">
        <v>41</v>
      </c>
      <c r="H9" s="387"/>
      <c r="I9" s="387"/>
      <c r="J9" s="41">
        <f>2920-(52+17+3)*8</f>
        <v>2344</v>
      </c>
      <c r="K9" s="41">
        <f t="shared" ref="K9:N9" si="2">2920-(52+17+3)*8</f>
        <v>2344</v>
      </c>
      <c r="L9" s="41">
        <f t="shared" si="2"/>
        <v>2344</v>
      </c>
      <c r="M9" s="41">
        <f t="shared" si="2"/>
        <v>2344</v>
      </c>
      <c r="N9" s="41">
        <f t="shared" si="2"/>
        <v>2344</v>
      </c>
      <c r="O9" s="35"/>
    </row>
    <row r="10" spans="1:15" x14ac:dyDescent="0.25">
      <c r="F10" s="28" t="s">
        <v>42</v>
      </c>
      <c r="G10" s="387" t="s">
        <v>43</v>
      </c>
      <c r="H10" s="387"/>
      <c r="I10" s="387"/>
      <c r="J10" s="49">
        <f>J6/J7</f>
        <v>4381.1495006098703</v>
      </c>
      <c r="K10" s="49">
        <f t="shared" ref="K10:N10" si="3">K6/K7</f>
        <v>6315.8231250390936</v>
      </c>
      <c r="L10" s="49">
        <f t="shared" si="3"/>
        <v>10125.839041095891</v>
      </c>
      <c r="M10" s="49">
        <f t="shared" si="3"/>
        <v>11552.962328767124</v>
      </c>
      <c r="N10" s="49">
        <f t="shared" si="3"/>
        <v>8481.25</v>
      </c>
      <c r="O10" s="50">
        <v>1</v>
      </c>
    </row>
    <row r="11" spans="1:15" ht="13" thickBot="1" x14ac:dyDescent="0.3">
      <c r="A11" s="373" t="s">
        <v>23</v>
      </c>
      <c r="B11" s="374"/>
      <c r="C11" s="51" t="s">
        <v>44</v>
      </c>
      <c r="D11" s="52">
        <f>+D6</f>
        <v>644350</v>
      </c>
      <c r="F11" s="28" t="s">
        <v>45</v>
      </c>
      <c r="G11" s="387" t="s">
        <v>46</v>
      </c>
      <c r="H11" s="387"/>
      <c r="I11" s="387"/>
      <c r="J11" s="49">
        <f>J6/J8</f>
        <v>5109.0082035865898</v>
      </c>
      <c r="K11" s="49">
        <f t="shared" ref="K11:N11" si="4">K6/K8</f>
        <v>7365.0972544385595</v>
      </c>
      <c r="L11" s="49">
        <f t="shared" si="4"/>
        <v>11808.087060702876</v>
      </c>
      <c r="M11" s="49">
        <f t="shared" si="4"/>
        <v>13472.304313099041</v>
      </c>
      <c r="N11" s="49">
        <f t="shared" si="4"/>
        <v>9890.275559105432</v>
      </c>
      <c r="O11" s="53">
        <f>J11*O10/J10</f>
        <v>1.1661341853035143</v>
      </c>
    </row>
    <row r="12" spans="1:15" ht="13.5" thickBot="1" x14ac:dyDescent="0.35">
      <c r="A12" s="375"/>
      <c r="B12" s="376"/>
      <c r="C12" s="54" t="s">
        <v>47</v>
      </c>
      <c r="D12" s="55" t="s">
        <v>48</v>
      </c>
      <c r="E12" s="43"/>
      <c r="F12" s="28" t="s">
        <v>49</v>
      </c>
      <c r="G12" s="387" t="s">
        <v>50</v>
      </c>
      <c r="H12" s="387"/>
      <c r="I12" s="387"/>
      <c r="J12" s="49">
        <f>J6/J9</f>
        <v>5457.7459649235589</v>
      </c>
      <c r="K12" s="49">
        <f t="shared" ref="K12:N12" si="5">K6/K9</f>
        <v>7867.8342683934097</v>
      </c>
      <c r="L12" s="49">
        <f t="shared" si="5"/>
        <v>12614.099829351535</v>
      </c>
      <c r="M12" s="49">
        <f t="shared" si="5"/>
        <v>14391.915529010239</v>
      </c>
      <c r="N12" s="56">
        <f t="shared" si="5"/>
        <v>10565.379692832765</v>
      </c>
      <c r="O12" s="57">
        <f>J12*O10/J10</f>
        <v>1.2457337883959045</v>
      </c>
    </row>
    <row r="13" spans="1:15" x14ac:dyDescent="0.25">
      <c r="A13" s="377"/>
      <c r="B13" s="378"/>
      <c r="C13" s="58">
        <f>D11/30</f>
        <v>21478.333333333332</v>
      </c>
      <c r="D13" s="59">
        <f>C13/8</f>
        <v>2684.7916666666665</v>
      </c>
      <c r="E13" s="43"/>
      <c r="F13" s="60"/>
    </row>
    <row r="14" spans="1:15" x14ac:dyDescent="0.25">
      <c r="A14" s="61"/>
      <c r="B14" s="62"/>
      <c r="C14" s="63"/>
      <c r="D14" s="64"/>
      <c r="E14" s="43"/>
      <c r="F14" s="60"/>
    </row>
    <row r="15" spans="1:15" x14ac:dyDescent="0.25">
      <c r="A15" s="367" t="s">
        <v>51</v>
      </c>
      <c r="B15" s="368"/>
      <c r="C15" s="65" t="s">
        <v>44</v>
      </c>
      <c r="D15" s="66">
        <v>700000</v>
      </c>
      <c r="G15" s="20" t="s">
        <v>52</v>
      </c>
    </row>
    <row r="16" spans="1:15" x14ac:dyDescent="0.25">
      <c r="A16" s="369"/>
      <c r="B16" s="370"/>
      <c r="C16" s="67" t="s">
        <v>47</v>
      </c>
      <c r="D16" s="68" t="s">
        <v>48</v>
      </c>
      <c r="E16" s="43"/>
      <c r="F16" s="60"/>
      <c r="J16" s="69" t="s">
        <v>53</v>
      </c>
      <c r="K16" s="69" t="s">
        <v>54</v>
      </c>
      <c r="L16" s="69" t="s">
        <v>55</v>
      </c>
    </row>
    <row r="17" spans="1:12" x14ac:dyDescent="0.25">
      <c r="A17" s="371"/>
      <c r="B17" s="372"/>
      <c r="C17" s="70">
        <f>D15/30</f>
        <v>23333.333333333332</v>
      </c>
      <c r="D17" s="71">
        <f>C17/8</f>
        <v>2916.6666666666665</v>
      </c>
      <c r="E17" s="43"/>
      <c r="F17" s="60"/>
      <c r="I17" s="23" t="s">
        <v>23</v>
      </c>
      <c r="J17" s="49">
        <f>D11</f>
        <v>644350</v>
      </c>
      <c r="K17" s="72">
        <f>'[6]FACTOR PRESTACIONAL 2013'!E35</f>
        <v>1.7836740969404057</v>
      </c>
      <c r="L17" s="73">
        <f>K17*$O$12</f>
        <v>2.2219830900452155</v>
      </c>
    </row>
    <row r="18" spans="1:12" x14ac:dyDescent="0.25">
      <c r="C18" s="74"/>
      <c r="D18" s="74"/>
      <c r="I18" s="75" t="s">
        <v>24</v>
      </c>
      <c r="J18" s="49">
        <f>D15</f>
        <v>700000</v>
      </c>
      <c r="K18" s="72">
        <f>'[6]FACTOR PRESTACIONAL 2013'!I35</f>
        <v>1.7224972159197527</v>
      </c>
      <c r="L18" s="76">
        <f t="shared" ref="L18:L21" si="6">K18*$O$12</f>
        <v>2.1457729822891118</v>
      </c>
    </row>
    <row r="19" spans="1:12" x14ac:dyDescent="0.25">
      <c r="A19" s="373" t="s">
        <v>24</v>
      </c>
      <c r="B19" s="374"/>
      <c r="C19" s="77" t="s">
        <v>44</v>
      </c>
      <c r="D19" s="78">
        <v>880000</v>
      </c>
      <c r="E19" s="79"/>
      <c r="I19" s="25" t="s">
        <v>25</v>
      </c>
      <c r="J19" s="49">
        <f>D19</f>
        <v>880000</v>
      </c>
      <c r="K19" s="72">
        <f>'[6]FACTOR PRESTACIONAL 2013'!K35</f>
        <v>1.6201342465753423</v>
      </c>
      <c r="L19" s="80">
        <f t="shared" si="6"/>
        <v>2.0182559726962457</v>
      </c>
    </row>
    <row r="20" spans="1:12" x14ac:dyDescent="0.25">
      <c r="A20" s="375"/>
      <c r="B20" s="376"/>
      <c r="C20" s="81" t="s">
        <v>47</v>
      </c>
      <c r="D20" s="82" t="s">
        <v>48</v>
      </c>
      <c r="E20" s="43"/>
      <c r="F20" s="79"/>
      <c r="G20" s="83"/>
      <c r="I20" s="26" t="s">
        <v>26</v>
      </c>
      <c r="J20" s="49">
        <f>D23</f>
        <v>1500000</v>
      </c>
      <c r="K20" s="72">
        <f>'[6]FACTOR PRESTACIONAL 2013'!M35</f>
        <v>1.628186301369863</v>
      </c>
      <c r="L20" s="84">
        <f t="shared" si="6"/>
        <v>2.0282866894197955</v>
      </c>
    </row>
    <row r="21" spans="1:12" x14ac:dyDescent="0.25">
      <c r="A21" s="377"/>
      <c r="B21" s="378"/>
      <c r="C21" s="85">
        <f>D19/30</f>
        <v>29333.333333333332</v>
      </c>
      <c r="D21" s="86">
        <f>C21/8</f>
        <v>3666.6666666666665</v>
      </c>
      <c r="E21" s="43"/>
      <c r="F21" s="60"/>
      <c r="I21" s="27" t="s">
        <v>27</v>
      </c>
      <c r="J21" s="49">
        <f>D31</f>
        <v>1200000</v>
      </c>
      <c r="K21" s="72">
        <f>'[6]FACTOR PRESTACIONAL 2013'!O35</f>
        <v>1.5780753424657534</v>
      </c>
      <c r="L21" s="87">
        <f t="shared" si="6"/>
        <v>1.9658617747440275</v>
      </c>
    </row>
    <row r="22" spans="1:12" x14ac:dyDescent="0.25">
      <c r="C22" s="88"/>
      <c r="E22" s="43"/>
      <c r="F22" s="60"/>
    </row>
    <row r="23" spans="1:12" x14ac:dyDescent="0.25">
      <c r="A23" s="373" t="s">
        <v>25</v>
      </c>
      <c r="B23" s="379"/>
      <c r="C23" s="89" t="s">
        <v>56</v>
      </c>
      <c r="D23" s="90">
        <v>1500000</v>
      </c>
      <c r="F23" s="60"/>
    </row>
    <row r="24" spans="1:12" x14ac:dyDescent="0.25">
      <c r="A24" s="375"/>
      <c r="B24" s="380"/>
      <c r="C24" s="91" t="s">
        <v>47</v>
      </c>
      <c r="D24" s="92" t="s">
        <v>48</v>
      </c>
      <c r="F24" s="60"/>
    </row>
    <row r="25" spans="1:12" x14ac:dyDescent="0.25">
      <c r="A25" s="377"/>
      <c r="B25" s="381"/>
      <c r="C25" s="93">
        <f>D23/30</f>
        <v>50000</v>
      </c>
      <c r="D25" s="94">
        <f>C25/8</f>
        <v>6250</v>
      </c>
    </row>
    <row r="26" spans="1:12" x14ac:dyDescent="0.25">
      <c r="C26" s="88"/>
      <c r="E26" s="43"/>
      <c r="F26" s="95"/>
      <c r="G26" s="95"/>
    </row>
    <row r="27" spans="1:12" x14ac:dyDescent="0.25">
      <c r="A27" s="373" t="s">
        <v>26</v>
      </c>
      <c r="B27" s="379"/>
      <c r="C27" s="96" t="s">
        <v>56</v>
      </c>
      <c r="D27" s="97">
        <v>1800000</v>
      </c>
      <c r="F27" s="60"/>
    </row>
    <row r="28" spans="1:12" x14ac:dyDescent="0.25">
      <c r="A28" s="375"/>
      <c r="B28" s="380"/>
      <c r="C28" s="98" t="s">
        <v>47</v>
      </c>
      <c r="D28" s="99" t="s">
        <v>48</v>
      </c>
      <c r="F28" s="60"/>
    </row>
    <row r="29" spans="1:12" x14ac:dyDescent="0.25">
      <c r="A29" s="377"/>
      <c r="B29" s="381"/>
      <c r="C29" s="100">
        <f>D27/30</f>
        <v>60000</v>
      </c>
      <c r="D29" s="101">
        <f>C29/8</f>
        <v>7500</v>
      </c>
    </row>
    <row r="30" spans="1:12" x14ac:dyDescent="0.25">
      <c r="A30" s="102"/>
      <c r="B30" s="102"/>
      <c r="C30" s="63"/>
      <c r="D30" s="63"/>
    </row>
    <row r="31" spans="1:12" x14ac:dyDescent="0.25">
      <c r="A31" s="373" t="s">
        <v>27</v>
      </c>
      <c r="B31" s="379"/>
      <c r="C31" s="103" t="s">
        <v>56</v>
      </c>
      <c r="D31" s="104">
        <v>1200000</v>
      </c>
    </row>
    <row r="32" spans="1:12" x14ac:dyDescent="0.25">
      <c r="A32" s="375"/>
      <c r="B32" s="380"/>
      <c r="C32" s="105" t="s">
        <v>47</v>
      </c>
      <c r="D32" s="106" t="s">
        <v>48</v>
      </c>
    </row>
    <row r="33" spans="1:12" x14ac:dyDescent="0.25">
      <c r="A33" s="377"/>
      <c r="B33" s="381"/>
      <c r="C33" s="107">
        <f>D31/30</f>
        <v>40000</v>
      </c>
      <c r="D33" s="108">
        <f>C33/8</f>
        <v>5000</v>
      </c>
    </row>
    <row r="34" spans="1:12" x14ac:dyDescent="0.25">
      <c r="A34" s="109"/>
      <c r="B34" s="109"/>
      <c r="C34" s="63"/>
      <c r="D34" s="63"/>
    </row>
    <row r="35" spans="1:12" x14ac:dyDescent="0.25">
      <c r="C35" s="43"/>
      <c r="D35" s="43"/>
    </row>
    <row r="36" spans="1:12" ht="14" x14ac:dyDescent="0.3">
      <c r="A36" s="110" t="s">
        <v>57</v>
      </c>
      <c r="C36" s="43"/>
      <c r="D36" s="111" t="s">
        <v>28</v>
      </c>
    </row>
    <row r="37" spans="1:12" x14ac:dyDescent="0.25">
      <c r="A37" s="382" t="s">
        <v>58</v>
      </c>
      <c r="B37" s="382"/>
      <c r="C37" s="382"/>
      <c r="D37" s="112">
        <v>0.25</v>
      </c>
      <c r="E37" s="113">
        <f>25/100+1</f>
        <v>1.25</v>
      </c>
      <c r="F37" s="114"/>
      <c r="G37" s="114"/>
      <c r="H37" s="114"/>
      <c r="I37" s="114"/>
      <c r="J37" s="114"/>
      <c r="K37" s="114"/>
      <c r="L37" s="114"/>
    </row>
    <row r="38" spans="1:12" x14ac:dyDescent="0.25">
      <c r="A38" s="115" t="s">
        <v>59</v>
      </c>
      <c r="B38" s="114"/>
      <c r="C38" s="114"/>
      <c r="D38" s="112">
        <v>0.35</v>
      </c>
      <c r="E38" s="113">
        <f>35/100+1</f>
        <v>1.35</v>
      </c>
      <c r="F38" s="114"/>
      <c r="G38" s="114"/>
      <c r="H38" s="114"/>
      <c r="I38" s="114"/>
      <c r="J38" s="114"/>
      <c r="K38" s="114"/>
      <c r="L38" s="114"/>
    </row>
    <row r="39" spans="1:12" x14ac:dyDescent="0.25">
      <c r="A39" s="115" t="s">
        <v>60</v>
      </c>
      <c r="B39" s="114"/>
      <c r="C39" s="114"/>
      <c r="D39" s="112">
        <v>0.75</v>
      </c>
      <c r="E39" s="113">
        <f>75/100+1</f>
        <v>1.75</v>
      </c>
      <c r="F39" s="114"/>
      <c r="G39" s="114"/>
      <c r="H39" s="114"/>
      <c r="I39" s="114"/>
      <c r="J39" s="114"/>
      <c r="K39" s="114"/>
      <c r="L39" s="114"/>
    </row>
    <row r="40" spans="1:12" x14ac:dyDescent="0.25">
      <c r="A40" s="115" t="s">
        <v>61</v>
      </c>
      <c r="B40" s="114"/>
      <c r="C40" s="114"/>
      <c r="D40" s="112">
        <v>0.75</v>
      </c>
      <c r="E40" s="113">
        <f>75/100+1</f>
        <v>1.75</v>
      </c>
      <c r="F40" s="114"/>
      <c r="G40" s="114"/>
      <c r="H40" s="114"/>
      <c r="I40" s="114"/>
      <c r="J40" s="114"/>
      <c r="K40" s="114"/>
      <c r="L40" s="114"/>
    </row>
    <row r="41" spans="1:12" x14ac:dyDescent="0.25">
      <c r="A41" s="115" t="s">
        <v>62</v>
      </c>
      <c r="B41" s="114"/>
      <c r="C41" s="114"/>
      <c r="D41" s="112">
        <v>1</v>
      </c>
      <c r="E41" s="116">
        <f>100/100+1</f>
        <v>2</v>
      </c>
      <c r="F41" s="114" t="s">
        <v>63</v>
      </c>
      <c r="G41" s="114"/>
      <c r="H41" s="114"/>
      <c r="I41" s="114"/>
      <c r="J41" s="114"/>
      <c r="K41" s="114"/>
      <c r="L41" s="114"/>
    </row>
    <row r="42" spans="1:12" x14ac:dyDescent="0.25">
      <c r="A42" s="115" t="s">
        <v>64</v>
      </c>
      <c r="B42" s="114"/>
      <c r="C42" s="114"/>
      <c r="D42" s="112">
        <v>1.5</v>
      </c>
      <c r="E42" s="116">
        <f>150/100+1</f>
        <v>2.5</v>
      </c>
      <c r="F42" s="114" t="s">
        <v>65</v>
      </c>
      <c r="G42" s="114"/>
      <c r="H42" s="114"/>
      <c r="I42" s="114"/>
      <c r="J42" s="114"/>
      <c r="K42" s="114"/>
      <c r="L42" s="114"/>
    </row>
    <row r="43" spans="1:12" x14ac:dyDescent="0.25">
      <c r="A43" s="115" t="s">
        <v>66</v>
      </c>
      <c r="B43" s="114"/>
      <c r="C43" s="114"/>
      <c r="D43" s="112">
        <v>1.1000000000000001</v>
      </c>
      <c r="E43" s="116">
        <f>110/100+1</f>
        <v>2.1</v>
      </c>
      <c r="F43" s="114" t="s">
        <v>67</v>
      </c>
      <c r="G43" s="114"/>
      <c r="H43" s="114"/>
      <c r="I43" s="114"/>
      <c r="J43" s="114"/>
      <c r="K43" s="114"/>
      <c r="L43" s="114"/>
    </row>
    <row r="44" spans="1:12" x14ac:dyDescent="0.25">
      <c r="A44" s="115"/>
      <c r="B44" s="114"/>
      <c r="C44" s="114"/>
      <c r="D44" s="112"/>
      <c r="E44" s="114"/>
      <c r="F44" s="114"/>
      <c r="G44" s="114"/>
      <c r="H44" s="114"/>
      <c r="I44" s="114"/>
      <c r="J44" s="114"/>
      <c r="K44" s="114"/>
      <c r="L44" s="114"/>
    </row>
    <row r="45" spans="1:12" ht="25" x14ac:dyDescent="0.25">
      <c r="A45" s="383" t="s">
        <v>68</v>
      </c>
      <c r="B45" s="383"/>
      <c r="C45" s="117" t="s">
        <v>69</v>
      </c>
      <c r="D45" s="117" t="s">
        <v>70</v>
      </c>
      <c r="E45" s="117" t="s">
        <v>71</v>
      </c>
      <c r="F45" s="117" t="s">
        <v>72</v>
      </c>
      <c r="G45" s="117" t="s">
        <v>59</v>
      </c>
      <c r="H45" s="117" t="s">
        <v>73</v>
      </c>
      <c r="I45" s="117" t="s">
        <v>74</v>
      </c>
      <c r="J45" s="117" t="s">
        <v>75</v>
      </c>
      <c r="K45" s="117" t="s">
        <v>76</v>
      </c>
      <c r="L45" s="117" t="s">
        <v>77</v>
      </c>
    </row>
    <row r="46" spans="1:12" s="122" customFormat="1" x14ac:dyDescent="0.25">
      <c r="A46" s="384" t="s">
        <v>18</v>
      </c>
      <c r="B46" s="384"/>
      <c r="C46" s="118">
        <f>+D11</f>
        <v>644350</v>
      </c>
      <c r="D46" s="119">
        <f>C13</f>
        <v>21478.333333333332</v>
      </c>
      <c r="E46" s="120">
        <f>D46/8</f>
        <v>2684.7916666666665</v>
      </c>
      <c r="F46" s="119">
        <f>E46*E37</f>
        <v>3355.989583333333</v>
      </c>
      <c r="G46" s="119">
        <f>E46*E38</f>
        <v>3624.46875</v>
      </c>
      <c r="H46" s="119">
        <f>E46*E39</f>
        <v>4698.3854166666661</v>
      </c>
      <c r="I46" s="119">
        <f>E46*E41</f>
        <v>5369.583333333333</v>
      </c>
      <c r="J46" s="119">
        <f>E46*E42</f>
        <v>6711.9791666666661</v>
      </c>
      <c r="K46" s="119">
        <f>E46*E43</f>
        <v>5638.0625</v>
      </c>
      <c r="L46" s="121">
        <f>+'FACTOR PRESTACIONAL 2015'!E35</f>
        <v>1.7737986750952384</v>
      </c>
    </row>
    <row r="47" spans="1:12" s="122" customFormat="1" x14ac:dyDescent="0.25">
      <c r="A47" s="385" t="s">
        <v>78</v>
      </c>
      <c r="B47" s="386"/>
      <c r="C47" s="118">
        <f>D15</f>
        <v>700000</v>
      </c>
      <c r="D47" s="119">
        <f>C17</f>
        <v>23333.333333333332</v>
      </c>
      <c r="E47" s="120">
        <f>D17</f>
        <v>2916.6666666666665</v>
      </c>
      <c r="F47" s="119">
        <f>E47*E37</f>
        <v>3645.833333333333</v>
      </c>
      <c r="G47" s="119">
        <f>E47*E38</f>
        <v>3937.5</v>
      </c>
      <c r="H47" s="119">
        <f>E47*E39</f>
        <v>5104.1666666666661</v>
      </c>
      <c r="I47" s="119">
        <f>E47*E41</f>
        <v>5833.333333333333</v>
      </c>
      <c r="J47" s="119">
        <f>E47*E42</f>
        <v>7291.6666666666661</v>
      </c>
      <c r="K47" s="119">
        <f>E47*E43</f>
        <v>6125</v>
      </c>
      <c r="L47" s="121">
        <f>+'FACTOR PRESTACIONAL 2015'!G35</f>
        <v>1.7544199051014664</v>
      </c>
    </row>
    <row r="48" spans="1:12" s="122" customFormat="1" x14ac:dyDescent="0.25">
      <c r="A48" s="384" t="s">
        <v>19</v>
      </c>
      <c r="B48" s="384"/>
      <c r="C48" s="123">
        <f>D19</f>
        <v>880000</v>
      </c>
      <c r="D48" s="119">
        <f>C21</f>
        <v>29333.333333333332</v>
      </c>
      <c r="E48" s="120">
        <f>D48/8</f>
        <v>3666.6666666666665</v>
      </c>
      <c r="F48" s="119">
        <f>E48*E37</f>
        <v>4583.333333333333</v>
      </c>
      <c r="G48" s="119">
        <f>E48*E38</f>
        <v>4950</v>
      </c>
      <c r="H48" s="119">
        <f>E48*E39</f>
        <v>6416.6666666666661</v>
      </c>
      <c r="I48" s="119">
        <f>E48*2.75</f>
        <v>10083.333333333332</v>
      </c>
      <c r="J48" s="119">
        <f>E48*E42</f>
        <v>9166.6666666666661</v>
      </c>
      <c r="K48" s="119">
        <f>E48*E43</f>
        <v>7700</v>
      </c>
      <c r="L48" s="121">
        <f>+'FACTOR PRESTACIONAL 2015'!I35</f>
        <v>1.7268172282024599</v>
      </c>
    </row>
    <row r="49" spans="1:12" s="122" customFormat="1" x14ac:dyDescent="0.25">
      <c r="A49" s="384" t="s">
        <v>79</v>
      </c>
      <c r="B49" s="384"/>
      <c r="C49" s="124">
        <f>+D23</f>
        <v>1500000</v>
      </c>
      <c r="D49" s="119">
        <f>C25</f>
        <v>50000</v>
      </c>
      <c r="E49" s="120">
        <f t="shared" ref="E49" si="7">D49/8</f>
        <v>6250</v>
      </c>
      <c r="F49" s="119">
        <f>E49*E37</f>
        <v>7812.5</v>
      </c>
      <c r="G49" s="119">
        <f>E49*E38</f>
        <v>8437.5</v>
      </c>
      <c r="H49" s="119">
        <f>E49*E39</f>
        <v>10937.5</v>
      </c>
      <c r="I49" s="119">
        <f>E49*E41</f>
        <v>12500</v>
      </c>
      <c r="J49" s="119">
        <f>E49*E42</f>
        <v>15625</v>
      </c>
      <c r="K49" s="119">
        <f>E49*E43</f>
        <v>13125</v>
      </c>
      <c r="L49" s="121">
        <f>+'FACTOR PRESTACIONAL 2015'!K35</f>
        <v>1.6201342465753423</v>
      </c>
    </row>
    <row r="50" spans="1:12" x14ac:dyDescent="0.25">
      <c r="A50" s="125"/>
      <c r="B50" s="125"/>
      <c r="C50" s="126"/>
      <c r="D50" s="127"/>
      <c r="E50" s="128"/>
      <c r="F50" s="128"/>
      <c r="G50" s="128"/>
      <c r="H50" s="128"/>
      <c r="I50" s="128"/>
      <c r="J50" s="128"/>
      <c r="K50" s="128"/>
      <c r="L50" s="129"/>
    </row>
    <row r="51" spans="1:12" ht="5.25" customHeight="1" thickBot="1" x14ac:dyDescent="0.3">
      <c r="A51" s="130"/>
      <c r="B51" s="130"/>
      <c r="C51" s="130"/>
      <c r="D51" s="130"/>
      <c r="E51" s="131"/>
      <c r="F51" s="95"/>
      <c r="G51" s="95"/>
      <c r="L51" s="132"/>
    </row>
    <row r="52" spans="1:12" ht="26.25" customHeight="1" thickBot="1" x14ac:dyDescent="0.3">
      <c r="A52" s="364" t="s">
        <v>80</v>
      </c>
      <c r="B52" s="365"/>
      <c r="C52" s="365"/>
      <c r="D52" s="365"/>
      <c r="E52" s="365"/>
      <c r="F52" s="365"/>
      <c r="G52" s="365"/>
      <c r="H52" s="365"/>
      <c r="I52" s="366"/>
    </row>
    <row r="53" spans="1:12" ht="24.5" thickBot="1" x14ac:dyDescent="0.3">
      <c r="A53" s="133" t="s">
        <v>81</v>
      </c>
      <c r="B53" s="134" t="s">
        <v>1</v>
      </c>
      <c r="C53" s="135" t="s">
        <v>82</v>
      </c>
      <c r="D53" s="135" t="s">
        <v>28</v>
      </c>
      <c r="E53" s="136" t="s">
        <v>83</v>
      </c>
      <c r="F53" s="137" t="s">
        <v>84</v>
      </c>
      <c r="G53" s="137" t="s">
        <v>85</v>
      </c>
      <c r="H53" s="138" t="s">
        <v>86</v>
      </c>
      <c r="I53" s="139" t="s">
        <v>87</v>
      </c>
    </row>
    <row r="54" spans="1:12" x14ac:dyDescent="0.25">
      <c r="A54" s="140" t="s">
        <v>19</v>
      </c>
      <c r="B54" s="141">
        <v>1</v>
      </c>
      <c r="C54" s="142">
        <f>C21</f>
        <v>29333.333333333332</v>
      </c>
      <c r="D54" s="143">
        <f>K18</f>
        <v>1.7224972159197527</v>
      </c>
      <c r="E54" s="142">
        <f>C54*D54</f>
        <v>50526.585000312742</v>
      </c>
      <c r="F54" s="144">
        <f>E54/8</f>
        <v>6315.8231250390927</v>
      </c>
      <c r="G54" s="362">
        <f>E54+E55</f>
        <v>88836.931812431081</v>
      </c>
      <c r="H54" s="145">
        <f>G54/8</f>
        <v>11104.616476553885</v>
      </c>
      <c r="I54" s="146">
        <f>D54+D55</f>
        <v>3.5061713128601584</v>
      </c>
    </row>
    <row r="55" spans="1:12" ht="15" customHeight="1" thickBot="1" x14ac:dyDescent="0.3">
      <c r="A55" s="147" t="s">
        <v>18</v>
      </c>
      <c r="B55" s="148">
        <v>1</v>
      </c>
      <c r="C55" s="149">
        <f>C13*B55</f>
        <v>21478.333333333332</v>
      </c>
      <c r="D55" s="150">
        <f>K17</f>
        <v>1.7836740969404057</v>
      </c>
      <c r="E55" s="149">
        <f>C55*D55</f>
        <v>38310.346812118347</v>
      </c>
      <c r="F55" s="151">
        <f>E55/8</f>
        <v>4788.7933515147934</v>
      </c>
      <c r="G55" s="363"/>
      <c r="H55" s="152"/>
      <c r="I55" s="153"/>
    </row>
    <row r="56" spans="1:12" ht="13" thickBot="1" x14ac:dyDescent="0.3">
      <c r="E56" s="43"/>
      <c r="F56" s="95"/>
      <c r="G56" s="95"/>
      <c r="H56" s="154"/>
    </row>
    <row r="57" spans="1:12" ht="47.5" thickBot="1" x14ac:dyDescent="0.3">
      <c r="A57" s="133" t="s">
        <v>88</v>
      </c>
      <c r="B57" s="134" t="s">
        <v>1</v>
      </c>
      <c r="C57" s="135" t="s">
        <v>82</v>
      </c>
      <c r="D57" s="135" t="s">
        <v>28</v>
      </c>
      <c r="E57" s="136" t="s">
        <v>83</v>
      </c>
      <c r="F57" s="137" t="s">
        <v>84</v>
      </c>
      <c r="G57" s="137" t="s">
        <v>85</v>
      </c>
      <c r="H57" s="138" t="s">
        <v>86</v>
      </c>
      <c r="I57" s="139" t="s">
        <v>87</v>
      </c>
    </row>
    <row r="58" spans="1:12" x14ac:dyDescent="0.25">
      <c r="A58" s="140" t="s">
        <v>19</v>
      </c>
      <c r="B58" s="141">
        <v>1</v>
      </c>
      <c r="C58" s="142">
        <f>C21*10%+C21</f>
        <v>32266.666666666664</v>
      </c>
      <c r="D58" s="143">
        <f>K18</f>
        <v>1.7224972159197527</v>
      </c>
      <c r="E58" s="142">
        <f>C58*D58</f>
        <v>55579.243500344019</v>
      </c>
      <c r="F58" s="144">
        <f>E58/8</f>
        <v>6947.4054375430023</v>
      </c>
      <c r="G58" s="362">
        <f>E58+E59</f>
        <v>97720.624993674195</v>
      </c>
      <c r="H58" s="145">
        <f>G58/8</f>
        <v>12215.078124209274</v>
      </c>
      <c r="I58" s="155">
        <f>D58+D59</f>
        <v>3.5061713128601584</v>
      </c>
    </row>
    <row r="59" spans="1:12" ht="13" thickBot="1" x14ac:dyDescent="0.3">
      <c r="A59" s="147" t="s">
        <v>18</v>
      </c>
      <c r="B59" s="148">
        <v>1</v>
      </c>
      <c r="C59" s="149">
        <f>C13*10%+C13</f>
        <v>23626.166666666664</v>
      </c>
      <c r="D59" s="150">
        <f>K17*B59</f>
        <v>1.7836740969404057</v>
      </c>
      <c r="E59" s="149">
        <f>C59*D59</f>
        <v>42141.381493330176</v>
      </c>
      <c r="F59" s="151">
        <f>E59/8</f>
        <v>5267.6726866662721</v>
      </c>
      <c r="G59" s="363"/>
      <c r="H59" s="156"/>
      <c r="I59" s="157"/>
    </row>
    <row r="60" spans="1:12" s="159" customFormat="1" ht="13" thickBot="1" x14ac:dyDescent="0.4">
      <c r="A60" s="130"/>
      <c r="B60" s="130"/>
      <c r="C60" s="130"/>
      <c r="D60" s="130"/>
      <c r="E60" s="131"/>
      <c r="F60" s="158"/>
      <c r="G60" s="158"/>
    </row>
    <row r="61" spans="1:12" ht="24.5" thickBot="1" x14ac:dyDescent="0.3">
      <c r="A61" s="133" t="s">
        <v>89</v>
      </c>
      <c r="B61" s="134" t="s">
        <v>1</v>
      </c>
      <c r="C61" s="135" t="s">
        <v>82</v>
      </c>
      <c r="D61" s="135" t="s">
        <v>28</v>
      </c>
      <c r="E61" s="136" t="s">
        <v>83</v>
      </c>
      <c r="F61" s="137" t="s">
        <v>84</v>
      </c>
      <c r="G61" s="137" t="s">
        <v>85</v>
      </c>
      <c r="H61" s="138" t="s">
        <v>86</v>
      </c>
      <c r="I61" s="139" t="s">
        <v>87</v>
      </c>
    </row>
    <row r="62" spans="1:12" x14ac:dyDescent="0.25">
      <c r="A62" s="140" t="s">
        <v>19</v>
      </c>
      <c r="B62" s="141">
        <v>1</v>
      </c>
      <c r="C62" s="142">
        <f>C21*15%+C21</f>
        <v>33733.333333333328</v>
      </c>
      <c r="D62" s="143">
        <f>K18</f>
        <v>1.7224972159197527</v>
      </c>
      <c r="E62" s="142">
        <f>C62*D62</f>
        <v>58105.57275035965</v>
      </c>
      <c r="F62" s="144">
        <f>E62/8</f>
        <v>7263.1965937949562</v>
      </c>
      <c r="G62" s="362">
        <f>E62+E63</f>
        <v>102162.47158429574</v>
      </c>
      <c r="H62" s="145">
        <f>G62/8</f>
        <v>12770.308948036967</v>
      </c>
      <c r="I62" s="155">
        <f>D62+D63</f>
        <v>3.5061713128601584</v>
      </c>
    </row>
    <row r="63" spans="1:12" ht="13" thickBot="1" x14ac:dyDescent="0.3">
      <c r="A63" s="147" t="s">
        <v>18</v>
      </c>
      <c r="B63" s="148">
        <v>1</v>
      </c>
      <c r="C63" s="149">
        <f>C13*15%+C13</f>
        <v>24700.083333333332</v>
      </c>
      <c r="D63" s="150">
        <f>K17*B63</f>
        <v>1.7836740969404057</v>
      </c>
      <c r="E63" s="149">
        <f>C63*D63</f>
        <v>44056.898833936095</v>
      </c>
      <c r="F63" s="151">
        <f>E63/8</f>
        <v>5507.1123542420119</v>
      </c>
      <c r="G63" s="363"/>
      <c r="H63" s="156"/>
      <c r="I63" s="157"/>
    </row>
    <row r="64" spans="1:12" s="161" customFormat="1" ht="13" thickBot="1" x14ac:dyDescent="0.3">
      <c r="A64" s="360"/>
      <c r="B64" s="360"/>
      <c r="C64" s="160"/>
      <c r="D64" s="160"/>
      <c r="E64" s="160"/>
    </row>
    <row r="65" spans="1:9" s="161" customFormat="1" ht="50.25" customHeight="1" thickBot="1" x14ac:dyDescent="0.3">
      <c r="A65" s="133" t="s">
        <v>90</v>
      </c>
      <c r="B65" s="134" t="s">
        <v>1</v>
      </c>
      <c r="C65" s="135" t="s">
        <v>82</v>
      </c>
      <c r="D65" s="135" t="s">
        <v>28</v>
      </c>
      <c r="E65" s="136" t="s">
        <v>83</v>
      </c>
      <c r="F65" s="137" t="s">
        <v>84</v>
      </c>
      <c r="G65" s="137" t="s">
        <v>85</v>
      </c>
      <c r="H65" s="138" t="s">
        <v>86</v>
      </c>
      <c r="I65" s="139" t="s">
        <v>87</v>
      </c>
    </row>
    <row r="66" spans="1:9" x14ac:dyDescent="0.25">
      <c r="A66" s="140" t="s">
        <v>19</v>
      </c>
      <c r="B66" s="141">
        <v>1</v>
      </c>
      <c r="C66" s="142">
        <f>C21*20%+C21</f>
        <v>35200</v>
      </c>
      <c r="D66" s="143">
        <f>K18</f>
        <v>1.7224972159197527</v>
      </c>
      <c r="E66" s="142">
        <f>C66*D66</f>
        <v>60631.902000375296</v>
      </c>
      <c r="F66" s="144">
        <f>E66/8</f>
        <v>7578.987750046912</v>
      </c>
      <c r="G66" s="362">
        <f>E66+E67</f>
        <v>106604.31817491731</v>
      </c>
      <c r="H66" s="145">
        <f>G66/8</f>
        <v>13325.539771864664</v>
      </c>
      <c r="I66" s="155">
        <f>D66+D67</f>
        <v>3.5061713128601584</v>
      </c>
    </row>
    <row r="67" spans="1:9" ht="13" thickBot="1" x14ac:dyDescent="0.3">
      <c r="A67" s="147" t="s">
        <v>18</v>
      </c>
      <c r="B67" s="148">
        <v>1</v>
      </c>
      <c r="C67" s="149">
        <f>(C13*20%+C13)*B67</f>
        <v>25774</v>
      </c>
      <c r="D67" s="150">
        <f>K17*B67</f>
        <v>1.7836740969404057</v>
      </c>
      <c r="E67" s="149">
        <f>C67*D67</f>
        <v>45972.416174542013</v>
      </c>
      <c r="F67" s="151">
        <f>E67/8</f>
        <v>5746.5520218177517</v>
      </c>
      <c r="G67" s="363"/>
      <c r="H67" s="156"/>
      <c r="I67" s="162"/>
    </row>
    <row r="68" spans="1:9" x14ac:dyDescent="0.25">
      <c r="C68" s="163"/>
      <c r="D68" s="164"/>
      <c r="E68" s="164"/>
    </row>
    <row r="69" spans="1:9" x14ac:dyDescent="0.25">
      <c r="A69" s="360"/>
      <c r="B69" s="360"/>
      <c r="C69" s="160"/>
      <c r="D69" s="160"/>
      <c r="E69" s="160"/>
    </row>
    <row r="70" spans="1:9" x14ac:dyDescent="0.25">
      <c r="A70" s="361"/>
      <c r="B70" s="361"/>
      <c r="C70" s="361"/>
      <c r="D70" s="361"/>
      <c r="E70" s="361"/>
    </row>
    <row r="71" spans="1:9" x14ac:dyDescent="0.25">
      <c r="C71" s="165"/>
      <c r="D71" s="165"/>
      <c r="E71" s="165"/>
    </row>
    <row r="72" spans="1:9" x14ac:dyDescent="0.25">
      <c r="C72" s="163"/>
      <c r="D72" s="164"/>
      <c r="E72" s="164"/>
    </row>
    <row r="73" spans="1:9" x14ac:dyDescent="0.25">
      <c r="C73" s="163"/>
      <c r="D73" s="164"/>
      <c r="E73" s="164"/>
    </row>
    <row r="74" spans="1:9" x14ac:dyDescent="0.25">
      <c r="A74" s="360"/>
      <c r="B74" s="360"/>
      <c r="C74" s="160"/>
      <c r="D74" s="160"/>
      <c r="E74" s="160"/>
    </row>
    <row r="75" spans="1:9" x14ac:dyDescent="0.25">
      <c r="A75" s="361"/>
      <c r="B75" s="361"/>
      <c r="C75" s="361"/>
      <c r="D75" s="361"/>
      <c r="E75" s="361"/>
    </row>
    <row r="76" spans="1:9" x14ac:dyDescent="0.25">
      <c r="C76" s="165"/>
      <c r="D76" s="165"/>
      <c r="E76" s="165"/>
    </row>
    <row r="77" spans="1:9" x14ac:dyDescent="0.25">
      <c r="C77" s="163"/>
      <c r="D77" s="164"/>
      <c r="E77" s="164"/>
    </row>
    <row r="78" spans="1:9" x14ac:dyDescent="0.25">
      <c r="C78" s="163"/>
      <c r="D78" s="164"/>
      <c r="E78" s="164"/>
    </row>
    <row r="79" spans="1:9" x14ac:dyDescent="0.25">
      <c r="A79" s="360"/>
      <c r="B79" s="360"/>
      <c r="C79" s="160"/>
      <c r="D79" s="160"/>
      <c r="E79" s="160"/>
    </row>
    <row r="80" spans="1:9" x14ac:dyDescent="0.25">
      <c r="A80" s="361"/>
      <c r="B80" s="361"/>
      <c r="C80" s="361"/>
      <c r="D80" s="361"/>
      <c r="E80" s="361"/>
    </row>
    <row r="81" spans="1:6" x14ac:dyDescent="0.25">
      <c r="C81" s="165"/>
      <c r="D81" s="165"/>
      <c r="E81" s="165"/>
    </row>
    <row r="82" spans="1:6" x14ac:dyDescent="0.25">
      <c r="C82" s="163"/>
      <c r="D82" s="164"/>
      <c r="E82" s="164"/>
    </row>
    <row r="83" spans="1:6" x14ac:dyDescent="0.25">
      <c r="C83" s="163"/>
      <c r="D83" s="164"/>
      <c r="E83" s="164"/>
    </row>
    <row r="84" spans="1:6" x14ac:dyDescent="0.25">
      <c r="A84" s="360"/>
      <c r="B84" s="360"/>
      <c r="C84" s="160"/>
      <c r="D84" s="160"/>
      <c r="E84" s="160"/>
    </row>
    <row r="85" spans="1:6" x14ac:dyDescent="0.25">
      <c r="A85" s="361"/>
      <c r="B85" s="361"/>
      <c r="C85" s="361"/>
      <c r="D85" s="361"/>
      <c r="E85" s="361"/>
    </row>
    <row r="86" spans="1:6" x14ac:dyDescent="0.25">
      <c r="C86" s="165"/>
      <c r="D86" s="165"/>
      <c r="E86" s="165"/>
    </row>
    <row r="87" spans="1:6" x14ac:dyDescent="0.25">
      <c r="C87" s="163"/>
      <c r="D87" s="164"/>
      <c r="E87" s="164"/>
    </row>
    <row r="88" spans="1:6" x14ac:dyDescent="0.25">
      <c r="C88" s="163"/>
      <c r="D88" s="164"/>
      <c r="E88" s="164"/>
    </row>
    <row r="89" spans="1:6" x14ac:dyDescent="0.25">
      <c r="A89" s="360"/>
      <c r="B89" s="360"/>
      <c r="C89" s="160"/>
      <c r="D89" s="160"/>
      <c r="E89" s="160"/>
      <c r="F89" s="166"/>
    </row>
    <row r="90" spans="1:6" x14ac:dyDescent="0.25">
      <c r="A90" s="361"/>
      <c r="B90" s="361"/>
      <c r="C90" s="361"/>
      <c r="D90" s="361"/>
      <c r="E90" s="361"/>
    </row>
    <row r="91" spans="1:6" x14ac:dyDescent="0.25">
      <c r="C91" s="165"/>
      <c r="D91" s="165"/>
      <c r="E91" s="165"/>
    </row>
    <row r="92" spans="1:6" x14ac:dyDescent="0.25">
      <c r="C92" s="163"/>
      <c r="D92" s="164"/>
      <c r="E92" s="164"/>
    </row>
    <row r="93" spans="1:6" x14ac:dyDescent="0.25">
      <c r="C93" s="163"/>
      <c r="D93" s="164"/>
      <c r="E93" s="164"/>
    </row>
    <row r="94" spans="1:6" x14ac:dyDescent="0.25">
      <c r="A94" s="360"/>
      <c r="B94" s="360"/>
      <c r="C94" s="160"/>
      <c r="D94" s="160"/>
      <c r="E94" s="160"/>
    </row>
    <row r="95" spans="1:6" x14ac:dyDescent="0.25">
      <c r="A95" s="361"/>
      <c r="B95" s="361"/>
      <c r="C95" s="361"/>
      <c r="D95" s="361"/>
      <c r="E95" s="361"/>
    </row>
    <row r="96" spans="1:6" x14ac:dyDescent="0.25">
      <c r="C96" s="165"/>
      <c r="D96" s="165"/>
      <c r="E96" s="165"/>
    </row>
    <row r="97" spans="1:5" x14ac:dyDescent="0.25">
      <c r="C97" s="163"/>
      <c r="D97" s="164"/>
      <c r="E97" s="164"/>
    </row>
    <row r="98" spans="1:5" x14ac:dyDescent="0.25">
      <c r="C98" s="163"/>
      <c r="D98" s="164"/>
      <c r="E98" s="164"/>
    </row>
    <row r="99" spans="1:5" x14ac:dyDescent="0.25">
      <c r="A99" s="360"/>
      <c r="B99" s="360"/>
      <c r="C99" s="160"/>
      <c r="D99" s="160"/>
      <c r="E99" s="160"/>
    </row>
    <row r="100" spans="1:5" x14ac:dyDescent="0.25">
      <c r="A100" s="361"/>
      <c r="B100" s="361"/>
      <c r="C100" s="361"/>
      <c r="D100" s="361"/>
      <c r="E100" s="361"/>
    </row>
    <row r="101" spans="1:5" x14ac:dyDescent="0.25">
      <c r="C101" s="165"/>
      <c r="D101" s="165"/>
      <c r="E101" s="165"/>
    </row>
    <row r="102" spans="1:5" x14ac:dyDescent="0.25">
      <c r="C102" s="163"/>
      <c r="D102" s="164"/>
      <c r="E102" s="164"/>
    </row>
    <row r="103" spans="1:5" x14ac:dyDescent="0.25">
      <c r="C103" s="163"/>
      <c r="D103" s="164"/>
      <c r="E103" s="164"/>
    </row>
    <row r="104" spans="1:5" x14ac:dyDescent="0.25">
      <c r="A104" s="360"/>
      <c r="B104" s="360"/>
      <c r="C104" s="160"/>
      <c r="D104" s="160"/>
      <c r="E104" s="160"/>
    </row>
    <row r="105" spans="1:5" x14ac:dyDescent="0.25">
      <c r="A105" s="361"/>
      <c r="B105" s="361"/>
      <c r="C105" s="361"/>
      <c r="D105" s="361"/>
      <c r="E105" s="361"/>
    </row>
    <row r="106" spans="1:5" x14ac:dyDescent="0.25">
      <c r="C106" s="165"/>
      <c r="D106" s="165"/>
      <c r="E106" s="165"/>
    </row>
    <row r="107" spans="1:5" x14ac:dyDescent="0.25">
      <c r="C107" s="163"/>
      <c r="D107" s="164"/>
      <c r="E107" s="164"/>
    </row>
    <row r="108" spans="1:5" x14ac:dyDescent="0.25">
      <c r="C108" s="163"/>
      <c r="D108" s="164"/>
      <c r="E108" s="164"/>
    </row>
    <row r="109" spans="1:5" x14ac:dyDescent="0.25">
      <c r="A109" s="360"/>
      <c r="B109" s="360"/>
      <c r="C109" s="160"/>
      <c r="D109" s="160"/>
      <c r="E109" s="160"/>
    </row>
    <row r="110" spans="1:5" x14ac:dyDescent="0.25">
      <c r="A110" s="361"/>
      <c r="B110" s="361"/>
      <c r="C110" s="361"/>
      <c r="D110" s="361"/>
      <c r="E110" s="361"/>
    </row>
    <row r="111" spans="1:5" x14ac:dyDescent="0.25">
      <c r="C111" s="165"/>
      <c r="D111" s="165"/>
      <c r="E111" s="165"/>
    </row>
    <row r="112" spans="1:5" x14ac:dyDescent="0.25">
      <c r="C112" s="163"/>
      <c r="D112" s="164"/>
      <c r="E112" s="164"/>
    </row>
    <row r="113" spans="1:5" x14ac:dyDescent="0.25">
      <c r="C113" s="163"/>
      <c r="D113" s="164"/>
      <c r="E113" s="164"/>
    </row>
    <row r="114" spans="1:5" x14ac:dyDescent="0.25">
      <c r="A114" s="360"/>
      <c r="B114" s="360"/>
      <c r="C114" s="160"/>
      <c r="D114" s="160"/>
      <c r="E114" s="160"/>
    </row>
  </sheetData>
  <mergeCells count="48">
    <mergeCell ref="G7:I7"/>
    <mergeCell ref="A1:D1"/>
    <mergeCell ref="A3:D3"/>
    <mergeCell ref="G4:O4"/>
    <mergeCell ref="G5:I5"/>
    <mergeCell ref="G6:I6"/>
    <mergeCell ref="G8:I8"/>
    <mergeCell ref="G9:I9"/>
    <mergeCell ref="G10:I10"/>
    <mergeCell ref="A11:B13"/>
    <mergeCell ref="G11:I11"/>
    <mergeCell ref="G12:I12"/>
    <mergeCell ref="A52:I52"/>
    <mergeCell ref="A15:B17"/>
    <mergeCell ref="A19:B21"/>
    <mergeCell ref="A23:B25"/>
    <mergeCell ref="A27:B29"/>
    <mergeCell ref="A31:B33"/>
    <mergeCell ref="A37:C37"/>
    <mergeCell ref="A45:B45"/>
    <mergeCell ref="A46:B46"/>
    <mergeCell ref="A47:B47"/>
    <mergeCell ref="A48:B48"/>
    <mergeCell ref="A49:B49"/>
    <mergeCell ref="A84:B84"/>
    <mergeCell ref="G54:G55"/>
    <mergeCell ref="G58:G59"/>
    <mergeCell ref="G62:G63"/>
    <mergeCell ref="A64:B64"/>
    <mergeCell ref="G66:G67"/>
    <mergeCell ref="A69:B69"/>
    <mergeCell ref="A70:E70"/>
    <mergeCell ref="A74:B74"/>
    <mergeCell ref="A75:E75"/>
    <mergeCell ref="A79:B79"/>
    <mergeCell ref="A80:E80"/>
    <mergeCell ref="A114:B114"/>
    <mergeCell ref="A85:E85"/>
    <mergeCell ref="A89:B89"/>
    <mergeCell ref="A90:E90"/>
    <mergeCell ref="A94:B94"/>
    <mergeCell ref="A95:E95"/>
    <mergeCell ref="A99:B99"/>
    <mergeCell ref="A100:E100"/>
    <mergeCell ref="A104:B104"/>
    <mergeCell ref="A105:E105"/>
    <mergeCell ref="A109:B109"/>
    <mergeCell ref="A110:E110"/>
  </mergeCells>
  <pageMargins left="0.78740157480314965" right="0.78740157480314965" top="0.41" bottom="0.45" header="0.12" footer="0.39370078740157483"/>
  <pageSetup scale="46" orientation="portrait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2"/>
  </sheetPr>
  <dimension ref="A1:O55"/>
  <sheetViews>
    <sheetView topLeftCell="A4" zoomScale="80" zoomScaleNormal="80" workbookViewId="0">
      <selection activeCell="A2" sqref="A2"/>
    </sheetView>
  </sheetViews>
  <sheetFormatPr baseColWidth="10" defaultColWidth="11.453125" defaultRowHeight="12.5" x14ac:dyDescent="0.25"/>
  <cols>
    <col min="1" max="1" width="25.54296875" style="167" customWidth="1"/>
    <col min="2" max="2" width="13" style="168" bestFit="1" customWidth="1"/>
    <col min="3" max="3" width="8.6328125" style="168" bestFit="1" customWidth="1"/>
    <col min="4" max="4" width="15.54296875" style="169" bestFit="1" customWidth="1"/>
    <col min="5" max="5" width="9.36328125" style="208" customWidth="1"/>
    <col min="6" max="6" width="14" style="168" customWidth="1"/>
    <col min="7" max="7" width="12.6328125" style="168" customWidth="1"/>
    <col min="8" max="8" width="15.54296875" style="170" customWidth="1"/>
    <col min="9" max="9" width="10.08984375" style="168" bestFit="1" customWidth="1"/>
    <col min="10" max="10" width="15.54296875" style="170" bestFit="1" customWidth="1"/>
    <col min="11" max="11" width="10.54296875" style="168" bestFit="1" customWidth="1"/>
    <col min="12" max="12" width="15.54296875" style="170" bestFit="1" customWidth="1"/>
    <col min="13" max="13" width="10.54296875" style="168" bestFit="1" customWidth="1"/>
    <col min="14" max="14" width="15.54296875" style="170" bestFit="1" customWidth="1"/>
    <col min="15" max="15" width="10.54296875" style="168" bestFit="1" customWidth="1"/>
    <col min="16" max="16384" width="11.453125" style="167"/>
  </cols>
  <sheetData>
    <row r="1" spans="1:15" ht="15" x14ac:dyDescent="0.3">
      <c r="A1" s="426" t="s">
        <v>139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3" spans="1:15" ht="13" thickBot="1" x14ac:dyDescent="0.3">
      <c r="E3" s="168"/>
    </row>
    <row r="4" spans="1:15" x14ac:dyDescent="0.25">
      <c r="A4" s="427" t="s">
        <v>91</v>
      </c>
      <c r="B4" s="428"/>
      <c r="C4" s="428"/>
      <c r="D4" s="431" t="s">
        <v>23</v>
      </c>
      <c r="E4" s="431"/>
      <c r="F4" s="432" t="s">
        <v>51</v>
      </c>
      <c r="G4" s="432"/>
      <c r="H4" s="433" t="s">
        <v>24</v>
      </c>
      <c r="I4" s="433"/>
      <c r="J4" s="434" t="s">
        <v>25</v>
      </c>
      <c r="K4" s="435"/>
      <c r="L4" s="436" t="s">
        <v>26</v>
      </c>
      <c r="M4" s="437"/>
      <c r="N4" s="438" t="s">
        <v>27</v>
      </c>
      <c r="O4" s="439"/>
    </row>
    <row r="5" spans="1:15" x14ac:dyDescent="0.25">
      <c r="A5" s="429"/>
      <c r="B5" s="430"/>
      <c r="C5" s="430"/>
      <c r="D5" s="440" t="s">
        <v>92</v>
      </c>
      <c r="E5" s="441"/>
      <c r="F5" s="442" t="s">
        <v>93</v>
      </c>
      <c r="G5" s="443"/>
      <c r="H5" s="444" t="s">
        <v>92</v>
      </c>
      <c r="I5" s="445"/>
      <c r="J5" s="444" t="s">
        <v>92</v>
      </c>
      <c r="K5" s="446"/>
      <c r="L5" s="444" t="s">
        <v>92</v>
      </c>
      <c r="M5" s="446"/>
      <c r="N5" s="444" t="s">
        <v>92</v>
      </c>
      <c r="O5" s="446"/>
    </row>
    <row r="6" spans="1:15" x14ac:dyDescent="0.25">
      <c r="A6" s="416" t="s">
        <v>94</v>
      </c>
      <c r="B6" s="417"/>
      <c r="C6" s="418"/>
      <c r="D6" s="405">
        <v>644350</v>
      </c>
      <c r="E6" s="419"/>
      <c r="F6" s="420">
        <v>700000</v>
      </c>
      <c r="G6" s="420"/>
      <c r="H6" s="405">
        <v>880000</v>
      </c>
      <c r="I6" s="419"/>
      <c r="J6" s="405">
        <f>+'[7]MANO DE OBRA'!D22</f>
        <v>1500000</v>
      </c>
      <c r="K6" s="419"/>
      <c r="L6" s="405">
        <v>1800000</v>
      </c>
      <c r="M6" s="419"/>
      <c r="N6" s="405">
        <v>1200000</v>
      </c>
      <c r="O6" s="406"/>
    </row>
    <row r="7" spans="1:15" x14ac:dyDescent="0.25">
      <c r="A7" s="416" t="s">
        <v>36</v>
      </c>
      <c r="B7" s="417"/>
      <c r="C7" s="418"/>
      <c r="D7" s="405">
        <v>74000</v>
      </c>
      <c r="E7" s="419"/>
      <c r="F7" s="420">
        <v>70500</v>
      </c>
      <c r="G7" s="420"/>
      <c r="H7" s="405">
        <f>D7</f>
        <v>74000</v>
      </c>
      <c r="I7" s="419"/>
      <c r="J7" s="424" t="s">
        <v>95</v>
      </c>
      <c r="K7" s="425"/>
      <c r="L7" s="421" t="s">
        <v>95</v>
      </c>
      <c r="M7" s="422"/>
      <c r="N7" s="421" t="s">
        <v>95</v>
      </c>
      <c r="O7" s="423"/>
    </row>
    <row r="8" spans="1:15" x14ac:dyDescent="0.25">
      <c r="A8" s="416" t="s">
        <v>96</v>
      </c>
      <c r="B8" s="417"/>
      <c r="C8" s="418"/>
      <c r="D8" s="405">
        <f>SUM(D6:D7)</f>
        <v>718350</v>
      </c>
      <c r="E8" s="419"/>
      <c r="F8" s="420">
        <f>SUM(F6:F7)</f>
        <v>770500</v>
      </c>
      <c r="G8" s="420"/>
      <c r="H8" s="405">
        <f>SUM(H6:H7)</f>
        <v>954000</v>
      </c>
      <c r="I8" s="419"/>
      <c r="J8" s="405">
        <f>SUM(J6:J7)</f>
        <v>1500000</v>
      </c>
      <c r="K8" s="419"/>
      <c r="L8" s="405">
        <f>SUM(L6:L7)</f>
        <v>1800000</v>
      </c>
      <c r="M8" s="419"/>
      <c r="N8" s="405">
        <f>SUM(N6:N7)</f>
        <v>1200000</v>
      </c>
      <c r="O8" s="406"/>
    </row>
    <row r="9" spans="1:15" x14ac:dyDescent="0.25">
      <c r="A9" s="416" t="s">
        <v>97</v>
      </c>
      <c r="B9" s="417"/>
      <c r="C9" s="418"/>
      <c r="D9" s="405">
        <f>D7/30*(365-17-3-15)</f>
        <v>814000</v>
      </c>
      <c r="E9" s="419"/>
      <c r="F9" s="420">
        <f t="shared" ref="F9" si="0">F7/30*(365-17-3-15)</f>
        <v>775500</v>
      </c>
      <c r="G9" s="420"/>
      <c r="H9" s="405">
        <f t="shared" ref="H9" si="1">H7/30*(365-17-3-15)</f>
        <v>814000</v>
      </c>
      <c r="I9" s="419"/>
      <c r="J9" s="421" t="s">
        <v>95</v>
      </c>
      <c r="K9" s="422"/>
      <c r="L9" s="421" t="s">
        <v>95</v>
      </c>
      <c r="M9" s="422"/>
      <c r="N9" s="421" t="s">
        <v>95</v>
      </c>
      <c r="O9" s="423"/>
    </row>
    <row r="10" spans="1:15" x14ac:dyDescent="0.25">
      <c r="A10" s="416" t="s">
        <v>98</v>
      </c>
      <c r="B10" s="417"/>
      <c r="C10" s="418"/>
      <c r="D10" s="405">
        <f>D6/30*365</f>
        <v>7839591.666666666</v>
      </c>
      <c r="E10" s="419"/>
      <c r="F10" s="420">
        <f>F6/30*365</f>
        <v>8516666.666666666</v>
      </c>
      <c r="G10" s="420"/>
      <c r="H10" s="405">
        <f>H6/30*365</f>
        <v>10706666.666666666</v>
      </c>
      <c r="I10" s="419"/>
      <c r="J10" s="405">
        <f>J6/30*365</f>
        <v>18250000</v>
      </c>
      <c r="K10" s="419"/>
      <c r="L10" s="405">
        <f>L6/30*365</f>
        <v>21900000</v>
      </c>
      <c r="M10" s="419"/>
      <c r="N10" s="405">
        <f>N6/30*365</f>
        <v>14600000</v>
      </c>
      <c r="O10" s="406"/>
    </row>
    <row r="11" spans="1:15" ht="15" customHeight="1" thickBot="1" x14ac:dyDescent="0.3">
      <c r="A11" s="407" t="s">
        <v>99</v>
      </c>
      <c r="B11" s="408"/>
      <c r="C11" s="409"/>
      <c r="D11" s="410">
        <f>D10+D9</f>
        <v>8653591.666666666</v>
      </c>
      <c r="E11" s="411"/>
      <c r="F11" s="412">
        <f>SUM(F9:F10)</f>
        <v>9292166.666666666</v>
      </c>
      <c r="G11" s="412"/>
      <c r="H11" s="413">
        <f>SUM(H9:H10)</f>
        <v>11520666.666666666</v>
      </c>
      <c r="I11" s="414"/>
      <c r="J11" s="413">
        <f>J8/30*365</f>
        <v>18250000</v>
      </c>
      <c r="K11" s="414"/>
      <c r="L11" s="413">
        <f>L8/30*365</f>
        <v>21900000</v>
      </c>
      <c r="M11" s="414"/>
      <c r="N11" s="413">
        <f>N8/30*365</f>
        <v>14600000</v>
      </c>
      <c r="O11" s="415"/>
    </row>
    <row r="12" spans="1:15" x14ac:dyDescent="0.25">
      <c r="A12" s="395"/>
      <c r="B12" s="395"/>
      <c r="C12" s="395"/>
      <c r="E12" s="168"/>
      <c r="F12" s="171"/>
      <c r="G12" s="171"/>
      <c r="H12" s="172"/>
      <c r="I12" s="171"/>
      <c r="J12" s="173"/>
      <c r="L12" s="173"/>
      <c r="N12" s="173"/>
    </row>
    <row r="13" spans="1:15" ht="13" thickBot="1" x14ac:dyDescent="0.3">
      <c r="E13" s="168"/>
      <c r="H13" s="174"/>
      <c r="J13" s="174"/>
      <c r="L13" s="174"/>
      <c r="N13" s="174"/>
    </row>
    <row r="14" spans="1:15" s="8" customFormat="1" x14ac:dyDescent="0.25">
      <c r="A14" s="175" t="s">
        <v>100</v>
      </c>
      <c r="B14" s="176" t="s">
        <v>101</v>
      </c>
      <c r="C14" s="176" t="s">
        <v>102</v>
      </c>
      <c r="D14" s="177" t="s">
        <v>93</v>
      </c>
      <c r="E14" s="178" t="s">
        <v>28</v>
      </c>
      <c r="F14" s="176" t="s">
        <v>93</v>
      </c>
      <c r="G14" s="176" t="s">
        <v>28</v>
      </c>
      <c r="H14" s="177" t="s">
        <v>93</v>
      </c>
      <c r="I14" s="176" t="s">
        <v>28</v>
      </c>
      <c r="J14" s="177" t="s">
        <v>93</v>
      </c>
      <c r="K14" s="179" t="s">
        <v>28</v>
      </c>
      <c r="L14" s="177" t="s">
        <v>93</v>
      </c>
      <c r="M14" s="179" t="s">
        <v>28</v>
      </c>
      <c r="N14" s="177" t="s">
        <v>93</v>
      </c>
      <c r="O14" s="179" t="s">
        <v>28</v>
      </c>
    </row>
    <row r="15" spans="1:15" x14ac:dyDescent="0.25">
      <c r="A15" s="396" t="s">
        <v>103</v>
      </c>
      <c r="B15" s="397"/>
      <c r="C15" s="397"/>
      <c r="D15" s="397"/>
      <c r="E15" s="397"/>
      <c r="F15" s="397"/>
      <c r="G15" s="397"/>
      <c r="H15" s="397"/>
      <c r="I15" s="397"/>
      <c r="J15" s="397"/>
      <c r="K15" s="398"/>
      <c r="L15" s="167"/>
      <c r="M15" s="167"/>
      <c r="N15" s="167"/>
      <c r="O15" s="167"/>
    </row>
    <row r="16" spans="1:15" x14ac:dyDescent="0.25">
      <c r="A16" s="180" t="s">
        <v>104</v>
      </c>
      <c r="B16" s="181"/>
      <c r="C16" s="181"/>
      <c r="D16" s="182">
        <f>D10</f>
        <v>7839591.666666666</v>
      </c>
      <c r="E16" s="183">
        <v>1</v>
      </c>
      <c r="F16" s="184">
        <f>F10</f>
        <v>8516666.666666666</v>
      </c>
      <c r="G16" s="183">
        <v>1</v>
      </c>
      <c r="H16" s="182">
        <f>H10</f>
        <v>10706666.666666666</v>
      </c>
      <c r="I16" s="183">
        <v>1</v>
      </c>
      <c r="J16" s="182">
        <f>J10</f>
        <v>18250000</v>
      </c>
      <c r="K16" s="185">
        <v>1</v>
      </c>
      <c r="L16" s="182">
        <f>L10</f>
        <v>21900000</v>
      </c>
      <c r="M16" s="185">
        <v>1</v>
      </c>
      <c r="N16" s="182">
        <f>N10</f>
        <v>14600000</v>
      </c>
      <c r="O16" s="185">
        <v>1</v>
      </c>
    </row>
    <row r="17" spans="1:15" x14ac:dyDescent="0.25">
      <c r="A17" s="180" t="s">
        <v>105</v>
      </c>
      <c r="B17" s="181"/>
      <c r="C17" s="181"/>
      <c r="D17" s="182">
        <f>D9</f>
        <v>814000</v>
      </c>
      <c r="E17" s="186">
        <f>D17/$D$16</f>
        <v>0.10383193852570979</v>
      </c>
      <c r="F17" s="187">
        <f>F9</f>
        <v>775500</v>
      </c>
      <c r="G17" s="186">
        <f>F17/F16</f>
        <v>9.1056751467710376E-2</v>
      </c>
      <c r="H17" s="182">
        <f>H9</f>
        <v>814000</v>
      </c>
      <c r="I17" s="186">
        <f>H17/$H$16</f>
        <v>7.6027397260273979E-2</v>
      </c>
      <c r="J17" s="188"/>
      <c r="K17" s="189"/>
      <c r="L17" s="188"/>
      <c r="M17" s="189"/>
      <c r="N17" s="188"/>
      <c r="O17" s="189"/>
    </row>
    <row r="18" spans="1:15" x14ac:dyDescent="0.25">
      <c r="A18" s="396" t="s">
        <v>106</v>
      </c>
      <c r="B18" s="397"/>
      <c r="C18" s="397"/>
      <c r="D18" s="397"/>
      <c r="E18" s="397"/>
      <c r="F18" s="397"/>
      <c r="G18" s="397"/>
      <c r="H18" s="397"/>
      <c r="I18" s="397"/>
      <c r="J18" s="397"/>
      <c r="K18" s="398"/>
      <c r="L18" s="167"/>
      <c r="M18" s="169"/>
      <c r="N18" s="167"/>
      <c r="O18" s="169"/>
    </row>
    <row r="19" spans="1:15" x14ac:dyDescent="0.25">
      <c r="A19" s="180" t="s">
        <v>107</v>
      </c>
      <c r="B19" s="181"/>
      <c r="C19" s="190">
        <f>36/365</f>
        <v>9.8630136986301367E-2</v>
      </c>
      <c r="D19" s="182">
        <f>D11*C19</f>
        <v>853504.93150684924</v>
      </c>
      <c r="E19" s="186">
        <f>D19/$D$16</f>
        <v>0.10887109530664535</v>
      </c>
      <c r="F19" s="187">
        <f>F11*C19</f>
        <v>916487.6712328766</v>
      </c>
      <c r="G19" s="186">
        <f>F19/F16</f>
        <v>0.10761107685708923</v>
      </c>
      <c r="H19" s="182">
        <f>H11*C19</f>
        <v>1136284.9315068491</v>
      </c>
      <c r="I19" s="186">
        <f>H19/$H$16</f>
        <v>0.10612872959279414</v>
      </c>
      <c r="J19" s="182">
        <f>J11*C19</f>
        <v>1800000</v>
      </c>
      <c r="K19" s="189">
        <f>J19/J16</f>
        <v>9.8630136986301367E-2</v>
      </c>
      <c r="L19" s="182">
        <f>L11*C19</f>
        <v>2160000</v>
      </c>
      <c r="M19" s="189">
        <f>L19/L16</f>
        <v>9.8630136986301367E-2</v>
      </c>
      <c r="N19" s="182">
        <f>N11*C19</f>
        <v>1440000</v>
      </c>
      <c r="O19" s="189">
        <f>N19/N16</f>
        <v>9.8630136986301367E-2</v>
      </c>
    </row>
    <row r="20" spans="1:15" x14ac:dyDescent="0.25">
      <c r="A20" s="180" t="s">
        <v>108</v>
      </c>
      <c r="B20" s="181"/>
      <c r="C20" s="191">
        <v>0.12</v>
      </c>
      <c r="D20" s="182">
        <f>D19*$C$20</f>
        <v>102420.59178082191</v>
      </c>
      <c r="E20" s="186">
        <f>D20/$D$16</f>
        <v>1.3064531436797441E-2</v>
      </c>
      <c r="F20" s="187">
        <f>F19*C20</f>
        <v>109978.52054794518</v>
      </c>
      <c r="G20" s="192">
        <f>F20/F16</f>
        <v>1.2913329222850708E-2</v>
      </c>
      <c r="H20" s="182">
        <f>H19*$C$20</f>
        <v>136354.19178082189</v>
      </c>
      <c r="I20" s="186">
        <f>H20/$H$16</f>
        <v>1.2735447551135296E-2</v>
      </c>
      <c r="J20" s="182">
        <f>J19*$C$20</f>
        <v>216000</v>
      </c>
      <c r="K20" s="189">
        <f>J20/$J$16</f>
        <v>1.1835616438356164E-2</v>
      </c>
      <c r="L20" s="182">
        <f>L19*$C$20</f>
        <v>259200</v>
      </c>
      <c r="M20" s="189">
        <f>L20/$J$16</f>
        <v>1.4202739726027397E-2</v>
      </c>
      <c r="N20" s="182">
        <f>N19*$C$20</f>
        <v>172800</v>
      </c>
      <c r="O20" s="189">
        <f>N20/$J$16</f>
        <v>9.4684931506849312E-3</v>
      </c>
    </row>
    <row r="21" spans="1:15" x14ac:dyDescent="0.25">
      <c r="A21" s="180" t="s">
        <v>109</v>
      </c>
      <c r="B21" s="181"/>
      <c r="C21" s="191">
        <v>0.5</v>
      </c>
      <c r="D21" s="182">
        <f>$C$21*D6</f>
        <v>322175</v>
      </c>
      <c r="E21" s="186">
        <f>D21/$D$16</f>
        <v>4.1095890410958909E-2</v>
      </c>
      <c r="F21" s="187">
        <f>F6*C21</f>
        <v>350000</v>
      </c>
      <c r="G21" s="186">
        <f>F21/F16</f>
        <v>4.1095890410958909E-2</v>
      </c>
      <c r="H21" s="182">
        <f>$C$21*H6</f>
        <v>440000</v>
      </c>
      <c r="I21" s="186">
        <f>H21/$H$16</f>
        <v>4.1095890410958909E-2</v>
      </c>
      <c r="J21" s="182">
        <f>$C$21*J6</f>
        <v>750000</v>
      </c>
      <c r="K21" s="189">
        <f>J21/$J$16</f>
        <v>4.1095890410958902E-2</v>
      </c>
      <c r="L21" s="182">
        <f>$C$21*L6</f>
        <v>900000</v>
      </c>
      <c r="M21" s="189">
        <f>L21/$J$16</f>
        <v>4.9315068493150684E-2</v>
      </c>
      <c r="N21" s="182">
        <f>$C$21*N6</f>
        <v>600000</v>
      </c>
      <c r="O21" s="189">
        <f>N21/$J$16</f>
        <v>3.287671232876712E-2</v>
      </c>
    </row>
    <row r="22" spans="1:15" x14ac:dyDescent="0.25">
      <c r="A22" s="180" t="s">
        <v>110</v>
      </c>
      <c r="B22" s="181"/>
      <c r="C22" s="191">
        <v>1</v>
      </c>
      <c r="D22" s="182">
        <f>D8</f>
        <v>718350</v>
      </c>
      <c r="E22" s="186">
        <f>D22/$D$16</f>
        <v>9.1631047960618703E-2</v>
      </c>
      <c r="F22" s="187">
        <f>F8</f>
        <v>770500</v>
      </c>
      <c r="G22" s="186">
        <f>F22/F16</f>
        <v>9.04696673189824E-2</v>
      </c>
      <c r="H22" s="182">
        <f>H8</f>
        <v>954000</v>
      </c>
      <c r="I22" s="186">
        <f>H22/$H$16</f>
        <v>8.9103362391033628E-2</v>
      </c>
      <c r="J22" s="182">
        <f>J8</f>
        <v>1500000</v>
      </c>
      <c r="K22" s="189">
        <f>J22/$J$16</f>
        <v>8.2191780821917804E-2</v>
      </c>
      <c r="L22" s="182">
        <f>L8</f>
        <v>1800000</v>
      </c>
      <c r="M22" s="189">
        <f>L22/$J$16</f>
        <v>9.8630136986301367E-2</v>
      </c>
      <c r="N22" s="182">
        <f>N8</f>
        <v>1200000</v>
      </c>
      <c r="O22" s="189">
        <f>N22/$J$16</f>
        <v>6.575342465753424E-2</v>
      </c>
    </row>
    <row r="23" spans="1:15" x14ac:dyDescent="0.25">
      <c r="A23" s="399" t="s">
        <v>111</v>
      </c>
      <c r="B23" s="400"/>
      <c r="C23" s="400"/>
      <c r="D23" s="400"/>
      <c r="E23" s="400"/>
      <c r="F23" s="400"/>
      <c r="G23" s="400"/>
      <c r="H23" s="400"/>
      <c r="I23" s="400"/>
      <c r="J23" s="400"/>
      <c r="K23" s="401"/>
      <c r="L23" s="167"/>
      <c r="M23" s="167"/>
      <c r="N23" s="167"/>
      <c r="O23" s="167"/>
    </row>
    <row r="24" spans="1:15" x14ac:dyDescent="0.25">
      <c r="A24" s="180" t="s">
        <v>112</v>
      </c>
      <c r="B24" s="193">
        <v>132500</v>
      </c>
      <c r="C24" s="181">
        <v>3</v>
      </c>
      <c r="D24" s="182">
        <f>B24*C24</f>
        <v>397500</v>
      </c>
      <c r="E24" s="186">
        <f>D24/$D$16</f>
        <v>5.070417145450816E-2</v>
      </c>
      <c r="F24" s="194">
        <f>B24*C24</f>
        <v>397500</v>
      </c>
      <c r="G24" s="186">
        <f>F24/F16</f>
        <v>4.6673189823874757E-2</v>
      </c>
      <c r="H24" s="182">
        <f>$B$24*C24</f>
        <v>397500</v>
      </c>
      <c r="I24" s="186">
        <f>H24/$H$16</f>
        <v>3.7126400996264013E-2</v>
      </c>
      <c r="J24" s="182">
        <f>B24*C24</f>
        <v>397500</v>
      </c>
      <c r="K24" s="189">
        <f>J24/$J$16</f>
        <v>2.1780821917808221E-2</v>
      </c>
      <c r="L24" s="182">
        <f>B47+B48+B49+B52+B53+B55</f>
        <v>61500</v>
      </c>
      <c r="M24" s="195">
        <f>L24/L16</f>
        <v>2.8082191780821916E-3</v>
      </c>
      <c r="N24" s="182">
        <f>B47+B48+B52+B53+B54+B55</f>
        <v>98500</v>
      </c>
      <c r="O24" s="189">
        <f>N24/N16</f>
        <v>6.7465753424657531E-3</v>
      </c>
    </row>
    <row r="25" spans="1:15" x14ac:dyDescent="0.25">
      <c r="A25" s="402" t="s">
        <v>113</v>
      </c>
      <c r="B25" s="403"/>
      <c r="C25" s="403"/>
      <c r="D25" s="403"/>
      <c r="E25" s="403"/>
      <c r="F25" s="403"/>
      <c r="G25" s="403"/>
      <c r="H25" s="403"/>
      <c r="I25" s="403"/>
      <c r="J25" s="403"/>
      <c r="K25" s="404"/>
      <c r="L25" s="167"/>
      <c r="M25" s="167"/>
      <c r="N25" s="167"/>
      <c r="O25" s="167"/>
    </row>
    <row r="26" spans="1:15" x14ac:dyDescent="0.25">
      <c r="A26" s="180" t="s">
        <v>114</v>
      </c>
      <c r="B26" s="181"/>
      <c r="C26" s="186">
        <v>0.12</v>
      </c>
      <c r="D26" s="182">
        <f>C26*$D$10</f>
        <v>940750.99999999988</v>
      </c>
      <c r="E26" s="186">
        <f>D26/$D$16</f>
        <v>0.12</v>
      </c>
      <c r="F26" s="194">
        <f>F16*C26</f>
        <v>1021999.9999999999</v>
      </c>
      <c r="G26" s="186">
        <f>F26/F16</f>
        <v>0.12</v>
      </c>
      <c r="H26" s="182">
        <f>C26*$H$10</f>
        <v>1284799.9999999998</v>
      </c>
      <c r="I26" s="186">
        <f>H26/$H$16</f>
        <v>0.11999999999999998</v>
      </c>
      <c r="J26" s="182">
        <f>C26*$J$10</f>
        <v>2190000</v>
      </c>
      <c r="K26" s="189">
        <f>J26/$J$16</f>
        <v>0.12</v>
      </c>
      <c r="L26" s="182">
        <f>E26*$J$10</f>
        <v>2190000</v>
      </c>
      <c r="M26" s="189">
        <f>L26/$J$16</f>
        <v>0.12</v>
      </c>
      <c r="N26" s="182">
        <f>G26*$J$10</f>
        <v>2190000</v>
      </c>
      <c r="O26" s="189">
        <f>N26/$J$16</f>
        <v>0.12</v>
      </c>
    </row>
    <row r="27" spans="1:15" x14ac:dyDescent="0.25">
      <c r="A27" s="180" t="s">
        <v>115</v>
      </c>
      <c r="B27" s="181"/>
      <c r="C27" s="186">
        <v>8.5000000000000006E-2</v>
      </c>
      <c r="D27" s="182">
        <f>C27*$D$10</f>
        <v>666365.29166666663</v>
      </c>
      <c r="E27" s="186">
        <f>D27/$D$16</f>
        <v>8.5000000000000006E-2</v>
      </c>
      <c r="F27" s="194">
        <f>F16*C27</f>
        <v>723916.66666666663</v>
      </c>
      <c r="G27" s="186">
        <f>F27/F16</f>
        <v>8.5000000000000006E-2</v>
      </c>
      <c r="H27" s="182">
        <f>C27*$H$10</f>
        <v>910066.66666666663</v>
      </c>
      <c r="I27" s="186">
        <f>H27/$H$16</f>
        <v>8.5000000000000006E-2</v>
      </c>
      <c r="J27" s="182">
        <f>C27*$J$10</f>
        <v>1551250</v>
      </c>
      <c r="K27" s="189">
        <f>J27/$J$16</f>
        <v>8.5000000000000006E-2</v>
      </c>
      <c r="L27" s="182">
        <f>E27*$J$10</f>
        <v>1551250</v>
      </c>
      <c r="M27" s="189">
        <f>L27/$J$16</f>
        <v>8.5000000000000006E-2</v>
      </c>
      <c r="N27" s="182">
        <f>G27*$J$10</f>
        <v>1551250</v>
      </c>
      <c r="O27" s="189">
        <f>N27/$J$16</f>
        <v>8.5000000000000006E-2</v>
      </c>
    </row>
    <row r="28" spans="1:15" x14ac:dyDescent="0.25">
      <c r="A28" s="180" t="s">
        <v>116</v>
      </c>
      <c r="B28" s="181"/>
      <c r="C28" s="196">
        <v>6.9599999999999995E-2</v>
      </c>
      <c r="D28" s="182">
        <f>C28*$D$10</f>
        <v>545635.57999999996</v>
      </c>
      <c r="E28" s="186">
        <f>D28/$D$16</f>
        <v>6.9599999999999995E-2</v>
      </c>
      <c r="F28" s="194">
        <f>F16*C28</f>
        <v>592759.99999999988</v>
      </c>
      <c r="G28" s="186">
        <f>F28/F16</f>
        <v>6.9599999999999995E-2</v>
      </c>
      <c r="H28" s="182">
        <f>C28*$H$10</f>
        <v>745183.99999999988</v>
      </c>
      <c r="I28" s="186">
        <f>H28/$H$16</f>
        <v>6.9599999999999995E-2</v>
      </c>
      <c r="J28" s="182">
        <f>C28*$J$10</f>
        <v>1270200</v>
      </c>
      <c r="K28" s="189">
        <f>J28/$J$16</f>
        <v>6.9599999999999995E-2</v>
      </c>
      <c r="L28" s="182">
        <f>E28*$J$10</f>
        <v>1270200</v>
      </c>
      <c r="M28" s="189">
        <f>L28/$J$16</f>
        <v>6.9599999999999995E-2</v>
      </c>
      <c r="N28" s="182">
        <f>G28*$J$10</f>
        <v>1270200</v>
      </c>
      <c r="O28" s="189">
        <f>N28/$J$16</f>
        <v>6.9599999999999995E-2</v>
      </c>
    </row>
    <row r="29" spans="1:15" x14ac:dyDescent="0.25">
      <c r="A29" s="396" t="s">
        <v>117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8"/>
      <c r="L29" s="167"/>
      <c r="M29" s="167"/>
      <c r="N29" s="167"/>
      <c r="O29" s="167"/>
    </row>
    <row r="30" spans="1:15" x14ac:dyDescent="0.25">
      <c r="A30" s="180" t="s">
        <v>118</v>
      </c>
      <c r="B30" s="181"/>
      <c r="C30" s="197">
        <v>0.02</v>
      </c>
      <c r="D30" s="182">
        <f>C30*$D$10</f>
        <v>156791.83333333331</v>
      </c>
      <c r="E30" s="186">
        <f>D30/$D$16</f>
        <v>0.02</v>
      </c>
      <c r="F30" s="194">
        <f>F16*C30</f>
        <v>170333.33333333331</v>
      </c>
      <c r="G30" s="186">
        <f>F30/F16</f>
        <v>0.02</v>
      </c>
      <c r="H30" s="182">
        <f>C30*$H$10</f>
        <v>214133.33333333331</v>
      </c>
      <c r="I30" s="186">
        <f>H30/$H$16</f>
        <v>0.02</v>
      </c>
      <c r="J30" s="182">
        <f>C30*$J$10</f>
        <v>365000</v>
      </c>
      <c r="K30" s="189">
        <f>J30/$J$16</f>
        <v>0.02</v>
      </c>
      <c r="L30" s="182">
        <f>E30*$J$10</f>
        <v>365000</v>
      </c>
      <c r="M30" s="189">
        <f>L30/$J$16</f>
        <v>0.02</v>
      </c>
      <c r="N30" s="182">
        <f>G30*$J$10</f>
        <v>365000</v>
      </c>
      <c r="O30" s="189">
        <f>N30/$J$16</f>
        <v>0.02</v>
      </c>
    </row>
    <row r="31" spans="1:15" x14ac:dyDescent="0.25">
      <c r="A31" s="198" t="s">
        <v>119</v>
      </c>
      <c r="B31" s="181"/>
      <c r="C31" s="181"/>
      <c r="D31" s="188"/>
      <c r="E31" s="186"/>
      <c r="F31" s="199"/>
      <c r="G31" s="186"/>
      <c r="H31" s="188"/>
      <c r="I31" s="186"/>
      <c r="J31" s="188"/>
      <c r="K31" s="189"/>
      <c r="L31" s="188"/>
      <c r="M31" s="189"/>
      <c r="N31" s="188"/>
      <c r="O31" s="189"/>
    </row>
    <row r="32" spans="1:15" x14ac:dyDescent="0.25">
      <c r="A32" s="180" t="s">
        <v>120</v>
      </c>
      <c r="B32" s="181"/>
      <c r="C32" s="197">
        <v>0.03</v>
      </c>
      <c r="D32" s="182">
        <f>C32*$D$10</f>
        <v>235187.74999999997</v>
      </c>
      <c r="E32" s="186">
        <f>D32/$D$16</f>
        <v>0.03</v>
      </c>
      <c r="F32" s="194">
        <f>F16*C32</f>
        <v>255499.99999999997</v>
      </c>
      <c r="G32" s="192">
        <f>F32/F16</f>
        <v>0.03</v>
      </c>
      <c r="H32" s="182">
        <f>C32*$H$10</f>
        <v>321199.99999999994</v>
      </c>
      <c r="I32" s="186">
        <f>H32/$H$16</f>
        <v>2.9999999999999995E-2</v>
      </c>
      <c r="J32" s="182">
        <f>C32*$J$10</f>
        <v>547500</v>
      </c>
      <c r="K32" s="189">
        <f>J32/$J$16</f>
        <v>0.03</v>
      </c>
      <c r="L32" s="182">
        <f>E32*$J$10</f>
        <v>547500</v>
      </c>
      <c r="M32" s="189">
        <f>L32/$J$16</f>
        <v>0.03</v>
      </c>
      <c r="N32" s="182">
        <f>G32*$J$10</f>
        <v>547500</v>
      </c>
      <c r="O32" s="189">
        <f>N32/$J$16</f>
        <v>0.03</v>
      </c>
    </row>
    <row r="33" spans="1:15" x14ac:dyDescent="0.25">
      <c r="A33" s="180" t="s">
        <v>121</v>
      </c>
      <c r="B33" s="181"/>
      <c r="C33" s="191">
        <v>0.04</v>
      </c>
      <c r="D33" s="182">
        <f>C33*$D$10</f>
        <v>313583.66666666663</v>
      </c>
      <c r="E33" s="186">
        <f>D33/$D$16</f>
        <v>0.04</v>
      </c>
      <c r="F33" s="194">
        <f>F16*C33</f>
        <v>340666.66666666663</v>
      </c>
      <c r="G33" s="186">
        <f>F33/F16</f>
        <v>0.04</v>
      </c>
      <c r="H33" s="182">
        <f>C33*$H$10</f>
        <v>428266.66666666663</v>
      </c>
      <c r="I33" s="186">
        <f>H33/$H$16</f>
        <v>0.04</v>
      </c>
      <c r="J33" s="182">
        <f>C33*$J$10</f>
        <v>730000</v>
      </c>
      <c r="K33" s="189">
        <f>J33/$J$16</f>
        <v>0.04</v>
      </c>
      <c r="L33" s="182">
        <f>E33*$J$10</f>
        <v>730000</v>
      </c>
      <c r="M33" s="189">
        <f>L33/$J$16</f>
        <v>0.04</v>
      </c>
      <c r="N33" s="182">
        <f>G33*$J$10</f>
        <v>730000</v>
      </c>
      <c r="O33" s="189">
        <f>N33/$J$16</f>
        <v>0.04</v>
      </c>
    </row>
    <row r="34" spans="1:15" x14ac:dyDescent="0.25">
      <c r="A34" s="180"/>
      <c r="B34" s="181"/>
      <c r="C34" s="181"/>
      <c r="D34" s="188"/>
      <c r="E34" s="183"/>
      <c r="F34" s="199"/>
      <c r="G34" s="183"/>
      <c r="H34" s="188"/>
      <c r="I34" s="183"/>
      <c r="J34" s="188"/>
      <c r="K34" s="185"/>
      <c r="L34" s="188"/>
      <c r="M34" s="185"/>
      <c r="N34" s="188"/>
      <c r="O34" s="185"/>
    </row>
    <row r="35" spans="1:15" ht="13" thickBot="1" x14ac:dyDescent="0.3">
      <c r="A35" s="393" t="s">
        <v>122</v>
      </c>
      <c r="B35" s="394"/>
      <c r="C35" s="394"/>
      <c r="D35" s="200">
        <f>SUM(D16:D34)</f>
        <v>13905857.311621005</v>
      </c>
      <c r="E35" s="201">
        <f>SUM(E16:E34)</f>
        <v>1.7737986750952384</v>
      </c>
      <c r="F35" s="202"/>
      <c r="G35" s="203">
        <f>G16+G17+G19+G20+G21+G22+G24+G26+G27+G28+G30+G31+G32+G33</f>
        <v>1.7544199051014664</v>
      </c>
      <c r="H35" s="200">
        <f>SUM(H16:H34)</f>
        <v>18488456.456621006</v>
      </c>
      <c r="I35" s="204">
        <f>SUM(I16:I33)</f>
        <v>1.7268172282024599</v>
      </c>
      <c r="J35" s="200">
        <f>SUM(J16:J34)</f>
        <v>29567450</v>
      </c>
      <c r="K35" s="205">
        <f>SUM(K16:K33)</f>
        <v>1.6201342465753423</v>
      </c>
      <c r="L35" s="200">
        <f>SUM(L16:L34)</f>
        <v>33734650</v>
      </c>
      <c r="M35" s="206">
        <f>SUM(M16:M33)</f>
        <v>1.628186301369863</v>
      </c>
      <c r="N35" s="200">
        <f>SUM(N16:N34)</f>
        <v>24765250</v>
      </c>
      <c r="O35" s="207">
        <f>SUM(O16:O33)</f>
        <v>1.5780753424657534</v>
      </c>
    </row>
    <row r="37" spans="1:15" x14ac:dyDescent="0.25">
      <c r="A37" s="167" t="s">
        <v>123</v>
      </c>
    </row>
    <row r="39" spans="1:15" x14ac:dyDescent="0.25">
      <c r="A39" s="167" t="s">
        <v>124</v>
      </c>
    </row>
    <row r="40" spans="1:15" x14ac:dyDescent="0.25">
      <c r="A40" s="167" t="s">
        <v>125</v>
      </c>
    </row>
    <row r="41" spans="1:15" x14ac:dyDescent="0.25">
      <c r="A41" s="167" t="s">
        <v>126</v>
      </c>
    </row>
    <row r="42" spans="1:15" x14ac:dyDescent="0.25">
      <c r="A42" s="167" t="s">
        <v>127</v>
      </c>
    </row>
    <row r="43" spans="1:15" x14ac:dyDescent="0.25">
      <c r="A43" s="167" t="s">
        <v>128</v>
      </c>
    </row>
    <row r="44" spans="1:15" x14ac:dyDescent="0.25">
      <c r="A44" s="167" t="s">
        <v>129</v>
      </c>
    </row>
    <row r="47" spans="1:15" x14ac:dyDescent="0.25">
      <c r="A47" s="167" t="s">
        <v>130</v>
      </c>
      <c r="B47" s="209">
        <v>15000</v>
      </c>
    </row>
    <row r="48" spans="1:15" x14ac:dyDescent="0.25">
      <c r="A48" s="167" t="s">
        <v>131</v>
      </c>
      <c r="B48" s="209">
        <v>13000</v>
      </c>
    </row>
    <row r="49" spans="1:2" x14ac:dyDescent="0.25">
      <c r="A49" s="167" t="s">
        <v>132</v>
      </c>
      <c r="B49" s="209">
        <v>3000</v>
      </c>
    </row>
    <row r="50" spans="1:2" x14ac:dyDescent="0.25">
      <c r="A50" s="167" t="s">
        <v>133</v>
      </c>
      <c r="B50" s="209">
        <v>24000</v>
      </c>
    </row>
    <row r="51" spans="1:2" x14ac:dyDescent="0.25">
      <c r="A51" s="167" t="s">
        <v>134</v>
      </c>
      <c r="B51" s="209">
        <v>7000</v>
      </c>
    </row>
    <row r="52" spans="1:2" x14ac:dyDescent="0.25">
      <c r="A52" s="167" t="s">
        <v>135</v>
      </c>
      <c r="B52" s="209">
        <v>4200</v>
      </c>
    </row>
    <row r="53" spans="1:2" x14ac:dyDescent="0.25">
      <c r="A53" s="167" t="s">
        <v>136</v>
      </c>
      <c r="B53" s="209">
        <v>1300</v>
      </c>
    </row>
    <row r="54" spans="1:2" x14ac:dyDescent="0.25">
      <c r="A54" s="167" t="s">
        <v>137</v>
      </c>
      <c r="B54" s="209">
        <v>40000</v>
      </c>
    </row>
    <row r="55" spans="1:2" x14ac:dyDescent="0.25">
      <c r="A55" s="167" t="s">
        <v>138</v>
      </c>
      <c r="B55" s="209">
        <v>25000</v>
      </c>
    </row>
  </sheetData>
  <mergeCells count="63">
    <mergeCell ref="A1:O1"/>
    <mergeCell ref="A4:C5"/>
    <mergeCell ref="D4:E4"/>
    <mergeCell ref="F4:G4"/>
    <mergeCell ref="H4:I4"/>
    <mergeCell ref="J4:K4"/>
    <mergeCell ref="L4:M4"/>
    <mergeCell ref="N4:O4"/>
    <mergeCell ref="D5:E5"/>
    <mergeCell ref="F5:G5"/>
    <mergeCell ref="H5:I5"/>
    <mergeCell ref="J5:K5"/>
    <mergeCell ref="L5:M5"/>
    <mergeCell ref="N5:O5"/>
    <mergeCell ref="L6:M6"/>
    <mergeCell ref="N6:O6"/>
    <mergeCell ref="A7:C7"/>
    <mergeCell ref="D7:E7"/>
    <mergeCell ref="F7:G7"/>
    <mergeCell ref="H7:I7"/>
    <mergeCell ref="J7:K7"/>
    <mergeCell ref="L7:M7"/>
    <mergeCell ref="N7:O7"/>
    <mergeCell ref="A6:C6"/>
    <mergeCell ref="D6:E6"/>
    <mergeCell ref="F6:G6"/>
    <mergeCell ref="H6:I6"/>
    <mergeCell ref="J6:K6"/>
    <mergeCell ref="N8:O8"/>
    <mergeCell ref="A9:C9"/>
    <mergeCell ref="D9:E9"/>
    <mergeCell ref="F9:G9"/>
    <mergeCell ref="H9:I9"/>
    <mergeCell ref="J9:K9"/>
    <mergeCell ref="L9:M9"/>
    <mergeCell ref="N9:O9"/>
    <mergeCell ref="A8:C8"/>
    <mergeCell ref="D8:E8"/>
    <mergeCell ref="F8:G8"/>
    <mergeCell ref="H8:I8"/>
    <mergeCell ref="J8:K8"/>
    <mergeCell ref="L8:M8"/>
    <mergeCell ref="N10:O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A35:C35"/>
    <mergeCell ref="A12:C12"/>
    <mergeCell ref="A15:K15"/>
    <mergeCell ref="A18:K18"/>
    <mergeCell ref="A23:K23"/>
    <mergeCell ref="A25:K25"/>
    <mergeCell ref="A29:K29"/>
  </mergeCells>
  <pageMargins left="0.75" right="0.75" top="1" bottom="1" header="0" footer="0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PRESUPUESTO</vt:lpstr>
      <vt:lpstr>MANO DE OBRA</vt:lpstr>
      <vt:lpstr>FACTOR PRESTACIONAL 2015</vt:lpstr>
      <vt:lpstr>'FACTOR PRESTACIONAL 2015'!Área_de_impresión</vt:lpstr>
      <vt:lpstr>'MANO DE OBRA'!Área_de_impresión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Tobon;JENNY JOHANA LUQUE</dc:creator>
  <cp:lastModifiedBy>Alberto Díaz Alvarez</cp:lastModifiedBy>
  <cp:lastPrinted>2016-03-16T21:48:27Z</cp:lastPrinted>
  <dcterms:created xsi:type="dcterms:W3CDTF">2015-02-10T13:47:54Z</dcterms:created>
  <dcterms:modified xsi:type="dcterms:W3CDTF">2025-10-17T19:50:48Z</dcterms:modified>
</cp:coreProperties>
</file>