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PRESUPUESTO GENERAL\2017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hidden="1">#REF!</definedName>
    <definedName name="ANEXO" hidden="1">'[8]Inversión total en programas'!$A$50:$IV$50,'[8]Inversión total en programas'!$A$60:$IV$63</definedName>
    <definedName name="_xlnm.Print_Area" localSheetId="0">'Anexo 2 '!$A$1:$K$198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'[10]Anexo 1 Minagricultura'!#REF!</definedName>
    <definedName name="CABEZAS_PROYEC" localSheetId="0">'[11]Anexo 1 Minagricultura'!$C$46</definedName>
    <definedName name="CABEZAS_PROYEC">'[1]Anexo 1'!$C$45</definedName>
    <definedName name="CUOTAPPC2005" localSheetId="0">'[11]Anexo 1 Minagricultura'!#REF!</definedName>
    <definedName name="CUOTAPPC2005">'[1]Anexo 1'!#REF!</definedName>
    <definedName name="CUOTAPPC2013" localSheetId="0">'[11]Anexo 1 Minagricultura'!#REF!</definedName>
    <definedName name="CUOTAPPC2013">'[1]Anexo 1'!#REF!</definedName>
    <definedName name="CUOTAPPC203" localSheetId="0">'[11]Anexo 1 Minagricultura'!#REF!</definedName>
    <definedName name="CUOTAPPC203">'[1]Anexo 1'!#REF!</definedName>
    <definedName name="DIAG_PPC">#REF!</definedName>
    <definedName name="DISTRIBUIDOR">#REF!</definedName>
    <definedName name="Dólar" localSheetId="0">#REF!</definedName>
    <definedName name="Dólar">#REF!</definedName>
    <definedName name="eeeee" localSheetId="0">'[11]Ejecución ingresos 2014'!#REF!</definedName>
    <definedName name="eeeee">'[1]Ejecución ingresos 2016'!#REF!</definedName>
    <definedName name="EPPC" localSheetId="0">'[11]Anexo 1 Minagricultura'!$C$54</definedName>
    <definedName name="EPPC">'[1]Anexo 1'!$C$53</definedName>
    <definedName name="Euro" localSheetId="0">#REF!</definedName>
    <definedName name="Euro">#REF!</definedName>
    <definedName name="FDGFDG">#REF!</definedName>
    <definedName name="FECHA_DE_RECIBIDO">[12]BASE!$E$3:$E$177</definedName>
    <definedName name="FOMENTO" localSheetId="0">'[11]Anexo 1 Minagricultura'!$C$53</definedName>
    <definedName name="FOMENTO">'[1]Anexo 1'!$C$52</definedName>
    <definedName name="FOMENTOS">'[15]Anexo 1 Minagricultura'!$C$51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Pasajes" localSheetId="0">#REF!</definedName>
    <definedName name="Pasajes">#REF!</definedName>
    <definedName name="RESERV_FUTU">#REF!</definedName>
    <definedName name="saldo" localSheetId="0">'[11]Ejecución ingresos 2014'!#REF!</definedName>
    <definedName name="saldo">'[1]Ejecución ingresos 2016'!#REF!</definedName>
    <definedName name="saldos" localSheetId="0">'[11]Ejecución ingresos 2014'!#REF!</definedName>
    <definedName name="saldos">'[1]Ejecución ingresos 2016'!#REF!</definedName>
    <definedName name="SUPERA2004" localSheetId="0">'[11]Anexo 1 Minagricultura'!#REF!</definedName>
    <definedName name="SUPERA2004">'[1]Anexo 1'!#REF!</definedName>
    <definedName name="SUPERA2005" localSheetId="0">'[11]Anexo 1 Minagricultura'!#REF!</definedName>
    <definedName name="SUPERA2005">'[1]Anexo 1'!#REF!</definedName>
    <definedName name="SUPERA2010">'[17]Anexo 1 Minagricultura'!$C$21</definedName>
    <definedName name="SUPERA2012" localSheetId="0">'[11]Anexo 1 Minagricultura'!#REF!</definedName>
    <definedName name="SUPERA2012">'[1]Anexo 1'!#REF!</definedName>
    <definedName name="SUPERAVIT">#REF!</definedName>
    <definedName name="SUPERAVIT2005_FNP">#REF!</definedName>
    <definedName name="SUPERAVITPPC_2005">#REF!</definedName>
    <definedName name="_xlnm.Print_Titles" localSheetId="0">'Anexo 2 '!$1:$6</definedName>
    <definedName name="_xlnm.Print_Titles">#REF!</definedName>
    <definedName name="xx">[18]Ingresos!$C$19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'[20]Ingresos 2014'!#REF!</definedName>
    <definedName name="ZFRONTERA">'[20]Ingresos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1" i="1" l="1"/>
  <c r="I200" i="1"/>
  <c r="I202" i="1" s="1"/>
  <c r="H193" i="1"/>
  <c r="H192" i="1"/>
  <c r="H191" i="1"/>
  <c r="H189" i="1"/>
  <c r="J189" i="1" s="1"/>
  <c r="I187" i="1"/>
  <c r="J187" i="1" s="1"/>
  <c r="I186" i="1"/>
  <c r="E183" i="1"/>
  <c r="H183" i="1" s="1"/>
  <c r="J183" i="1" s="1"/>
  <c r="H182" i="1"/>
  <c r="J182" i="1" s="1"/>
  <c r="E182" i="1"/>
  <c r="H181" i="1"/>
  <c r="J181" i="1" s="1"/>
  <c r="E181" i="1"/>
  <c r="H180" i="1"/>
  <c r="E180" i="1"/>
  <c r="E179" i="1"/>
  <c r="E178" i="1" s="1"/>
  <c r="H176" i="1"/>
  <c r="J176" i="1" s="1"/>
  <c r="D176" i="1"/>
  <c r="H175" i="1"/>
  <c r="J175" i="1" s="1"/>
  <c r="D175" i="1"/>
  <c r="J174" i="1"/>
  <c r="H174" i="1"/>
  <c r="J173" i="1"/>
  <c r="D173" i="1"/>
  <c r="H173" i="1" s="1"/>
  <c r="D172" i="1"/>
  <c r="H172" i="1" s="1"/>
  <c r="J172" i="1" s="1"/>
  <c r="D171" i="1"/>
  <c r="D169" i="1"/>
  <c r="H169" i="1" s="1"/>
  <c r="J169" i="1" s="1"/>
  <c r="H168" i="1"/>
  <c r="J168" i="1" s="1"/>
  <c r="D168" i="1"/>
  <c r="D163" i="1" s="1"/>
  <c r="J167" i="1"/>
  <c r="D167" i="1"/>
  <c r="H167" i="1" s="1"/>
  <c r="H166" i="1"/>
  <c r="J166" i="1" s="1"/>
  <c r="D166" i="1"/>
  <c r="J165" i="1"/>
  <c r="D165" i="1"/>
  <c r="H165" i="1" s="1"/>
  <c r="D164" i="1"/>
  <c r="H164" i="1" s="1"/>
  <c r="D161" i="1"/>
  <c r="H161" i="1" s="1"/>
  <c r="J161" i="1" s="1"/>
  <c r="D160" i="1"/>
  <c r="H160" i="1" s="1"/>
  <c r="J160" i="1" s="1"/>
  <c r="J159" i="1"/>
  <c r="D159" i="1"/>
  <c r="H159" i="1" s="1"/>
  <c r="H158" i="1"/>
  <c r="D158" i="1"/>
  <c r="D156" i="1"/>
  <c r="H156" i="1" s="1"/>
  <c r="J156" i="1" s="1"/>
  <c r="J155" i="1"/>
  <c r="D155" i="1"/>
  <c r="H155" i="1" s="1"/>
  <c r="J154" i="1"/>
  <c r="D154" i="1"/>
  <c r="H154" i="1" s="1"/>
  <c r="D153" i="1"/>
  <c r="H153" i="1" s="1"/>
  <c r="J153" i="1" s="1"/>
  <c r="H152" i="1"/>
  <c r="J152" i="1" s="1"/>
  <c r="D152" i="1"/>
  <c r="J151" i="1"/>
  <c r="D151" i="1"/>
  <c r="H151" i="1" s="1"/>
  <c r="H150" i="1"/>
  <c r="D150" i="1"/>
  <c r="D147" i="1"/>
  <c r="H147" i="1" s="1"/>
  <c r="H144" i="1" s="1"/>
  <c r="D146" i="1"/>
  <c r="H146" i="1" s="1"/>
  <c r="J146" i="1" s="1"/>
  <c r="D145" i="1"/>
  <c r="H145" i="1" s="1"/>
  <c r="J145" i="1" s="1"/>
  <c r="H141" i="1"/>
  <c r="J141" i="1" s="1"/>
  <c r="C141" i="1"/>
  <c r="C139" i="1" s="1"/>
  <c r="H139" i="1" s="1"/>
  <c r="J140" i="1"/>
  <c r="C140" i="1"/>
  <c r="H140" i="1" s="1"/>
  <c r="C138" i="1"/>
  <c r="C137" i="1"/>
  <c r="H137" i="1" s="1"/>
  <c r="J137" i="1" s="1"/>
  <c r="C135" i="1"/>
  <c r="H135" i="1" s="1"/>
  <c r="J135" i="1" s="1"/>
  <c r="J134" i="1"/>
  <c r="C134" i="1"/>
  <c r="H134" i="1" s="1"/>
  <c r="C133" i="1"/>
  <c r="C132" i="1" s="1"/>
  <c r="G129" i="1"/>
  <c r="H129" i="1" s="1"/>
  <c r="J129" i="1" s="1"/>
  <c r="G128" i="1"/>
  <c r="H128" i="1" s="1"/>
  <c r="J128" i="1" s="1"/>
  <c r="G127" i="1"/>
  <c r="J125" i="1"/>
  <c r="G125" i="1"/>
  <c r="H125" i="1" s="1"/>
  <c r="G124" i="1"/>
  <c r="G123" i="1" s="1"/>
  <c r="G122" i="1"/>
  <c r="H122" i="1" s="1"/>
  <c r="J122" i="1" s="1"/>
  <c r="G121" i="1"/>
  <c r="H121" i="1" s="1"/>
  <c r="J121" i="1" s="1"/>
  <c r="G120" i="1"/>
  <c r="H120" i="1" s="1"/>
  <c r="J120" i="1" s="1"/>
  <c r="G119" i="1"/>
  <c r="H119" i="1" s="1"/>
  <c r="J119" i="1" s="1"/>
  <c r="H118" i="1"/>
  <c r="G118" i="1"/>
  <c r="G116" i="1"/>
  <c r="J115" i="1"/>
  <c r="G115" i="1"/>
  <c r="H115" i="1" s="1"/>
  <c r="G113" i="1"/>
  <c r="H113" i="1" s="1"/>
  <c r="J113" i="1" s="1"/>
  <c r="G112" i="1"/>
  <c r="H112" i="1" s="1"/>
  <c r="J112" i="1" s="1"/>
  <c r="G111" i="1"/>
  <c r="H111" i="1" s="1"/>
  <c r="J111" i="1" s="1"/>
  <c r="H110" i="1"/>
  <c r="G110" i="1"/>
  <c r="J106" i="1"/>
  <c r="F106" i="1"/>
  <c r="H106" i="1" s="1"/>
  <c r="J105" i="1"/>
  <c r="F105" i="1"/>
  <c r="H105" i="1" s="1"/>
  <c r="F104" i="1"/>
  <c r="H104" i="1" s="1"/>
  <c r="J104" i="1" s="1"/>
  <c r="F103" i="1"/>
  <c r="F101" i="1"/>
  <c r="H101" i="1" s="1"/>
  <c r="J101" i="1" s="1"/>
  <c r="J100" i="1"/>
  <c r="F100" i="1"/>
  <c r="H100" i="1" s="1"/>
  <c r="F99" i="1"/>
  <c r="H99" i="1" s="1"/>
  <c r="J99" i="1" s="1"/>
  <c r="J98" i="1"/>
  <c r="F98" i="1"/>
  <c r="H98" i="1" s="1"/>
  <c r="F97" i="1"/>
  <c r="H97" i="1" s="1"/>
  <c r="J97" i="1" s="1"/>
  <c r="J96" i="1"/>
  <c r="F96" i="1"/>
  <c r="H96" i="1" s="1"/>
  <c r="F95" i="1"/>
  <c r="H95" i="1" s="1"/>
  <c r="J95" i="1" s="1"/>
  <c r="F94" i="1"/>
  <c r="H94" i="1" s="1"/>
  <c r="J94" i="1" s="1"/>
  <c r="F93" i="1"/>
  <c r="H93" i="1" s="1"/>
  <c r="J93" i="1" s="1"/>
  <c r="J92" i="1"/>
  <c r="F92" i="1"/>
  <c r="H92" i="1" s="1"/>
  <c r="H91" i="1"/>
  <c r="F91" i="1"/>
  <c r="F89" i="1"/>
  <c r="H89" i="1" s="1"/>
  <c r="J89" i="1" s="1"/>
  <c r="F88" i="1"/>
  <c r="H88" i="1" s="1"/>
  <c r="J88" i="1" s="1"/>
  <c r="F87" i="1"/>
  <c r="H87" i="1" s="1"/>
  <c r="F86" i="1"/>
  <c r="J85" i="1"/>
  <c r="H85" i="1"/>
  <c r="F85" i="1"/>
  <c r="J84" i="1"/>
  <c r="F84" i="1"/>
  <c r="H84" i="1" s="1"/>
  <c r="F83" i="1"/>
  <c r="H83" i="1" s="1"/>
  <c r="J83" i="1" s="1"/>
  <c r="J82" i="1"/>
  <c r="F82" i="1"/>
  <c r="H82" i="1" s="1"/>
  <c r="J81" i="1"/>
  <c r="F81" i="1"/>
  <c r="H81" i="1" s="1"/>
  <c r="J80" i="1"/>
  <c r="F80" i="1"/>
  <c r="H80" i="1" s="1"/>
  <c r="F79" i="1"/>
  <c r="F78" i="1"/>
  <c r="H78" i="1" s="1"/>
  <c r="J78" i="1" s="1"/>
  <c r="F77" i="1"/>
  <c r="H77" i="1" s="1"/>
  <c r="J77" i="1" s="1"/>
  <c r="J76" i="1"/>
  <c r="F76" i="1"/>
  <c r="H76" i="1" s="1"/>
  <c r="J75" i="1"/>
  <c r="F75" i="1"/>
  <c r="H75" i="1" s="1"/>
  <c r="J74" i="1"/>
  <c r="F74" i="1"/>
  <c r="H74" i="1" s="1"/>
  <c r="F73" i="1"/>
  <c r="F72" i="1"/>
  <c r="H72" i="1" s="1"/>
  <c r="H68" i="1"/>
  <c r="J68" i="1" s="1"/>
  <c r="B68" i="1"/>
  <c r="J67" i="1"/>
  <c r="B67" i="1"/>
  <c r="H67" i="1" s="1"/>
  <c r="H66" i="1"/>
  <c r="B66" i="1"/>
  <c r="J65" i="1"/>
  <c r="B65" i="1"/>
  <c r="H65" i="1" s="1"/>
  <c r="J64" i="1"/>
  <c r="B64" i="1"/>
  <c r="H64" i="1" s="1"/>
  <c r="B63" i="1"/>
  <c r="H63" i="1" s="1"/>
  <c r="H62" i="1" s="1"/>
  <c r="B61" i="1"/>
  <c r="H61" i="1" s="1"/>
  <c r="J61" i="1" s="1"/>
  <c r="B60" i="1"/>
  <c r="J59" i="1"/>
  <c r="B59" i="1"/>
  <c r="H59" i="1" s="1"/>
  <c r="J57" i="1"/>
  <c r="B57" i="1"/>
  <c r="H57" i="1" s="1"/>
  <c r="B56" i="1"/>
  <c r="H56" i="1" s="1"/>
  <c r="J56" i="1" s="1"/>
  <c r="B55" i="1"/>
  <c r="H55" i="1" s="1"/>
  <c r="B53" i="1"/>
  <c r="H53" i="1" s="1"/>
  <c r="J53" i="1" s="1"/>
  <c r="H52" i="1"/>
  <c r="J52" i="1" s="1"/>
  <c r="B52" i="1"/>
  <c r="B51" i="1" s="1"/>
  <c r="H51" i="1" s="1"/>
  <c r="J51" i="1"/>
  <c r="B50" i="1"/>
  <c r="B47" i="1"/>
  <c r="H47" i="1" s="1"/>
  <c r="J47" i="1" s="1"/>
  <c r="J46" i="1"/>
  <c r="B46" i="1"/>
  <c r="H46" i="1" s="1"/>
  <c r="H44" i="1"/>
  <c r="J44" i="1" s="1"/>
  <c r="B44" i="1"/>
  <c r="J43" i="1"/>
  <c r="B43" i="1"/>
  <c r="H43" i="1" s="1"/>
  <c r="J42" i="1"/>
  <c r="H42" i="1"/>
  <c r="B42" i="1"/>
  <c r="E39" i="1"/>
  <c r="I35" i="1"/>
  <c r="J35" i="1" s="1"/>
  <c r="H35" i="1"/>
  <c r="I34" i="1"/>
  <c r="J34" i="1" s="1"/>
  <c r="H34" i="1"/>
  <c r="I33" i="1"/>
  <c r="G33" i="1"/>
  <c r="F33" i="1"/>
  <c r="B33" i="1"/>
  <c r="I32" i="1"/>
  <c r="G32" i="1"/>
  <c r="F32" i="1"/>
  <c r="D32" i="1"/>
  <c r="C32" i="1"/>
  <c r="B32" i="1"/>
  <c r="H32" i="1" s="1"/>
  <c r="J32" i="1" s="1"/>
  <c r="I31" i="1"/>
  <c r="J31" i="1" s="1"/>
  <c r="H31" i="1"/>
  <c r="I30" i="1"/>
  <c r="G30" i="1"/>
  <c r="F30" i="1"/>
  <c r="D30" i="1"/>
  <c r="C30" i="1"/>
  <c r="B30" i="1"/>
  <c r="J29" i="1"/>
  <c r="I29" i="1"/>
  <c r="H29" i="1"/>
  <c r="G29" i="1"/>
  <c r="I28" i="1"/>
  <c r="G28" i="1"/>
  <c r="E28" i="1"/>
  <c r="D28" i="1"/>
  <c r="C28" i="1"/>
  <c r="B28" i="1"/>
  <c r="H28" i="1" s="1"/>
  <c r="J28" i="1" s="1"/>
  <c r="I27" i="1"/>
  <c r="H27" i="1"/>
  <c r="J27" i="1" s="1"/>
  <c r="G27" i="1"/>
  <c r="F27" i="1"/>
  <c r="E27" i="1"/>
  <c r="D27" i="1"/>
  <c r="C27" i="1"/>
  <c r="B27" i="1"/>
  <c r="J26" i="1"/>
  <c r="I26" i="1"/>
  <c r="H26" i="1"/>
  <c r="I25" i="1"/>
  <c r="G25" i="1"/>
  <c r="F25" i="1"/>
  <c r="D25" i="1"/>
  <c r="C25" i="1"/>
  <c r="B25" i="1"/>
  <c r="I24" i="1"/>
  <c r="G24" i="1"/>
  <c r="F24" i="1"/>
  <c r="E24" i="1"/>
  <c r="E36" i="1" s="1"/>
  <c r="D24" i="1"/>
  <c r="C24" i="1"/>
  <c r="B24" i="1"/>
  <c r="I23" i="1"/>
  <c r="H23" i="1"/>
  <c r="J23" i="1" s="1"/>
  <c r="G23" i="1"/>
  <c r="I22" i="1"/>
  <c r="G22" i="1"/>
  <c r="F22" i="1"/>
  <c r="E22" i="1"/>
  <c r="C22" i="1"/>
  <c r="B22" i="1"/>
  <c r="I21" i="1"/>
  <c r="G21" i="1"/>
  <c r="F21" i="1"/>
  <c r="C21" i="1"/>
  <c r="B21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H14" i="1" s="1"/>
  <c r="J14" i="1" s="1"/>
  <c r="E14" i="1"/>
  <c r="D14" i="1"/>
  <c r="C14" i="1"/>
  <c r="B14" i="1"/>
  <c r="G13" i="1"/>
  <c r="F13" i="1"/>
  <c r="D13" i="1"/>
  <c r="C13" i="1"/>
  <c r="B13" i="1"/>
  <c r="I12" i="1"/>
  <c r="H12" i="1"/>
  <c r="J12" i="1" s="1"/>
  <c r="B12" i="1"/>
  <c r="I11" i="1"/>
  <c r="I8" i="1" s="1"/>
  <c r="G11" i="1"/>
  <c r="F11" i="1"/>
  <c r="E11" i="1"/>
  <c r="D11" i="1"/>
  <c r="C11" i="1"/>
  <c r="B11" i="1"/>
  <c r="I10" i="1"/>
  <c r="G10" i="1"/>
  <c r="F10" i="1"/>
  <c r="E10" i="1"/>
  <c r="D10" i="1"/>
  <c r="C10" i="1"/>
  <c r="B10" i="1"/>
  <c r="I9" i="1"/>
  <c r="G9" i="1"/>
  <c r="F9" i="1"/>
  <c r="E9" i="1"/>
  <c r="D9" i="1"/>
  <c r="C9" i="1"/>
  <c r="B9" i="1"/>
  <c r="J79" i="1" l="1"/>
  <c r="J136" i="1"/>
  <c r="H11" i="1"/>
  <c r="J11" i="1" s="1"/>
  <c r="C8" i="1"/>
  <c r="C19" i="1"/>
  <c r="E19" i="1"/>
  <c r="E37" i="1" s="1"/>
  <c r="E195" i="1" s="1"/>
  <c r="E8" i="1"/>
  <c r="J21" i="1"/>
  <c r="F19" i="1"/>
  <c r="H18" i="1"/>
  <c r="J18" i="1" s="1"/>
  <c r="B49" i="1"/>
  <c r="H50" i="1"/>
  <c r="J50" i="1" s="1"/>
  <c r="H60" i="1"/>
  <c r="B58" i="1"/>
  <c r="H127" i="1"/>
  <c r="G126" i="1"/>
  <c r="D144" i="1"/>
  <c r="F8" i="1"/>
  <c r="G19" i="1"/>
  <c r="H103" i="1"/>
  <c r="J103" i="1" s="1"/>
  <c r="F102" i="1"/>
  <c r="H102" i="1" s="1"/>
  <c r="J102" i="1" s="1"/>
  <c r="J114" i="1"/>
  <c r="I185" i="1"/>
  <c r="J185" i="1" s="1"/>
  <c r="J186" i="1"/>
  <c r="G8" i="1"/>
  <c r="H16" i="1"/>
  <c r="J16" i="1" s="1"/>
  <c r="H24" i="1"/>
  <c r="J24" i="1" s="1"/>
  <c r="H25" i="1"/>
  <c r="J25" i="1" s="1"/>
  <c r="D36" i="1"/>
  <c r="B36" i="1"/>
  <c r="B37" i="1" s="1"/>
  <c r="I36" i="1"/>
  <c r="B62" i="1"/>
  <c r="H79" i="1"/>
  <c r="J180" i="1"/>
  <c r="H179" i="1"/>
  <c r="H178" i="1" s="1"/>
  <c r="J178" i="1" s="1"/>
  <c r="G114" i="1"/>
  <c r="H116" i="1"/>
  <c r="J116" i="1" s="1"/>
  <c r="H138" i="1"/>
  <c r="J138" i="1" s="1"/>
  <c r="C136" i="1"/>
  <c r="H136" i="1" s="1"/>
  <c r="H163" i="1"/>
  <c r="J164" i="1"/>
  <c r="H21" i="1"/>
  <c r="C36" i="1"/>
  <c r="H132" i="1"/>
  <c r="H131" i="1" s="1"/>
  <c r="J131" i="1" s="1"/>
  <c r="C131" i="1"/>
  <c r="C39" i="1" s="1"/>
  <c r="J147" i="1"/>
  <c r="J144" i="1" s="1"/>
  <c r="H15" i="1"/>
  <c r="J15" i="1" s="1"/>
  <c r="F36" i="1"/>
  <c r="F37" i="1" s="1"/>
  <c r="J63" i="1"/>
  <c r="H124" i="1"/>
  <c r="H133" i="1"/>
  <c r="J133" i="1" s="1"/>
  <c r="D19" i="1"/>
  <c r="D8" i="1"/>
  <c r="G36" i="1"/>
  <c r="G37" i="1" s="1"/>
  <c r="H73" i="1"/>
  <c r="J73" i="1" s="1"/>
  <c r="F71" i="1"/>
  <c r="H9" i="1"/>
  <c r="H10" i="1"/>
  <c r="J10" i="1" s="1"/>
  <c r="H13" i="1"/>
  <c r="J13" i="1" s="1"/>
  <c r="H54" i="1"/>
  <c r="H90" i="1"/>
  <c r="H109" i="1"/>
  <c r="H117" i="1"/>
  <c r="J139" i="1"/>
  <c r="H149" i="1"/>
  <c r="H148" i="1" s="1"/>
  <c r="J150" i="1"/>
  <c r="H157" i="1"/>
  <c r="J158" i="1"/>
  <c r="H171" i="1"/>
  <c r="D170" i="1"/>
  <c r="D162" i="1" s="1"/>
  <c r="H30" i="1"/>
  <c r="J30" i="1" s="1"/>
  <c r="J55" i="1"/>
  <c r="J72" i="1"/>
  <c r="J91" i="1"/>
  <c r="J110" i="1"/>
  <c r="H114" i="1"/>
  <c r="J118" i="1"/>
  <c r="I19" i="1"/>
  <c r="B54" i="1"/>
  <c r="J66" i="1"/>
  <c r="H86" i="1"/>
  <c r="H22" i="1"/>
  <c r="J22" i="1" s="1"/>
  <c r="J87" i="1"/>
  <c r="F90" i="1"/>
  <c r="G109" i="1"/>
  <c r="G117" i="1"/>
  <c r="D149" i="1"/>
  <c r="D148" i="1" s="1"/>
  <c r="D157" i="1"/>
  <c r="B8" i="1"/>
  <c r="H33" i="1"/>
  <c r="J33" i="1" s="1"/>
  <c r="B19" i="1"/>
  <c r="H17" i="1"/>
  <c r="J17" i="1" s="1"/>
  <c r="J149" i="1" l="1"/>
  <c r="J60" i="1"/>
  <c r="H58" i="1"/>
  <c r="J90" i="1"/>
  <c r="J71" i="1"/>
  <c r="J157" i="1"/>
  <c r="C37" i="1"/>
  <c r="C195" i="1" s="1"/>
  <c r="I37" i="1"/>
  <c r="G195" i="1"/>
  <c r="H201" i="1" s="1"/>
  <c r="J201" i="1" s="1"/>
  <c r="J54" i="1"/>
  <c r="J132" i="1"/>
  <c r="H36" i="1"/>
  <c r="H37" i="1"/>
  <c r="J127" i="1"/>
  <c r="H126" i="1"/>
  <c r="H19" i="1"/>
  <c r="G108" i="1"/>
  <c r="G39" i="1" s="1"/>
  <c r="F70" i="1"/>
  <c r="F39" i="1" s="1"/>
  <c r="F195" i="1" s="1"/>
  <c r="H123" i="1"/>
  <c r="H108" i="1" s="1"/>
  <c r="J124" i="1"/>
  <c r="D37" i="1"/>
  <c r="J163" i="1"/>
  <c r="J117" i="1"/>
  <c r="J36" i="1"/>
  <c r="J86" i="1"/>
  <c r="H71" i="1"/>
  <c r="H70" i="1" s="1"/>
  <c r="J70" i="1" s="1"/>
  <c r="J9" i="1"/>
  <c r="H8" i="1"/>
  <c r="J62" i="1"/>
  <c r="J179" i="1"/>
  <c r="J109" i="1"/>
  <c r="H170" i="1"/>
  <c r="H162" i="1" s="1"/>
  <c r="H143" i="1" s="1"/>
  <c r="J143" i="1" s="1"/>
  <c r="J171" i="1"/>
  <c r="D143" i="1"/>
  <c r="D39" i="1" s="1"/>
  <c r="D195" i="1" s="1"/>
  <c r="H49" i="1"/>
  <c r="J49" i="1" s="1"/>
  <c r="B48" i="1"/>
  <c r="J19" i="1" l="1"/>
  <c r="J8" i="1"/>
  <c r="J126" i="1"/>
  <c r="J123" i="1"/>
  <c r="I193" i="1"/>
  <c r="J193" i="1" s="1"/>
  <c r="J170" i="1"/>
  <c r="J148" i="1"/>
  <c r="J162" i="1"/>
  <c r="H48" i="1"/>
  <c r="B45" i="1"/>
  <c r="B41" i="1" s="1"/>
  <c r="B39" i="1" s="1"/>
  <c r="J37" i="1"/>
  <c r="J58" i="1"/>
  <c r="B195" i="1" l="1"/>
  <c r="H39" i="1"/>
  <c r="J39" i="1" s="1"/>
  <c r="J48" i="1"/>
  <c r="H45" i="1"/>
  <c r="H41" i="1" s="1"/>
  <c r="J108" i="1"/>
  <c r="J45" i="1" l="1"/>
  <c r="H200" i="1"/>
  <c r="H195" i="1"/>
  <c r="H202" i="1" l="1"/>
  <c r="J200" i="1"/>
  <c r="J41" i="1"/>
  <c r="I192" i="1" l="1"/>
  <c r="J202" i="1"/>
  <c r="J192" i="1" l="1"/>
  <c r="I191" i="1"/>
  <c r="J191" i="1" l="1"/>
  <c r="I195" i="1"/>
  <c r="J195" i="1" s="1"/>
  <c r="K192" i="1"/>
  <c r="K35" i="1" l="1"/>
  <c r="K195" i="1"/>
  <c r="K31" i="1"/>
  <c r="K14" i="1"/>
  <c r="K83" i="1"/>
  <c r="K75" i="1"/>
  <c r="K93" i="1"/>
  <c r="K85" i="1"/>
  <c r="K57" i="1"/>
  <c r="K182" i="1"/>
  <c r="K67" i="1"/>
  <c r="K122" i="1"/>
  <c r="K32" i="1"/>
  <c r="K27" i="1"/>
  <c r="K88" i="1"/>
  <c r="K99" i="1"/>
  <c r="K113" i="1"/>
  <c r="K152" i="1"/>
  <c r="K111" i="1"/>
  <c r="K187" i="1"/>
  <c r="K46" i="1"/>
  <c r="K65" i="1"/>
  <c r="K137" i="1"/>
  <c r="K28" i="1"/>
  <c r="K141" i="1"/>
  <c r="K53" i="1"/>
  <c r="K23" i="1"/>
  <c r="K92" i="1"/>
  <c r="K95" i="1"/>
  <c r="K140" i="1"/>
  <c r="K56" i="1"/>
  <c r="K106" i="1"/>
  <c r="K104" i="1"/>
  <c r="K89" i="1"/>
  <c r="K176" i="1"/>
  <c r="K101" i="1"/>
  <c r="K61" i="1"/>
  <c r="K167" i="1"/>
  <c r="K115" i="1"/>
  <c r="K168" i="1"/>
  <c r="K29" i="1"/>
  <c r="K154" i="1"/>
  <c r="K100" i="1"/>
  <c r="K153" i="1"/>
  <c r="K80" i="1"/>
  <c r="K12" i="1"/>
  <c r="K120" i="1"/>
  <c r="K160" i="1"/>
  <c r="K68" i="1"/>
  <c r="K44" i="1"/>
  <c r="K183" i="1"/>
  <c r="K74" i="1"/>
  <c r="K173" i="1"/>
  <c r="K146" i="1"/>
  <c r="K129" i="1"/>
  <c r="K181" i="1"/>
  <c r="K77" i="1"/>
  <c r="K51" i="1"/>
  <c r="K105" i="1"/>
  <c r="K134" i="1"/>
  <c r="K161" i="1"/>
  <c r="K121" i="1"/>
  <c r="K76" i="1"/>
  <c r="K81" i="1"/>
  <c r="K174" i="1"/>
  <c r="K82" i="1"/>
  <c r="K42" i="1"/>
  <c r="K94" i="1"/>
  <c r="K26" i="1"/>
  <c r="K155" i="1"/>
  <c r="K96" i="1"/>
  <c r="K98" i="1"/>
  <c r="K59" i="1"/>
  <c r="K97" i="1"/>
  <c r="K165" i="1"/>
  <c r="K119" i="1"/>
  <c r="K169" i="1"/>
  <c r="K145" i="1"/>
  <c r="K112" i="1"/>
  <c r="K52" i="1"/>
  <c r="K128" i="1"/>
  <c r="K34" i="1"/>
  <c r="K78" i="1"/>
  <c r="K135" i="1"/>
  <c r="K156" i="1"/>
  <c r="K47" i="1"/>
  <c r="K175" i="1"/>
  <c r="K159" i="1"/>
  <c r="K64" i="1"/>
  <c r="K166" i="1"/>
  <c r="K43" i="1"/>
  <c r="K172" i="1"/>
  <c r="K151" i="1"/>
  <c r="K84" i="1"/>
  <c r="K189" i="1"/>
  <c r="K125" i="1"/>
  <c r="K144" i="1"/>
  <c r="K22" i="1"/>
  <c r="K72" i="1"/>
  <c r="K185" i="1"/>
  <c r="K55" i="1"/>
  <c r="K13" i="1"/>
  <c r="K21" i="1"/>
  <c r="K63" i="1"/>
  <c r="K110" i="1"/>
  <c r="K33" i="1"/>
  <c r="K91" i="1"/>
  <c r="K158" i="1"/>
  <c r="K79" i="1"/>
  <c r="K133" i="1"/>
  <c r="K30" i="1"/>
  <c r="K164" i="1"/>
  <c r="K87" i="1"/>
  <c r="K150" i="1"/>
  <c r="K180" i="1"/>
  <c r="K186" i="1"/>
  <c r="K25" i="1"/>
  <c r="K118" i="1"/>
  <c r="K66" i="1"/>
  <c r="K136" i="1"/>
  <c r="K103" i="1"/>
  <c r="K15" i="1"/>
  <c r="K139" i="1"/>
  <c r="K16" i="1"/>
  <c r="K102" i="1"/>
  <c r="K50" i="1"/>
  <c r="K73" i="1"/>
  <c r="K10" i="1"/>
  <c r="K18" i="1"/>
  <c r="K147" i="1"/>
  <c r="K131" i="1"/>
  <c r="K114" i="1"/>
  <c r="K178" i="1"/>
  <c r="K11" i="1"/>
  <c r="K138" i="1"/>
  <c r="K17" i="1"/>
  <c r="K116" i="1"/>
  <c r="K24" i="1"/>
  <c r="K143" i="1"/>
  <c r="K179" i="1"/>
  <c r="K109" i="1"/>
  <c r="K71" i="1"/>
  <c r="K86" i="1"/>
  <c r="K117" i="1"/>
  <c r="K60" i="1"/>
  <c r="K49" i="1"/>
  <c r="K124" i="1"/>
  <c r="K149" i="1"/>
  <c r="K62" i="1"/>
  <c r="K132" i="1"/>
  <c r="K163" i="1"/>
  <c r="K9" i="1"/>
  <c r="K70" i="1"/>
  <c r="K157" i="1"/>
  <c r="K36" i="1"/>
  <c r="K127" i="1"/>
  <c r="K171" i="1"/>
  <c r="K90" i="1"/>
  <c r="K54" i="1"/>
  <c r="K170" i="1"/>
  <c r="K162" i="1"/>
  <c r="K37" i="1"/>
  <c r="K123" i="1"/>
  <c r="K193" i="1"/>
  <c r="K19" i="1"/>
  <c r="K58" i="1"/>
  <c r="K8" i="1"/>
  <c r="K148" i="1"/>
  <c r="K126" i="1"/>
  <c r="K48" i="1"/>
  <c r="K39" i="1"/>
  <c r="K108" i="1"/>
  <c r="K45" i="1"/>
  <c r="K41" i="1"/>
  <c r="K191" i="1"/>
</calcChain>
</file>

<file path=xl/sharedStrings.xml><?xml version="1.0" encoding="utf-8"?>
<sst xmlns="http://schemas.openxmlformats.org/spreadsheetml/2006/main" count="198" uniqueCount="198">
  <si>
    <t>MINISTERIO DE AGRICULTURA  Y DESARROLLO RURAL</t>
  </si>
  <si>
    <t>DIRECCIÓN DE PLANEACIÓN Y SEGUIMIENTO PRESUPUESTAL</t>
  </si>
  <si>
    <t>PRESUPUESTO DE GASTOS DE FUNCIONAMIENTO E INVERSIÓN 2.017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</si>
  <si>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</si>
  <si>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</si>
  <si>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</si>
  <si>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</si>
  <si>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</si>
  <si>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</si>
  <si>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</si>
  <si>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</si>
  <si>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</si>
  <si>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</si>
  <si>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</si>
  <si>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% PARTICI-PACIÓN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</si>
  <si>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</si>
  <si>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</si>
  <si>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</si>
  <si>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</si>
  <si>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</si>
  <si>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</si>
  <si>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</si>
  <si>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</si>
  <si>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</si>
  <si>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</si>
  <si>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</si>
  <si>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</si>
  <si>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</si>
  <si>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</si>
  <si>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</si>
  <si>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</si>
  <si>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</si>
  <si>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</si>
  <si>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</si>
  <si>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</si>
  <si>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</si>
  <si>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</si>
  <si>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</si>
  <si>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</si>
  <si>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</si>
  <si>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</si>
  <si>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</si>
  <si>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</si>
  <si>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</si>
  <si>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</si>
  <si>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</si>
  <si>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</si>
  <si>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</si>
  <si>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</si>
  <si>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</si>
  <si>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 xml:space="preserve">Cadena Carnica Porcína </t>
  </si>
  <si>
    <t>Centro de servicios técnicos y financieros</t>
  </si>
  <si>
    <t>Atención de Solicitudes (Asistencia a Productores)</t>
  </si>
  <si>
    <t>Herramientas del centro de servicios</t>
  </si>
  <si>
    <t>Convenios</t>
  </si>
  <si>
    <t xml:space="preserve">   Contrapartidas Gobernaciones y/o Alcaldias</t>
  </si>
  <si>
    <t xml:space="preserve">     Contrapartidas Gobernaciones / Alcaldias</t>
  </si>
  <si>
    <t xml:space="preserve">   Contrapartidas FNP</t>
  </si>
  <si>
    <t xml:space="preserve">     Contrapartidas Gobernaciones / Alcaldias FNP</t>
  </si>
  <si>
    <t>Apoyo autorización sanitaria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</si>
  <si>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</si>
  <si>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</si>
  <si>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</si>
  <si>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</si>
  <si>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</si>
  <si>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</si>
  <si>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</si>
  <si>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</si>
  <si>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</si>
  <si>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</si>
  <si>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</si>
  <si>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</si>
  <si>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</si>
  <si>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</si>
  <si>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</si>
  <si>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</si>
  <si>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</si>
  <si>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Nielsen</t>
  </si>
  <si>
    <t>Brand equity tracking</t>
  </si>
  <si>
    <t>Eye Trancking</t>
  </si>
  <si>
    <t>Monitoreo de Medios</t>
  </si>
  <si>
    <t>Estudio Neurologico de la campaña vigente</t>
  </si>
  <si>
    <t>Estudio Consumidor Shopper</t>
  </si>
  <si>
    <t>Estudio NSOP (LSDA)</t>
  </si>
  <si>
    <t>Comunicación integral</t>
  </si>
  <si>
    <t>Seguimiento y gestion comunicación integral.</t>
  </si>
  <si>
    <t>Porkcolombia.com</t>
  </si>
  <si>
    <t>Free Press ATL Influenciadores</t>
  </si>
  <si>
    <t>Kit Publicitario</t>
  </si>
  <si>
    <t>Desarrollo Digital (Concurso Innovador)</t>
  </si>
  <si>
    <t>Pauta digital</t>
  </si>
  <si>
    <t>Campaña de fomento al consumo</t>
  </si>
  <si>
    <t>Campaña de publicidad</t>
  </si>
  <si>
    <t>Consultoría MESA</t>
  </si>
  <si>
    <t>Pauta institucional</t>
  </si>
  <si>
    <t>Activaciones de consumo</t>
  </si>
  <si>
    <t xml:space="preserve">Cocina PorkColombia </t>
  </si>
  <si>
    <t>Asesores Gastronómicos Ejecutivos</t>
  </si>
  <si>
    <t>Viajes regionales equipo incentivo y sensibilizacion de las bondades de la carne de cerdo</t>
  </si>
  <si>
    <t>Capacitación anual contratistas</t>
  </si>
  <si>
    <t>Certificado PorkColombia (Expertos de carne de cerdo)</t>
  </si>
  <si>
    <t>Material de promocion al consumo</t>
  </si>
  <si>
    <t>ChefRegionales PorkColombia</t>
  </si>
  <si>
    <t>Festival PorkColombia</t>
  </si>
  <si>
    <t>Seguimiento gestión a eventos de sensibilización de las bondades de la carne de cerdo</t>
  </si>
  <si>
    <t>Agroexpo</t>
  </si>
  <si>
    <t>Eventos especializados (Sector, gastronomicos , sector salud)</t>
  </si>
  <si>
    <t>Comercialización y Nuevos Negocios</t>
  </si>
  <si>
    <t>Gestion y seguimiento comercializacion y nuevos negocios</t>
  </si>
  <si>
    <t xml:space="preserve">Gestion de actividades nutricionales </t>
  </si>
  <si>
    <t>Material Promocional y Publicitario</t>
  </si>
  <si>
    <t>Eventos Apertura Nuevos Negocios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</si>
  <si>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</si>
  <si>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</si>
  <si>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</si>
  <si>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</si>
  <si>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</si>
  <si>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Barridos de vacunación</t>
  </si>
  <si>
    <t>Capacitación y divulgación</t>
  </si>
  <si>
    <t>Capacitación</t>
  </si>
  <si>
    <t>Divulgación</t>
  </si>
  <si>
    <t>Vigilancia Epidemiológica</t>
  </si>
  <si>
    <t>Diagnóstico Rutinario</t>
  </si>
  <si>
    <t>Vigilancia epidemiológica</t>
  </si>
  <si>
    <t>Determinació de factores de riesgo</t>
  </si>
  <si>
    <t>Trabajo con autoridades y puestos de control</t>
  </si>
  <si>
    <t>Equipos de comunicación puestos de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</si>
  <si>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</si>
  <si>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</si>
  <si>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</si>
  <si>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</si>
  <si>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</si>
  <si>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</si>
  <si>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</si>
  <si>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</si>
  <si>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</si>
  <si>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Profesionales de acompañamiento    *(Certificación en granja y transporte)</t>
  </si>
  <si>
    <t>Taller técnico de bioseguridad, sanidad y productividad</t>
  </si>
  <si>
    <t>Pork d¨Or Colombia 2017</t>
  </si>
  <si>
    <t xml:space="preserve">Sostenibilidad y responsabilidad social empresarial en producción primaria </t>
  </si>
  <si>
    <t xml:space="preserve">Acompañamiento y apoyo </t>
  </si>
  <si>
    <t>Granjas modelo y mesas de trabajo interinstitucionales e intergremiales</t>
  </si>
  <si>
    <t>Inocuidad y bienestar animal en producción primaria y transporte</t>
  </si>
  <si>
    <t>Profesionales de apoyo en implementación y certificación granja y transporte</t>
  </si>
  <si>
    <t>Fortalecimiento de competencias en bienestar animal e inocuidad</t>
  </si>
  <si>
    <t>TOTAL ÁREA INVESTIGACIÓN Y TRANSFERENCIA</t>
  </si>
  <si>
    <t>Investigación y desarrollo</t>
  </si>
  <si>
    <t>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</si>
  <si>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</si>
  <si>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</si>
  <si>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</si>
  <si>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</si>
  <si>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Gira técnica</t>
  </si>
  <si>
    <t>Capacitación en desposte y transformación de la carne de cerdo</t>
  </si>
  <si>
    <t>Capacitación para expendedores</t>
  </si>
  <si>
    <t>Curso virtual en tecnologías ambientales para porcicultura</t>
  </si>
  <si>
    <t>Cambios en la 2640</t>
  </si>
  <si>
    <t>Encuentros regionales</t>
  </si>
  <si>
    <t>Higiene ambiental</t>
  </si>
  <si>
    <t xml:space="preserve">  Talleres y seminarios</t>
  </si>
  <si>
    <t>Buenas practicas en el manejo de medicamentos veterinarios</t>
  </si>
  <si>
    <t>Capacitaciones técnico-sanitarias</t>
  </si>
  <si>
    <t>Talleres educación ambiental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</si>
  <si>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</si>
  <si>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</si>
  <si>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</si>
  <si>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</si>
  <si>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</si>
  <si>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</si>
  <si>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 xml:space="preserve">  Compras de insumos</t>
  </si>
  <si>
    <t xml:space="preserve">  Diagnóstico importados</t>
  </si>
  <si>
    <t xml:space="preserve">  Capacitación funcionarios laboratorios ICA</t>
  </si>
  <si>
    <t>Diagnostico rutinario con laboratorios privados</t>
  </si>
  <si>
    <t>Rutinario</t>
  </si>
  <si>
    <t>Combos</t>
  </si>
  <si>
    <t>PRRS</t>
  </si>
  <si>
    <t>Pruebas interlaboratorios</t>
  </si>
  <si>
    <t>Promoción del diagnóstico</t>
  </si>
  <si>
    <t>Inocuidad y Ambiente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</si>
  <si>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</si>
  <si>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</si>
  <si>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</si>
  <si>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</si>
  <si>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</si>
  <si>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Programa de vigilancia de influenza porcina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</si>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</sst>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3" x14ac:knownFonts="1"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3" fontId="2" fillId="0" borderId="1" xfId="0" applyNumberFormat="1" applyFont="1" applyFill="1" applyBorder="1" applyAlignment="1">
      <alignment horizontal="centerContinuous"/>
    </xf>
    <xf numFmtId="3" fontId="1" fillId="0" borderId="1" xfId="0" applyNumberFormat="1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/>
    <xf numFmtId="0" fontId="4" fillId="0" borderId="6" xfId="0" applyFont="1" applyFill="1" applyBorder="1"/>
    <xf numFmtId="0" fontId="4" fillId="0" borderId="7" xfId="0" applyFont="1" applyFill="1" applyBorder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10" fontId="5" fillId="0" borderId="7" xfId="1" applyNumberFormat="1" applyFont="1" applyFill="1" applyBorder="1"/>
    <xf numFmtId="3" fontId="4" fillId="0" borderId="5" xfId="0" applyNumberFormat="1" applyFont="1" applyFill="1" applyBorder="1" applyAlignment="1"/>
    <xf numFmtId="3" fontId="4" fillId="0" borderId="6" xfId="0" applyNumberFormat="1" applyFont="1" applyFill="1" applyBorder="1"/>
    <xf numFmtId="3" fontId="7" fillId="0" borderId="6" xfId="0" applyNumberFormat="1" applyFont="1" applyFill="1" applyBorder="1"/>
    <xf numFmtId="10" fontId="7" fillId="0" borderId="7" xfId="1" applyNumberFormat="1" applyFont="1" applyFill="1" applyBorder="1"/>
    <xf numFmtId="0" fontId="0" fillId="0" borderId="0" xfId="0" applyFill="1" applyAlignment="1">
      <alignment horizontal="center"/>
    </xf>
    <xf numFmtId="3" fontId="8" fillId="0" borderId="6" xfId="0" applyNumberFormat="1" applyFont="1" applyFill="1" applyBorder="1"/>
    <xf numFmtId="3" fontId="0" fillId="0" borderId="0" xfId="0" applyNumberFormat="1" applyFill="1"/>
    <xf numFmtId="0" fontId="1" fillId="0" borderId="5" xfId="0" applyFont="1" applyFill="1" applyBorder="1" applyAlignment="1"/>
    <xf numFmtId="3" fontId="1" fillId="0" borderId="6" xfId="0" applyNumberFormat="1" applyFont="1" applyFill="1" applyBorder="1"/>
    <xf numFmtId="0" fontId="4" fillId="0" borderId="5" xfId="0" applyFont="1" applyFill="1" applyBorder="1" applyAlignment="1"/>
    <xf numFmtId="3" fontId="4" fillId="0" borderId="6" xfId="2" applyNumberFormat="1" applyFont="1" applyFill="1" applyBorder="1"/>
    <xf numFmtId="3" fontId="5" fillId="0" borderId="6" xfId="2" applyNumberFormat="1" applyFont="1" applyFill="1" applyBorder="1"/>
    <xf numFmtId="0" fontId="1" fillId="0" borderId="8" xfId="0" applyFont="1" applyFill="1" applyBorder="1" applyAlignment="1"/>
    <xf numFmtId="3" fontId="1" fillId="0" borderId="9" xfId="0" applyNumberFormat="1" applyFont="1" applyFill="1" applyBorder="1"/>
    <xf numFmtId="3" fontId="5" fillId="0" borderId="9" xfId="2" applyNumberFormat="1" applyFont="1" applyFill="1" applyBorder="1"/>
    <xf numFmtId="10" fontId="5" fillId="0" borderId="10" xfId="1" applyNumberFormat="1" applyFont="1" applyFill="1" applyBorder="1"/>
    <xf numFmtId="0" fontId="4" fillId="0" borderId="11" xfId="0" applyFont="1" applyFill="1" applyBorder="1" applyAlignment="1"/>
    <xf numFmtId="3" fontId="4" fillId="0" borderId="12" xfId="0" applyNumberFormat="1" applyFont="1" applyFill="1" applyBorder="1"/>
    <xf numFmtId="10" fontId="5" fillId="0" borderId="13" xfId="1" applyNumberFormat="1" applyFont="1" applyFill="1" applyBorder="1"/>
    <xf numFmtId="0" fontId="1" fillId="0" borderId="14" xfId="0" applyFont="1" applyFill="1" applyBorder="1" applyAlignment="1"/>
    <xf numFmtId="3" fontId="1" fillId="0" borderId="15" xfId="0" applyNumberFormat="1" applyFont="1" applyFill="1" applyBorder="1"/>
    <xf numFmtId="10" fontId="5" fillId="0" borderId="16" xfId="1" applyNumberFormat="1" applyFont="1" applyFill="1" applyBorder="1"/>
    <xf numFmtId="37" fontId="1" fillId="0" borderId="5" xfId="0" applyNumberFormat="1" applyFont="1" applyFill="1" applyBorder="1" applyAlignment="1"/>
    <xf numFmtId="0" fontId="9" fillId="0" borderId="0" xfId="0" applyFont="1" applyFill="1"/>
    <xf numFmtId="37" fontId="7" fillId="0" borderId="5" xfId="0" applyNumberFormat="1" applyFont="1" applyFill="1" applyBorder="1" applyAlignment="1">
      <alignment horizontal="left"/>
    </xf>
    <xf numFmtId="37" fontId="5" fillId="0" borderId="5" xfId="0" applyNumberFormat="1" applyFont="1" applyFill="1" applyBorder="1" applyAlignment="1">
      <alignment horizontal="left"/>
    </xf>
    <xf numFmtId="164" fontId="1" fillId="0" borderId="6" xfId="2" applyFont="1" applyFill="1" applyBorder="1"/>
    <xf numFmtId="164" fontId="7" fillId="0" borderId="6" xfId="2" applyFont="1" applyFill="1" applyBorder="1"/>
    <xf numFmtId="164" fontId="9" fillId="0" borderId="0" xfId="2" applyFont="1" applyFill="1"/>
    <xf numFmtId="37" fontId="7" fillId="0" borderId="5" xfId="0" applyNumberFormat="1" applyFont="1" applyFill="1" applyBorder="1" applyAlignment="1"/>
    <xf numFmtId="37" fontId="5" fillId="0" borderId="5" xfId="0" applyNumberFormat="1" applyFont="1" applyFill="1" applyBorder="1" applyAlignment="1"/>
    <xf numFmtId="3" fontId="5" fillId="0" borderId="6" xfId="3" applyNumberFormat="1" applyFont="1" applyFill="1" applyBorder="1"/>
    <xf numFmtId="165" fontId="6" fillId="0" borderId="0" xfId="0" applyNumberFormat="1" applyFont="1" applyFill="1"/>
    <xf numFmtId="0" fontId="6" fillId="0" borderId="0" xfId="0" applyFont="1" applyFill="1"/>
    <xf numFmtId="3" fontId="6" fillId="0" borderId="0" xfId="0" applyNumberFormat="1" applyFont="1" applyFill="1"/>
    <xf numFmtId="0" fontId="4" fillId="0" borderId="17" xfId="0" applyFont="1" applyFill="1" applyBorder="1" applyAlignment="1"/>
    <xf numFmtId="3" fontId="1" fillId="0" borderId="18" xfId="0" applyNumberFormat="1" applyFont="1" applyFill="1" applyBorder="1"/>
    <xf numFmtId="0" fontId="4" fillId="0" borderId="18" xfId="0" applyFont="1" applyFill="1" applyBorder="1"/>
    <xf numFmtId="3" fontId="4" fillId="0" borderId="18" xfId="0" applyNumberFormat="1" applyFont="1" applyFill="1" applyBorder="1"/>
    <xf numFmtId="0" fontId="4" fillId="0" borderId="19" xfId="0" applyFont="1" applyFill="1" applyBorder="1"/>
    <xf numFmtId="10" fontId="0" fillId="0" borderId="0" xfId="1" applyNumberFormat="1" applyFont="1" applyFill="1"/>
    <xf numFmtId="0" fontId="10" fillId="0" borderId="0" xfId="0" applyFont="1" applyFill="1" applyAlignment="1"/>
    <xf numFmtId="3" fontId="10" fillId="0" borderId="0" xfId="0" applyNumberFormat="1" applyFont="1" applyFill="1"/>
    <xf numFmtId="37" fontId="10" fillId="0" borderId="0" xfId="0" applyNumberFormat="1" applyFont="1" applyFill="1"/>
    <xf numFmtId="0" fontId="10" fillId="0" borderId="0" xfId="0" applyFont="1" applyFill="1"/>
    <xf numFmtId="10" fontId="10" fillId="0" borderId="0" xfId="0" applyNumberFormat="1" applyFont="1" applyFill="1"/>
    <xf numFmtId="37" fontId="0" fillId="0" borderId="0" xfId="0" applyNumberFormat="1" applyFill="1"/>
    <xf numFmtId="164" fontId="10" fillId="0" borderId="0" xfId="2" applyFont="1" applyFill="1"/>
    <xf numFmtId="9" fontId="10" fillId="0" borderId="0" xfId="1" applyFont="1" applyFill="1"/>
    <xf numFmtId="0" fontId="11" fillId="0" borderId="0" xfId="0" applyFont="1" applyFill="1"/>
    <xf numFmtId="0" fontId="12" fillId="0" borderId="0" xfId="0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/>
    <xf numFmtId="3" fontId="11" fillId="0" borderId="0" xfId="0" applyNumberFormat="1" applyFont="1" applyFill="1"/>
    <xf numFmtId="165" fontId="11" fillId="0" borderId="0" xfId="2" applyNumberFormat="1" applyFont="1" applyFill="1"/>
    <xf numFmtId="10" fontId="10" fillId="0" borderId="0" xfId="1" applyNumberFormat="1" applyFont="1" applyFill="1"/>
    <xf numFmtId="3" fontId="11" fillId="0" borderId="1" xfId="0" applyNumberFormat="1" applyFont="1" applyFill="1" applyBorder="1"/>
    <xf numFmtId="165" fontId="11" fillId="0" borderId="1" xfId="2" applyNumberFormat="1" applyFont="1" applyFill="1" applyBorder="1"/>
    <xf numFmtId="3" fontId="12" fillId="0" borderId="0" xfId="0" applyNumberFormat="1" applyFont="1" applyFill="1" applyAlignment="1"/>
    <xf numFmtId="166" fontId="12" fillId="0" borderId="0" xfId="0" applyNumberFormat="1" applyFont="1" applyFill="1" applyAlignment="1"/>
    <xf numFmtId="164" fontId="11" fillId="0" borderId="0" xfId="2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PRESUPUESTO%20GENERAL/2017/ANEXO%20ACUERDO%2001-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PRESUPUESTO%202015/PRESUPUESTO%202015%20V.6/Presupuesto%202015%20version%2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Presupuesto%20PPC%20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&#193;REA%20ECONOMIC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&#193;REA%20MERCADE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&#193;REA%20PP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&#193;REA%20T&#201;CNI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&#193;REA%20INVESTIGACI&#211;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Presupuesto%202017/Presupuesto%202017%203ra%20version/Anexos/AREA%20SANID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Ingresos PPC"/>
      <sheetName val="Ejecución ingresos 2016"/>
      <sheetName val="Proyección ingresos programas"/>
      <sheetName val="Ejecución gastos 2016"/>
      <sheetName val="Superavit 2016"/>
      <sheetName val="Anexo 2 "/>
      <sheetName val="Anexo 3"/>
      <sheetName val="Anexo 4"/>
      <sheetName val="Funcionamiento"/>
      <sheetName val="Nómina y honorarios 2017"/>
      <sheetName val="Comparativo nómina 2016-2017"/>
      <sheetName val="Comparativo gastos personal "/>
    </sheetNames>
    <sheetDataSet>
      <sheetData sheetId="0">
        <row r="14">
          <cell r="D14">
            <v>21077193380.429871</v>
          </cell>
        </row>
        <row r="15">
          <cell r="D15">
            <v>12646316028.257923</v>
          </cell>
        </row>
        <row r="18">
          <cell r="D18">
            <v>187500000</v>
          </cell>
        </row>
        <row r="19">
          <cell r="D19">
            <v>112500000</v>
          </cell>
        </row>
        <row r="41">
          <cell r="E41">
            <v>24373989925.167461</v>
          </cell>
        </row>
        <row r="42">
          <cell r="E42">
            <v>21287574997.772167</v>
          </cell>
        </row>
        <row r="45">
          <cell r="C45">
            <v>4285550.2786446</v>
          </cell>
        </row>
        <row r="52">
          <cell r="C52">
            <v>4918.2</v>
          </cell>
        </row>
        <row r="53">
          <cell r="C53">
            <v>2950.92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F8">
            <v>25000000</v>
          </cell>
        </row>
        <row r="10">
          <cell r="F10">
            <v>107456358.38000003</v>
          </cell>
          <cell r="G10">
            <v>2400000</v>
          </cell>
          <cell r="I10">
            <v>142765236</v>
          </cell>
          <cell r="J10">
            <v>3000000</v>
          </cell>
          <cell r="L10">
            <v>5000000</v>
          </cell>
        </row>
        <row r="12">
          <cell r="F12">
            <v>10757341</v>
          </cell>
        </row>
        <row r="14">
          <cell r="F14">
            <v>21597401.812500004</v>
          </cell>
          <cell r="G14">
            <v>13549113.000000002</v>
          </cell>
        </row>
        <row r="16">
          <cell r="F16">
            <v>23391811.8825</v>
          </cell>
          <cell r="G16">
            <v>8738888.9000000004</v>
          </cell>
          <cell r="H16">
            <v>8738889.9000000004</v>
          </cell>
          <cell r="I16">
            <v>8738889.9000000004</v>
          </cell>
          <cell r="J16">
            <v>8738889.9000000004</v>
          </cell>
          <cell r="K16">
            <v>8738889.9000000004</v>
          </cell>
          <cell r="L16">
            <v>8738889.9000000004</v>
          </cell>
        </row>
        <row r="18">
          <cell r="F18">
            <v>31167014.355000004</v>
          </cell>
          <cell r="G18">
            <v>9890852.4900000002</v>
          </cell>
          <cell r="I18">
            <v>11000122.402500002</v>
          </cell>
          <cell r="J18">
            <v>4277825.4375</v>
          </cell>
          <cell r="K18">
            <v>1833353.9100000001</v>
          </cell>
          <cell r="L18">
            <v>11000122.402500002</v>
          </cell>
        </row>
        <row r="20">
          <cell r="F20">
            <v>56463503.890000008</v>
          </cell>
          <cell r="G20">
            <v>11222095.059999999</v>
          </cell>
          <cell r="I20">
            <v>17307278.25</v>
          </cell>
          <cell r="L20">
            <v>23314717.305000003</v>
          </cell>
        </row>
        <row r="22">
          <cell r="F22">
            <v>26692500</v>
          </cell>
          <cell r="G22">
            <v>349509396.77000004</v>
          </cell>
          <cell r="I22">
            <v>15000000</v>
          </cell>
          <cell r="J22">
            <v>18343686.870000001</v>
          </cell>
          <cell r="K22">
            <v>8714845.8675000016</v>
          </cell>
          <cell r="L22">
            <v>23875681.927500002</v>
          </cell>
        </row>
        <row r="24">
          <cell r="F24">
            <v>12789822.712500002</v>
          </cell>
          <cell r="G24">
            <v>15069375</v>
          </cell>
          <cell r="I24">
            <v>33828230.850000001</v>
          </cell>
          <cell r="J24">
            <v>4516371</v>
          </cell>
        </row>
        <row r="26">
          <cell r="F26">
            <v>54750997.597500011</v>
          </cell>
          <cell r="G26">
            <v>241147381.20999998</v>
          </cell>
          <cell r="H26">
            <v>3800000</v>
          </cell>
          <cell r="I26">
            <v>23000000</v>
          </cell>
          <cell r="J26">
            <v>11937841.492500002</v>
          </cell>
          <cell r="K26">
            <v>7162964.6175000006</v>
          </cell>
          <cell r="L26">
            <v>11289371.9175</v>
          </cell>
        </row>
        <row r="28">
          <cell r="F28">
            <v>5121955.7774999999</v>
          </cell>
          <cell r="G28">
            <v>3000000</v>
          </cell>
          <cell r="I28">
            <v>1000000</v>
          </cell>
          <cell r="J28">
            <v>2709297</v>
          </cell>
          <cell r="K28">
            <v>2115000</v>
          </cell>
          <cell r="L28">
            <v>2300000</v>
          </cell>
        </row>
        <row r="30">
          <cell r="F30">
            <v>24840040.5</v>
          </cell>
          <cell r="G30">
            <v>40000000</v>
          </cell>
          <cell r="H30">
            <v>1500000</v>
          </cell>
          <cell r="I30">
            <v>3000000</v>
          </cell>
          <cell r="J30">
            <v>564546.375</v>
          </cell>
          <cell r="K30">
            <v>5287500.0000000009</v>
          </cell>
        </row>
        <row r="32">
          <cell r="F32">
            <v>23696586.900000006</v>
          </cell>
        </row>
        <row r="34">
          <cell r="F34">
            <v>119352818.97250001</v>
          </cell>
          <cell r="G34">
            <v>70000000</v>
          </cell>
        </row>
        <row r="36">
          <cell r="F36">
            <v>54171821.502499998</v>
          </cell>
        </row>
      </sheetData>
      <sheetData sheetId="12">
        <row r="12">
          <cell r="K12">
            <v>160509360.04666668</v>
          </cell>
          <cell r="L12">
            <v>10533757.5</v>
          </cell>
          <cell r="M12">
            <v>1264050.8999999999</v>
          </cell>
          <cell r="N12">
            <v>10533757.5</v>
          </cell>
          <cell r="O12">
            <v>6320254.5</v>
          </cell>
          <cell r="S12">
            <v>31270643.735551931</v>
          </cell>
          <cell r="U12">
            <v>5393283.8400000008</v>
          </cell>
          <cell r="X12">
            <v>6741604.8000000007</v>
          </cell>
        </row>
        <row r="21">
          <cell r="K21">
            <v>823975795.14833355</v>
          </cell>
          <cell r="L21">
            <v>59374335.537500009</v>
          </cell>
          <cell r="M21">
            <v>7124920.2645000005</v>
          </cell>
          <cell r="N21">
            <v>59374335.537500009</v>
          </cell>
          <cell r="O21">
            <v>41661697.507500015</v>
          </cell>
          <cell r="S21">
            <v>169177506.12322831</v>
          </cell>
          <cell r="U21">
            <v>33835547.863040008</v>
          </cell>
          <cell r="X21">
            <v>42294434.828800008</v>
          </cell>
        </row>
        <row r="39">
          <cell r="K39">
            <v>242139435.1196667</v>
          </cell>
          <cell r="L39">
            <v>10343181.602500001</v>
          </cell>
          <cell r="M39">
            <v>1241181.7923000001</v>
          </cell>
          <cell r="N39">
            <v>10343181.602500001</v>
          </cell>
          <cell r="O39">
            <v>12243005.146500003</v>
          </cell>
          <cell r="S39">
            <v>43771298.522692293</v>
          </cell>
          <cell r="U39">
            <v>8859300.088320002</v>
          </cell>
          <cell r="X39">
            <v>11074125.110400002</v>
          </cell>
        </row>
        <row r="48">
          <cell r="K48">
            <v>270835936.16366673</v>
          </cell>
          <cell r="L48">
            <v>12761426.072500002</v>
          </cell>
          <cell r="M48">
            <v>1531371.1287000002</v>
          </cell>
          <cell r="N48">
            <v>12761426.072500002</v>
          </cell>
          <cell r="O48">
            <v>13693951.828500003</v>
          </cell>
          <cell r="S48">
            <v>49888604.197575875</v>
          </cell>
          <cell r="U48">
            <v>10097441.256960001</v>
          </cell>
          <cell r="X48">
            <v>12621801.571200002</v>
          </cell>
        </row>
        <row r="57">
          <cell r="K57">
            <v>236070023.42666668</v>
          </cell>
          <cell r="L57">
            <v>9831714.3250000011</v>
          </cell>
          <cell r="M57">
            <v>1179805.719</v>
          </cell>
          <cell r="N57">
            <v>9831714.3250000011</v>
          </cell>
          <cell r="O57">
            <v>11936124.780000003</v>
          </cell>
          <cell r="S57">
            <v>42477466.688077159</v>
          </cell>
          <cell r="U57">
            <v>8597428.8422400001</v>
          </cell>
          <cell r="X57">
            <v>10746786.052800002</v>
          </cell>
        </row>
        <row r="65">
          <cell r="K65">
            <v>29166799.917000007</v>
          </cell>
          <cell r="L65">
            <v>2457876.3975000004</v>
          </cell>
          <cell r="M65">
            <v>294945.16770000005</v>
          </cell>
          <cell r="N65">
            <v>2457876.3975000004</v>
          </cell>
          <cell r="O65">
            <v>1474725.8385000003</v>
          </cell>
          <cell r="S65">
            <v>6217560.4745988166</v>
          </cell>
          <cell r="U65">
            <v>1258432.7155200003</v>
          </cell>
          <cell r="X65">
            <v>1573040.8944000003</v>
          </cell>
        </row>
        <row r="69">
          <cell r="K69">
            <v>858578402.20066702</v>
          </cell>
          <cell r="L69">
            <v>62290285.570000008</v>
          </cell>
          <cell r="M69">
            <v>7474834.2684000013</v>
          </cell>
          <cell r="N69">
            <v>62290285.570000008</v>
          </cell>
          <cell r="O69">
            <v>43411267.527000017</v>
          </cell>
          <cell r="S69">
            <v>178508519.48058283</v>
          </cell>
          <cell r="U69">
            <v>35371081.959679998</v>
          </cell>
          <cell r="X69">
            <v>44213852.449600004</v>
          </cell>
        </row>
        <row r="96">
          <cell r="K96">
            <v>2709822.6</v>
          </cell>
          <cell r="M96">
            <v>677455.65</v>
          </cell>
          <cell r="O96">
            <v>677455.65</v>
          </cell>
          <cell r="Q96">
            <v>677455.65</v>
          </cell>
          <cell r="S96">
            <v>2032366.9500000002</v>
          </cell>
        </row>
        <row r="107">
          <cell r="I107">
            <v>134613455.75999999</v>
          </cell>
        </row>
      </sheetData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A13" t="str">
            <v>SUPERVISOR CONTROL PRESUPUESTAL</v>
          </cell>
        </row>
      </sheetData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  <sheetName val="Generales"/>
      <sheetName val="Inversión"/>
      <sheetName val="Supuestos"/>
      <sheetName val="Ingresos"/>
      <sheetName val="Regionalización"/>
    </sheetNames>
    <sheetDataSet>
      <sheetData sheetId="0">
        <row r="7">
          <cell r="D7">
            <v>61196261.287500001</v>
          </cell>
        </row>
        <row r="23">
          <cell r="D23">
            <v>385887326.64875001</v>
          </cell>
        </row>
        <row r="24">
          <cell r="D24">
            <v>17346252.870000005</v>
          </cell>
        </row>
        <row r="27">
          <cell r="D27">
            <v>334624622.82125002</v>
          </cell>
        </row>
        <row r="28">
          <cell r="D28">
            <v>89147131.767839</v>
          </cell>
        </row>
        <row r="30">
          <cell r="D30">
            <v>500000000</v>
          </cell>
        </row>
        <row r="31">
          <cell r="D31">
            <v>250000000</v>
          </cell>
        </row>
        <row r="32">
          <cell r="D32">
            <v>470160046.50687748</v>
          </cell>
        </row>
        <row r="35">
          <cell r="D35">
            <v>150847192.98513001</v>
          </cell>
        </row>
        <row r="36">
          <cell r="D36">
            <v>65369157.05006326</v>
          </cell>
        </row>
        <row r="37">
          <cell r="D37">
            <v>58143470</v>
          </cell>
        </row>
        <row r="40">
          <cell r="D40">
            <v>143249743.42539349</v>
          </cell>
        </row>
        <row r="41">
          <cell r="D41">
            <v>187442610.21883804</v>
          </cell>
        </row>
        <row r="42">
          <cell r="D42">
            <v>21115389.0825</v>
          </cell>
        </row>
        <row r="45">
          <cell r="D45">
            <v>25703462.8125</v>
          </cell>
        </row>
        <row r="46">
          <cell r="D46">
            <v>153443250.00000003</v>
          </cell>
        </row>
        <row r="47">
          <cell r="D47">
            <v>16550250.870000001</v>
          </cell>
        </row>
        <row r="50">
          <cell r="D50">
            <v>374177107.00949156</v>
          </cell>
        </row>
        <row r="51">
          <cell r="D51">
            <v>109756876.83375001</v>
          </cell>
        </row>
      </sheetData>
      <sheetData sheetId="1"/>
      <sheetData sheetId="2"/>
      <sheetData sheetId="3"/>
      <sheetData sheetId="4">
        <row r="5">
          <cell r="B5">
            <v>14000000</v>
          </cell>
        </row>
      </sheetData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"/>
      <sheetName val="PROPUESTA 2017 Compacto "/>
      <sheetName val="Honorarios Contratistas"/>
    </sheetNames>
    <sheetDataSet>
      <sheetData sheetId="0"/>
      <sheetData sheetId="1">
        <row r="13">
          <cell r="C13">
            <v>2300000</v>
          </cell>
        </row>
        <row r="22">
          <cell r="C22">
            <v>48192457.785750002</v>
          </cell>
        </row>
        <row r="23">
          <cell r="C23">
            <v>88345262.726999998</v>
          </cell>
        </row>
        <row r="24">
          <cell r="C24">
            <v>22000245.756749999</v>
          </cell>
        </row>
        <row r="25">
          <cell r="C25">
            <v>26984013.77925</v>
          </cell>
        </row>
        <row r="26">
          <cell r="C26">
            <v>77861318.553000003</v>
          </cell>
        </row>
        <row r="27">
          <cell r="C27">
            <v>84461534.122500002</v>
          </cell>
        </row>
        <row r="29">
          <cell r="C29">
            <v>42300000</v>
          </cell>
        </row>
        <row r="31">
          <cell r="C31">
            <v>90759484.799999997</v>
          </cell>
        </row>
        <row r="32">
          <cell r="C32">
            <v>191945767.50000003</v>
          </cell>
        </row>
        <row r="33">
          <cell r="C33">
            <v>70455285</v>
          </cell>
        </row>
        <row r="34">
          <cell r="C34">
            <v>62364357.000000007</v>
          </cell>
        </row>
        <row r="35">
          <cell r="C35">
            <v>125816897.92500001</v>
          </cell>
        </row>
        <row r="36">
          <cell r="C36">
            <v>268750000</v>
          </cell>
        </row>
        <row r="38">
          <cell r="C38">
            <v>4874903842.3999996</v>
          </cell>
        </row>
        <row r="40">
          <cell r="C40">
            <v>60612651.397541255</v>
          </cell>
        </row>
        <row r="41">
          <cell r="C41">
            <v>50498151.602899507</v>
          </cell>
        </row>
        <row r="45">
          <cell r="C45">
            <v>178331040</v>
          </cell>
        </row>
        <row r="46">
          <cell r="C46">
            <v>82093132.799999997</v>
          </cell>
        </row>
        <row r="47">
          <cell r="C47">
            <v>33840000</v>
          </cell>
        </row>
        <row r="56">
          <cell r="C56">
            <v>41060504.25</v>
          </cell>
        </row>
        <row r="57">
          <cell r="C57">
            <v>84110400</v>
          </cell>
        </row>
        <row r="58">
          <cell r="C58">
            <v>85000000</v>
          </cell>
        </row>
        <row r="61">
          <cell r="C61">
            <v>165187957.09499997</v>
          </cell>
        </row>
        <row r="62">
          <cell r="C62">
            <v>550000000</v>
          </cell>
        </row>
        <row r="65">
          <cell r="C65">
            <v>66977781.93</v>
          </cell>
        </row>
        <row r="68">
          <cell r="C68">
            <v>606800000</v>
          </cell>
        </row>
        <row r="78">
          <cell r="C78">
            <v>130000000</v>
          </cell>
        </row>
        <row r="80">
          <cell r="C80">
            <v>110446942.248</v>
          </cell>
        </row>
        <row r="81">
          <cell r="C81">
            <v>164186265.59999999</v>
          </cell>
        </row>
        <row r="82">
          <cell r="C82">
            <v>60000000</v>
          </cell>
        </row>
        <row r="86">
          <cell r="C86">
            <v>126850000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PPC 2016 - 2017"/>
      <sheetName val="CONSOLIDADO 2017"/>
      <sheetName val="JUSTIFICACIÓN PPC 2017"/>
      <sheetName val="INGRESOS 2017"/>
      <sheetName val="ADMON BD 2017"/>
      <sheetName val="CENSO 2017"/>
      <sheetName val="REUNIÓNES 2017"/>
      <sheetName val="VIGILANCIA 2017"/>
      <sheetName val="CHAPETAS ZL 2017"/>
      <sheetName val="VENTAS PPC 2017"/>
      <sheetName val="AUX COMITES 2017"/>
      <sheetName val="RECOLECCIÓN DESECHOS 2017"/>
      <sheetName val="VACUN - CHAPETE 2017"/>
      <sheetName val="TRABAJO CON AUTORIDADES"/>
      <sheetName val="BRIGADAS 2017"/>
      <sheetName val="ANEXO DIVULGACION 2017"/>
      <sheetName val="MATERIALES Y DOTACIONES 2017"/>
      <sheetName val="ARRI, MUEB Y EQUIP 2017"/>
      <sheetName val="CORRREO 2017"/>
      <sheetName val="ANEXO IMP Y PUBLIC 2017"/>
      <sheetName val="AUX Y GASTOS VIAJE 2017"/>
      <sheetName val="AUX DISTRIBUIDORES 2017"/>
      <sheetName val="CHAPETAS TECNIFICADOS ZONA 5"/>
      <sheetName val="CHAPETAS ZONA 4 2017"/>
      <sheetName val="Barridos Zona 5 2017"/>
      <sheetName val="NOMINA HONORARIOS 2015"/>
      <sheetName val="SIMULACROS"/>
      <sheetName val="LUCHA CONTRABANDO 2017"/>
    </sheetNames>
    <sheetDataSet>
      <sheetData sheetId="0">
        <row r="7">
          <cell r="O7">
            <v>2400000</v>
          </cell>
        </row>
        <row r="27">
          <cell r="O27">
            <v>1278360572.446125</v>
          </cell>
        </row>
        <row r="28">
          <cell r="O28">
            <v>400272293.51999998</v>
          </cell>
        </row>
        <row r="29">
          <cell r="O29">
            <v>98033016.420000002</v>
          </cell>
        </row>
        <row r="30">
          <cell r="O30">
            <v>1884598567.2024915</v>
          </cell>
        </row>
        <row r="34">
          <cell r="O34">
            <v>461966200</v>
          </cell>
        </row>
        <row r="38">
          <cell r="O38">
            <v>249131900</v>
          </cell>
        </row>
        <row r="51">
          <cell r="O51">
            <v>149675000</v>
          </cell>
        </row>
        <row r="52">
          <cell r="O52">
            <v>524070500.00000006</v>
          </cell>
        </row>
        <row r="53">
          <cell r="O53">
            <v>59650000</v>
          </cell>
        </row>
        <row r="54">
          <cell r="O54">
            <v>207912500</v>
          </cell>
        </row>
        <row r="55">
          <cell r="O55">
            <v>8100000</v>
          </cell>
        </row>
        <row r="57">
          <cell r="O57">
            <v>320941573.71249998</v>
          </cell>
        </row>
        <row r="62">
          <cell r="O62">
            <v>244391898.375</v>
          </cell>
        </row>
        <row r="64">
          <cell r="O64">
            <v>7511647162.2800026</v>
          </cell>
        </row>
        <row r="67">
          <cell r="O67">
            <v>122862549.60000001</v>
          </cell>
        </row>
        <row r="70">
          <cell r="O70">
            <v>79065228.420000002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"/>
    </sheetNames>
    <sheetDataSet>
      <sheetData sheetId="0">
        <row r="5">
          <cell r="G5">
            <v>3000000</v>
          </cell>
        </row>
        <row r="14">
          <cell r="G14">
            <v>292453112.57500005</v>
          </cell>
        </row>
        <row r="24">
          <cell r="G24">
            <v>45250000</v>
          </cell>
        </row>
        <row r="28">
          <cell r="G28">
            <v>79000000</v>
          </cell>
        </row>
        <row r="38">
          <cell r="G38">
            <v>718137458.02499998</v>
          </cell>
        </row>
        <row r="57">
          <cell r="G57">
            <v>250430500</v>
          </cell>
        </row>
        <row r="70">
          <cell r="G70">
            <v>82496414.495000005</v>
          </cell>
        </row>
        <row r="74">
          <cell r="G74">
            <v>112344064.80000001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Investigación"/>
    </sheetNames>
    <sheetDataSet>
      <sheetData sheetId="0">
        <row r="12">
          <cell r="C12">
            <v>378000000</v>
          </cell>
        </row>
        <row r="20">
          <cell r="C20">
            <v>11066040</v>
          </cell>
        </row>
        <row r="21">
          <cell r="C21">
            <v>15930000</v>
          </cell>
        </row>
        <row r="26">
          <cell r="C26">
            <v>34150000</v>
          </cell>
        </row>
        <row r="27">
          <cell r="C27">
            <v>36278000</v>
          </cell>
        </row>
        <row r="28">
          <cell r="C28">
            <v>46728000</v>
          </cell>
        </row>
        <row r="30">
          <cell r="C30">
            <v>200000000</v>
          </cell>
        </row>
        <row r="31">
          <cell r="C31">
            <v>50000000</v>
          </cell>
        </row>
        <row r="32">
          <cell r="C32">
            <v>120000000</v>
          </cell>
        </row>
        <row r="33">
          <cell r="C33">
            <v>38000000</v>
          </cell>
        </row>
        <row r="37">
          <cell r="C37">
            <v>49000000</v>
          </cell>
        </row>
        <row r="40">
          <cell r="C40">
            <v>56000000</v>
          </cell>
        </row>
        <row r="41">
          <cell r="C41">
            <v>24750000</v>
          </cell>
        </row>
        <row r="42">
          <cell r="C42">
            <v>160000000</v>
          </cell>
        </row>
        <row r="45">
          <cell r="C45">
            <v>14804989.425000001</v>
          </cell>
        </row>
        <row r="46">
          <cell r="C46">
            <v>17759118.8475</v>
          </cell>
        </row>
        <row r="47">
          <cell r="C47">
            <v>22697651.25</v>
          </cell>
        </row>
        <row r="48">
          <cell r="C48">
            <v>61258860</v>
          </cell>
        </row>
        <row r="49">
          <cell r="C49">
            <v>21266325</v>
          </cell>
        </row>
        <row r="50">
          <cell r="C50">
            <v>20000000</v>
          </cell>
        </row>
        <row r="52">
          <cell r="C52">
            <v>55793979.18</v>
          </cell>
        </row>
        <row r="53">
          <cell r="C53">
            <v>52893757.935000002</v>
          </cell>
        </row>
        <row r="54">
          <cell r="C54">
            <v>107701616.25</v>
          </cell>
        </row>
        <row r="56">
          <cell r="C56">
            <v>21150000</v>
          </cell>
        </row>
        <row r="57">
          <cell r="C57">
            <v>31725000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2016 - 2017"/>
      <sheetName val="CONSOLIDADO SANIDAD"/>
      <sheetName val="JUSTIFICACIÓN 2017"/>
      <sheetName val="IMPRESOS 2017"/>
      <sheetName val="GRANJAS LIBRES PRRS 2017"/>
      <sheetName val="GRANJAS POSITIVAS 2017"/>
      <sheetName val="DESPLAZAMIENTOS 2017"/>
    </sheetNames>
    <sheetDataSet>
      <sheetData sheetId="0">
        <row r="12">
          <cell r="C12">
            <v>46387237</v>
          </cell>
        </row>
        <row r="13">
          <cell r="C13">
            <v>120975000</v>
          </cell>
        </row>
        <row r="14">
          <cell r="C14">
            <v>37300000</v>
          </cell>
        </row>
        <row r="15">
          <cell r="C15">
            <v>44000000</v>
          </cell>
        </row>
      </sheetData>
      <sheetData sheetId="1">
        <row r="8">
          <cell r="B8">
            <v>3800000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4"/>
  <sheetViews>
    <sheetView tabSelected="1" view="pageBreakPreview" topLeftCell="A2" zoomScale="85" zoomScaleNormal="90" zoomScaleSheetLayoutView="85" workbookViewId="0">
      <pane xSplit="1" ySplit="5" topLeftCell="B7" activePane="bottomRight" state="frozen"/>
      <selection activeCell="A2" sqref="A2"/>
      <selection pane="topRight" activeCell="B2" sqref="B2"/>
      <selection pane="bottomLeft" activeCell="A7" sqref="A7"/>
      <selection pane="bottomRight" activeCell="E190" sqref="E190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3.42578125" style="2" customWidth="1"/>
    <col min="6" max="6" width="15.42578125" style="2" customWidth="1"/>
    <col min="7" max="7" width="17.5703125" style="2" customWidth="1"/>
    <col min="8" max="8" width="16.140625" style="2" customWidth="1"/>
    <col min="9" max="9" width="21.42578125" style="2" customWidth="1"/>
    <col min="10" max="10" width="19.7109375" style="2" customWidth="1"/>
    <col min="11" max="11" width="9.42578125" style="2" customWidth="1"/>
    <col min="12" max="14" width="14.5703125" style="2" customWidth="1"/>
    <col min="15" max="16384" width="11.425781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15.75" thickBot="1" x14ac:dyDescent="0.3">
      <c r="A5" s="3"/>
      <c r="B5" s="4"/>
      <c r="C5" s="5"/>
      <c r="D5" s="5"/>
      <c r="E5" s="6"/>
      <c r="F5" s="6"/>
      <c r="G5" s="6"/>
      <c r="H5" s="7"/>
      <c r="I5" s="6"/>
    </row>
    <row r="6" spans="1:13" ht="73.5" customHeight="1" thickTop="1" x14ac:dyDescent="0.2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10" t="s">
        <v>14</v>
      </c>
    </row>
    <row r="7" spans="1:13" ht="15" x14ac:dyDescent="0.25">
      <c r="A7" s="11" t="s">
        <v>15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3" ht="15" x14ac:dyDescent="0.25">
      <c r="A8" s="14" t="s">
        <v>16</v>
      </c>
      <c r="B8" s="15">
        <f>SUM(B9:B18)</f>
        <v>1300724656.697902</v>
      </c>
      <c r="C8" s="15">
        <f t="shared" ref="C8:J8" si="0">SUM(C9:C18)</f>
        <v>384869413.94160259</v>
      </c>
      <c r="D8" s="15">
        <f t="shared" si="0"/>
        <v>331348519.80878377</v>
      </c>
      <c r="E8" s="15">
        <f t="shared" si="0"/>
        <v>44901257.802718826</v>
      </c>
      <c r="F8" s="15">
        <f t="shared" si="0"/>
        <v>340692164.63487905</v>
      </c>
      <c r="G8" s="15">
        <f>SUM(G9:G18)</f>
        <v>1294170895.97593</v>
      </c>
      <c r="H8" s="15">
        <f>SUM(H9:H18)</f>
        <v>3696706908.8618159</v>
      </c>
      <c r="I8" s="15">
        <f>SUM(I9:I18)</f>
        <v>367180168.58221859</v>
      </c>
      <c r="J8" s="15">
        <f t="shared" si="0"/>
        <v>4063887077.4440351</v>
      </c>
      <c r="K8" s="16">
        <f t="shared" ref="K8:K19" si="1">+J8/$J$195</f>
        <v>8.9000170806725995E-2</v>
      </c>
    </row>
    <row r="9" spans="1:13" ht="14.25" x14ac:dyDescent="0.2">
      <c r="A9" s="17" t="s">
        <v>17</v>
      </c>
      <c r="B9" s="18">
        <f>+'[1]Nómina y honorarios 2017'!K21</f>
        <v>823975795.14833355</v>
      </c>
      <c r="C9" s="18">
        <f>+'[1]Nómina y honorarios 2017'!K48</f>
        <v>270835936.16366673</v>
      </c>
      <c r="D9" s="18">
        <f>+'[1]Nómina y honorarios 2017'!K57</f>
        <v>236070023.42666668</v>
      </c>
      <c r="E9" s="18">
        <f>+'[1]Nómina y honorarios 2017'!K65</f>
        <v>29166799.917000007</v>
      </c>
      <c r="F9" s="18">
        <f>+'[1]Nómina y honorarios 2017'!K39</f>
        <v>242139435.1196667</v>
      </c>
      <c r="G9" s="18">
        <f>+'[1]Nómina y honorarios 2017'!K69</f>
        <v>858578402.20066702</v>
      </c>
      <c r="H9" s="19">
        <f t="shared" ref="H9:H19" si="2">+B9+C9+D9+G9+E9+F9</f>
        <v>2460766391.9760003</v>
      </c>
      <c r="I9" s="18">
        <f>+'[1]Nómina y honorarios 2017'!K12</f>
        <v>160509360.04666668</v>
      </c>
      <c r="J9" s="18">
        <f t="shared" ref="J9:J18" si="3">+H9+I9</f>
        <v>2621275752.0226669</v>
      </c>
      <c r="K9" s="20">
        <f>+J9/$J$195</f>
        <v>5.7406612244815566E-2</v>
      </c>
      <c r="M9" s="21"/>
    </row>
    <row r="10" spans="1:13" ht="14.25" x14ac:dyDescent="0.2">
      <c r="A10" s="17" t="s">
        <v>18</v>
      </c>
      <c r="B10" s="18">
        <f>+'[1]Nómina y honorarios 2017'!O21</f>
        <v>41661697.507500015</v>
      </c>
      <c r="C10" s="18">
        <f>+'[1]Nómina y honorarios 2017'!O48</f>
        <v>13693951.828500003</v>
      </c>
      <c r="D10" s="18">
        <f>+'[1]Nómina y honorarios 2017'!O57</f>
        <v>11936124.780000003</v>
      </c>
      <c r="E10" s="18">
        <f>+'[1]Nómina y honorarios 2017'!O65</f>
        <v>1474725.8385000003</v>
      </c>
      <c r="F10" s="18">
        <f>+'[1]Nómina y honorarios 2017'!O39</f>
        <v>12243005.146500003</v>
      </c>
      <c r="G10" s="18">
        <f>+'[1]Nómina y honorarios 2017'!O69</f>
        <v>43411267.527000017</v>
      </c>
      <c r="H10" s="19">
        <f t="shared" si="2"/>
        <v>124420772.62800004</v>
      </c>
      <c r="I10" s="18">
        <f>+'[1]Nómina y honorarios 2017'!O12</f>
        <v>6320254.5</v>
      </c>
      <c r="J10" s="18">
        <f t="shared" si="3"/>
        <v>130741027.12800004</v>
      </c>
      <c r="K10" s="20">
        <f t="shared" si="1"/>
        <v>2.8632620749780274E-3</v>
      </c>
    </row>
    <row r="11" spans="1:13" ht="14.25" x14ac:dyDescent="0.2">
      <c r="A11" s="17" t="s">
        <v>19</v>
      </c>
      <c r="B11" s="18">
        <f>+'[1]Nómina y honorarios 2017'!N21</f>
        <v>59374335.537500009</v>
      </c>
      <c r="C11" s="18">
        <f>+'[1]Nómina y honorarios 2017'!N48</f>
        <v>12761426.072500002</v>
      </c>
      <c r="D11" s="18">
        <f>+'[1]Nómina y honorarios 2017'!N57</f>
        <v>9831714.3250000011</v>
      </c>
      <c r="E11" s="18">
        <f>+'[1]Nómina y honorarios 2017'!N65</f>
        <v>2457876.3975000004</v>
      </c>
      <c r="F11" s="18">
        <f>+'[1]Nómina y honorarios 2017'!N39</f>
        <v>10343181.602500001</v>
      </c>
      <c r="G11" s="18">
        <f>+'[1]Nómina y honorarios 2017'!N69</f>
        <v>62290285.570000008</v>
      </c>
      <c r="H11" s="19">
        <f t="shared" si="2"/>
        <v>157058819.50500003</v>
      </c>
      <c r="I11" s="18">
        <f>+'[1]Nómina y honorarios 2017'!N12</f>
        <v>10533757.5</v>
      </c>
      <c r="J11" s="18">
        <f t="shared" si="3"/>
        <v>167592577.00500003</v>
      </c>
      <c r="K11" s="20">
        <f t="shared" si="1"/>
        <v>3.6703204826167542E-3</v>
      </c>
    </row>
    <row r="12" spans="1:13" ht="14.25" x14ac:dyDescent="0.2">
      <c r="A12" s="17" t="s">
        <v>20</v>
      </c>
      <c r="B12" s="22">
        <f>+[2]Agregado!$D$7</f>
        <v>61196261.287500001</v>
      </c>
      <c r="C12" s="22">
        <v>0</v>
      </c>
      <c r="D12" s="22">
        <v>0</v>
      </c>
      <c r="E12" s="18">
        <v>0</v>
      </c>
      <c r="F12" s="19">
        <v>0</v>
      </c>
      <c r="G12" s="19"/>
      <c r="H12" s="19">
        <f t="shared" si="2"/>
        <v>61196261.287500001</v>
      </c>
      <c r="I12" s="18">
        <f>+'[1]Nómina y honorarios 2017'!I107</f>
        <v>134613455.75999999</v>
      </c>
      <c r="J12" s="18">
        <f>+H12+I12</f>
        <v>195809717.04749998</v>
      </c>
      <c r="K12" s="20">
        <f t="shared" si="1"/>
        <v>4.2882830971289893E-3</v>
      </c>
    </row>
    <row r="13" spans="1:13" ht="14.25" x14ac:dyDescent="0.2">
      <c r="A13" s="17" t="s">
        <v>21</v>
      </c>
      <c r="B13" s="18">
        <f>+'[1]Nómina y honorarios 2017'!K96</f>
        <v>2709822.6</v>
      </c>
      <c r="C13" s="18">
        <f>+'[1]Nómina y honorarios 2017'!O96</f>
        <v>677455.65</v>
      </c>
      <c r="D13" s="18">
        <f>+'[1]Nómina y honorarios 2017'!Q96</f>
        <v>677455.65</v>
      </c>
      <c r="E13" s="18">
        <v>0</v>
      </c>
      <c r="F13" s="18">
        <f>+'[1]Nómina y honorarios 2017'!M96</f>
        <v>677455.65</v>
      </c>
      <c r="G13" s="18">
        <f>+'[1]Nómina y honorarios 2017'!S96</f>
        <v>2032366.9500000002</v>
      </c>
      <c r="H13" s="19">
        <f t="shared" si="2"/>
        <v>6774556.5</v>
      </c>
      <c r="I13" s="18"/>
      <c r="J13" s="18">
        <f t="shared" si="3"/>
        <v>6774556.5</v>
      </c>
      <c r="K13" s="20">
        <f t="shared" si="1"/>
        <v>1.4836452739701379E-4</v>
      </c>
    </row>
    <row r="14" spans="1:13" ht="14.25" x14ac:dyDescent="0.2">
      <c r="A14" s="17" t="s">
        <v>22</v>
      </c>
      <c r="B14" s="18">
        <f>+'[1]Nómina y honorarios 2017'!L21</f>
        <v>59374335.537500009</v>
      </c>
      <c r="C14" s="18">
        <f>+'[1]Nómina y honorarios 2017'!L48</f>
        <v>12761426.072500002</v>
      </c>
      <c r="D14" s="18">
        <f>+'[1]Nómina y honorarios 2017'!L57</f>
        <v>9831714.3250000011</v>
      </c>
      <c r="E14" s="18">
        <f>+'[1]Nómina y honorarios 2017'!L65</f>
        <v>2457876.3975000004</v>
      </c>
      <c r="F14" s="18">
        <f>+'[1]Nómina y honorarios 2017'!L39</f>
        <v>10343181.602500001</v>
      </c>
      <c r="G14" s="18">
        <f>+'[1]Nómina y honorarios 2017'!L69</f>
        <v>62290285.570000008</v>
      </c>
      <c r="H14" s="19">
        <f t="shared" si="2"/>
        <v>157058819.50500003</v>
      </c>
      <c r="I14" s="18">
        <f>+'[1]Nómina y honorarios 2017'!L12</f>
        <v>10533757.5</v>
      </c>
      <c r="J14" s="18">
        <f t="shared" si="3"/>
        <v>167592577.00500003</v>
      </c>
      <c r="K14" s="20">
        <f t="shared" si="1"/>
        <v>3.6703204826167542E-3</v>
      </c>
      <c r="L14" s="23"/>
      <c r="M14" s="23"/>
    </row>
    <row r="15" spans="1:13" ht="14.25" x14ac:dyDescent="0.2">
      <c r="A15" s="17" t="s">
        <v>23</v>
      </c>
      <c r="B15" s="18">
        <f>+'[1]Nómina y honorarios 2017'!M21</f>
        <v>7124920.2645000005</v>
      </c>
      <c r="C15" s="18">
        <f>+'[1]Nómina y honorarios 2017'!M48</f>
        <v>1531371.1287000002</v>
      </c>
      <c r="D15" s="18">
        <f>+'[1]Nómina y honorarios 2017'!M57</f>
        <v>1179805.719</v>
      </c>
      <c r="E15" s="18">
        <f>+'[1]Nómina y honorarios 2017'!M65</f>
        <v>294945.16770000005</v>
      </c>
      <c r="F15" s="18">
        <f>+'[1]Nómina y honorarios 2017'!M39</f>
        <v>1241181.7923000001</v>
      </c>
      <c r="G15" s="18">
        <f>+'[1]Nómina y honorarios 2017'!M69</f>
        <v>7474834.2684000013</v>
      </c>
      <c r="H15" s="19">
        <f t="shared" si="2"/>
        <v>18847058.340600003</v>
      </c>
      <c r="I15" s="18">
        <f>+'[1]Nómina y honorarios 2017'!M12</f>
        <v>1264050.8999999999</v>
      </c>
      <c r="J15" s="18">
        <f t="shared" si="3"/>
        <v>20111109.240600001</v>
      </c>
      <c r="K15" s="20">
        <f t="shared" si="1"/>
        <v>4.4043845791401045E-4</v>
      </c>
      <c r="L15" s="23"/>
      <c r="M15" s="23"/>
    </row>
    <row r="16" spans="1:13" ht="14.25" x14ac:dyDescent="0.2">
      <c r="A16" s="17" t="s">
        <v>24</v>
      </c>
      <c r="B16" s="18">
        <f>+'[1]Nómina y honorarios 2017'!S21</f>
        <v>169177506.12322831</v>
      </c>
      <c r="C16" s="18">
        <f>+'[1]Nómina y honorarios 2017'!S48</f>
        <v>49888604.197575875</v>
      </c>
      <c r="D16" s="18">
        <f>+'[1]Nómina y honorarios 2017'!S57</f>
        <v>42477466.688077159</v>
      </c>
      <c r="E16" s="18">
        <f>+'[1]Nómina y honorarios 2017'!S65</f>
        <v>6217560.4745988166</v>
      </c>
      <c r="F16" s="18">
        <f>+'[1]Nómina y honorarios 2017'!S39</f>
        <v>43771298.522692293</v>
      </c>
      <c r="G16" s="18">
        <f>+'[1]Nómina y honorarios 2017'!S69</f>
        <v>178508519.48058283</v>
      </c>
      <c r="H16" s="19">
        <f t="shared" si="2"/>
        <v>490040955.48675525</v>
      </c>
      <c r="I16" s="18">
        <f>+'[1]Nómina y honorarios 2017'!S12</f>
        <v>31270643.735551931</v>
      </c>
      <c r="J16" s="18">
        <f t="shared" si="3"/>
        <v>521311599.22230721</v>
      </c>
      <c r="K16" s="20">
        <f t="shared" si="1"/>
        <v>1.1416857922020292E-2</v>
      </c>
    </row>
    <row r="17" spans="1:11" ht="14.25" x14ac:dyDescent="0.2">
      <c r="A17" s="17" t="s">
        <v>25</v>
      </c>
      <c r="B17" s="18">
        <f>+'[1]Nómina y honorarios 2017'!U21</f>
        <v>33835547.863040008</v>
      </c>
      <c r="C17" s="18">
        <f>+'[1]Nómina y honorarios 2017'!U48</f>
        <v>10097441.256960001</v>
      </c>
      <c r="D17" s="18">
        <f>+'[1]Nómina y honorarios 2017'!U57</f>
        <v>8597428.8422400001</v>
      </c>
      <c r="E17" s="18">
        <f>+'[1]Nómina y honorarios 2017'!U65</f>
        <v>1258432.7155200003</v>
      </c>
      <c r="F17" s="18">
        <f>+'[1]Nómina y honorarios 2017'!U39</f>
        <v>8859300.088320002</v>
      </c>
      <c r="G17" s="18">
        <f>+'[1]Nómina y honorarios 2017'!U69</f>
        <v>35371081.959679998</v>
      </c>
      <c r="H17" s="19">
        <f t="shared" si="2"/>
        <v>98019232.725759998</v>
      </c>
      <c r="I17" s="18">
        <f>+'[1]Nómina y honorarios 2017'!U12</f>
        <v>5393283.8400000008</v>
      </c>
      <c r="J17" s="18">
        <f t="shared" si="3"/>
        <v>103412516.56576</v>
      </c>
      <c r="K17" s="20">
        <f t="shared" si="1"/>
        <v>2.2647606743282519E-3</v>
      </c>
    </row>
    <row r="18" spans="1:11" ht="14.25" x14ac:dyDescent="0.2">
      <c r="A18" s="17" t="s">
        <v>26</v>
      </c>
      <c r="B18" s="18">
        <f>+'[1]Nómina y honorarios 2017'!X21</f>
        <v>42294434.828800008</v>
      </c>
      <c r="C18" s="18">
        <f>+'[1]Nómina y honorarios 2017'!X48</f>
        <v>12621801.571200002</v>
      </c>
      <c r="D18" s="18">
        <f>+'[1]Nómina y honorarios 2017'!X57</f>
        <v>10746786.052800002</v>
      </c>
      <c r="E18" s="18">
        <f>+'[1]Nómina y honorarios 2017'!X65</f>
        <v>1573040.8944000003</v>
      </c>
      <c r="F18" s="18">
        <f>+'[1]Nómina y honorarios 2017'!X39</f>
        <v>11074125.110400002</v>
      </c>
      <c r="G18" s="18">
        <f>+'[1]Nómina y honorarios 2017'!X69</f>
        <v>44213852.449600004</v>
      </c>
      <c r="H18" s="19">
        <f t="shared" si="2"/>
        <v>122524040.90720002</v>
      </c>
      <c r="I18" s="18">
        <f>+'[1]Nómina y honorarios 2017'!X12</f>
        <v>6741604.8000000007</v>
      </c>
      <c r="J18" s="18">
        <f t="shared" si="3"/>
        <v>129265645.70720002</v>
      </c>
      <c r="K18" s="20">
        <f t="shared" si="1"/>
        <v>2.8309508429103149E-3</v>
      </c>
    </row>
    <row r="19" spans="1:11" ht="15" x14ac:dyDescent="0.25">
      <c r="A19" s="24" t="s">
        <v>27</v>
      </c>
      <c r="B19" s="25">
        <f t="shared" ref="B19:G19" si="4">SUM(B9:B18)</f>
        <v>1300724656.697902</v>
      </c>
      <c r="C19" s="25">
        <f t="shared" si="4"/>
        <v>384869413.94160259</v>
      </c>
      <c r="D19" s="25">
        <f t="shared" si="4"/>
        <v>331348519.80878377</v>
      </c>
      <c r="E19" s="25">
        <f t="shared" si="4"/>
        <v>44901257.802718826</v>
      </c>
      <c r="F19" s="25">
        <f t="shared" si="4"/>
        <v>340692164.63487905</v>
      </c>
      <c r="G19" s="25">
        <f t="shared" si="4"/>
        <v>1294170895.97593</v>
      </c>
      <c r="H19" s="25">
        <f t="shared" si="2"/>
        <v>3696706908.8618159</v>
      </c>
      <c r="I19" s="25">
        <f>SUM(I9:I18)</f>
        <v>367180168.58221859</v>
      </c>
      <c r="J19" s="25">
        <f>SUM(J9:J18)</f>
        <v>4063887077.4440351</v>
      </c>
      <c r="K19" s="16">
        <f t="shared" si="1"/>
        <v>8.9000170806725995E-2</v>
      </c>
    </row>
    <row r="20" spans="1:11" ht="15" x14ac:dyDescent="0.25">
      <c r="A20" s="11" t="s">
        <v>28</v>
      </c>
      <c r="B20" s="18"/>
      <c r="C20" s="18"/>
      <c r="D20" s="18"/>
      <c r="E20" s="18"/>
      <c r="F20" s="18"/>
      <c r="G20" s="18"/>
      <c r="H20" s="18"/>
      <c r="I20" s="25"/>
      <c r="J20" s="18"/>
      <c r="K20" s="16"/>
    </row>
    <row r="21" spans="1:11" ht="14.25" x14ac:dyDescent="0.2">
      <c r="A21" s="26" t="s">
        <v>29</v>
      </c>
      <c r="B21" s="27">
        <f>+[1]Funcionamiento!I10</f>
        <v>142765236</v>
      </c>
      <c r="C21" s="27">
        <f>+[1]Funcionamiento!J10</f>
        <v>3000000</v>
      </c>
      <c r="D21" s="27">
        <v>0</v>
      </c>
      <c r="E21" s="27">
        <v>0</v>
      </c>
      <c r="F21" s="27">
        <f>+[1]Funcionamiento!L10</f>
        <v>5000000</v>
      </c>
      <c r="G21" s="27">
        <f>+[1]Funcionamiento!G10</f>
        <v>2400000</v>
      </c>
      <c r="H21" s="27">
        <f t="shared" ref="H21:H35" si="5">+B21+C21+D21+G21+E21+F21</f>
        <v>153165236</v>
      </c>
      <c r="I21" s="18">
        <f>+[1]Funcionamiento!F10</f>
        <v>107456358.38000003</v>
      </c>
      <c r="J21" s="18">
        <f>+I21+H21</f>
        <v>260621594.38000003</v>
      </c>
      <c r="K21" s="20">
        <f t="shared" ref="K21:K37" si="6">+J21/$J$195</f>
        <v>5.7076798576622583E-3</v>
      </c>
    </row>
    <row r="22" spans="1:11" ht="14.25" x14ac:dyDescent="0.2">
      <c r="A22" s="26" t="s">
        <v>30</v>
      </c>
      <c r="B22" s="18">
        <f>+[1]Funcionamiento!I24</f>
        <v>33828230.850000001</v>
      </c>
      <c r="C22" s="27">
        <f>+[1]Funcionamiento!J24</f>
        <v>4516371</v>
      </c>
      <c r="D22" s="27">
        <v>0</v>
      </c>
      <c r="E22" s="18">
        <f>+[1]Funcionamiento!H24</f>
        <v>0</v>
      </c>
      <c r="F22" s="27">
        <f>+[1]Funcionamiento!L24</f>
        <v>0</v>
      </c>
      <c r="G22" s="18">
        <f>+[1]Funcionamiento!G24</f>
        <v>15069375</v>
      </c>
      <c r="H22" s="27">
        <f t="shared" si="5"/>
        <v>53413976.850000001</v>
      </c>
      <c r="I22" s="18">
        <f>+[1]Funcionamiento!F24</f>
        <v>12789822.712500002</v>
      </c>
      <c r="J22" s="18">
        <f t="shared" ref="J22:J35" si="7">+H22+I22</f>
        <v>66203799.5625</v>
      </c>
      <c r="K22" s="20">
        <f t="shared" si="6"/>
        <v>1.4498802148859397E-3</v>
      </c>
    </row>
    <row r="23" spans="1:11" ht="14.25" x14ac:dyDescent="0.2">
      <c r="A23" s="26" t="s">
        <v>31</v>
      </c>
      <c r="B23" s="27">
        <v>0</v>
      </c>
      <c r="C23" s="27">
        <v>0</v>
      </c>
      <c r="D23" s="27">
        <v>0</v>
      </c>
      <c r="E23" s="27">
        <v>0</v>
      </c>
      <c r="F23" s="27"/>
      <c r="G23" s="27">
        <f>+[1]Funcionamiento!G14</f>
        <v>13549113.000000002</v>
      </c>
      <c r="H23" s="27">
        <f t="shared" si="5"/>
        <v>13549113.000000002</v>
      </c>
      <c r="I23" s="18">
        <f>+[1]Funcionamiento!F14</f>
        <v>21597401.812500004</v>
      </c>
      <c r="J23" s="18">
        <f t="shared" si="7"/>
        <v>35146514.812500007</v>
      </c>
      <c r="K23" s="20">
        <f t="shared" si="6"/>
        <v>7.6971770178737285E-4</v>
      </c>
    </row>
    <row r="24" spans="1:11" ht="14.25" x14ac:dyDescent="0.2">
      <c r="A24" s="26" t="s">
        <v>32</v>
      </c>
      <c r="B24" s="18">
        <f>+[1]Funcionamiento!I26</f>
        <v>23000000</v>
      </c>
      <c r="C24" s="27">
        <f>+[1]Funcionamiento!J26</f>
        <v>11937841.492500002</v>
      </c>
      <c r="D24" s="27">
        <f>+[1]Funcionamiento!K26</f>
        <v>7162964.6175000006</v>
      </c>
      <c r="E24" s="27">
        <f>+[1]Funcionamiento!H26</f>
        <v>3800000</v>
      </c>
      <c r="F24" s="27">
        <f>+[1]Funcionamiento!L26</f>
        <v>11289371.9175</v>
      </c>
      <c r="G24" s="27">
        <f>+[1]Funcionamiento!G26</f>
        <v>241147381.20999998</v>
      </c>
      <c r="H24" s="27">
        <f t="shared" si="5"/>
        <v>298337559.23750001</v>
      </c>
      <c r="I24" s="18">
        <f>+[1]Funcionamiento!F26</f>
        <v>54750997.597500011</v>
      </c>
      <c r="J24" s="18">
        <f t="shared" si="7"/>
        <v>353088556.83500004</v>
      </c>
      <c r="K24" s="20">
        <f t="shared" si="6"/>
        <v>7.7327300855957763E-3</v>
      </c>
    </row>
    <row r="25" spans="1:11" ht="14.25" x14ac:dyDescent="0.2">
      <c r="A25" s="26" t="s">
        <v>33</v>
      </c>
      <c r="B25" s="27">
        <f>+[1]Funcionamiento!I28</f>
        <v>1000000</v>
      </c>
      <c r="C25" s="27">
        <f>+[1]Funcionamiento!J28</f>
        <v>2709297</v>
      </c>
      <c r="D25" s="27">
        <f>+[1]Funcionamiento!K28</f>
        <v>2115000</v>
      </c>
      <c r="E25" s="27">
        <v>0</v>
      </c>
      <c r="F25" s="27">
        <f>+[1]Funcionamiento!L28</f>
        <v>2300000</v>
      </c>
      <c r="G25" s="27">
        <f>+[1]Funcionamiento!G28</f>
        <v>3000000</v>
      </c>
      <c r="H25" s="27">
        <f t="shared" si="5"/>
        <v>11124297</v>
      </c>
      <c r="I25" s="18">
        <f>+[1]Funcionamiento!F28</f>
        <v>5121955.7774999999</v>
      </c>
      <c r="J25" s="18">
        <f t="shared" si="7"/>
        <v>16246252.7775</v>
      </c>
      <c r="K25" s="20">
        <f t="shared" si="6"/>
        <v>3.5579710868249604E-4</v>
      </c>
    </row>
    <row r="26" spans="1:11" ht="14.25" x14ac:dyDescent="0.2">
      <c r="A26" s="17" t="s">
        <v>34</v>
      </c>
      <c r="B26" s="27">
        <v>0</v>
      </c>
      <c r="C26" s="27">
        <v>0</v>
      </c>
      <c r="D26" s="27">
        <v>0</v>
      </c>
      <c r="E26" s="27"/>
      <c r="F26" s="27"/>
      <c r="G26" s="27"/>
      <c r="H26" s="27">
        <f t="shared" si="5"/>
        <v>0</v>
      </c>
      <c r="I26" s="18">
        <f>+[1]Funcionamiento!F8</f>
        <v>25000000</v>
      </c>
      <c r="J26" s="18">
        <f t="shared" si="7"/>
        <v>25000000</v>
      </c>
      <c r="K26" s="20">
        <f t="shared" si="6"/>
        <v>5.4750642125803281E-4</v>
      </c>
    </row>
    <row r="27" spans="1:11" ht="14.25" x14ac:dyDescent="0.2">
      <c r="A27" s="26" t="s">
        <v>35</v>
      </c>
      <c r="B27" s="27">
        <f>+[1]Funcionamiento!I16</f>
        <v>8738889.9000000004</v>
      </c>
      <c r="C27" s="27">
        <f>+[1]Funcionamiento!J16</f>
        <v>8738889.9000000004</v>
      </c>
      <c r="D27" s="27">
        <f>+[1]Funcionamiento!K16</f>
        <v>8738889.9000000004</v>
      </c>
      <c r="E27" s="27">
        <f>+[1]Funcionamiento!H16</f>
        <v>8738889.9000000004</v>
      </c>
      <c r="F27" s="27">
        <f>+[1]Funcionamiento!L16</f>
        <v>8738889.9000000004</v>
      </c>
      <c r="G27" s="27">
        <f>+[1]Funcionamiento!G16</f>
        <v>8738888.9000000004</v>
      </c>
      <c r="H27" s="27">
        <f t="shared" si="5"/>
        <v>52433338.399999999</v>
      </c>
      <c r="I27" s="18">
        <f>+[1]Funcionamiento!F16</f>
        <v>23391811.8825</v>
      </c>
      <c r="J27" s="18">
        <f t="shared" si="7"/>
        <v>75825150.282499999</v>
      </c>
      <c r="K27" s="20">
        <f t="shared" si="6"/>
        <v>1.6605902669009638E-3</v>
      </c>
    </row>
    <row r="28" spans="1:11" ht="14.25" x14ac:dyDescent="0.2">
      <c r="A28" s="26" t="s">
        <v>36</v>
      </c>
      <c r="B28" s="27">
        <f>+[1]Funcionamiento!I30</f>
        <v>3000000</v>
      </c>
      <c r="C28" s="27">
        <f>+[1]Funcionamiento!J30</f>
        <v>564546.375</v>
      </c>
      <c r="D28" s="27">
        <f>+[1]Funcionamiento!K30</f>
        <v>5287500.0000000009</v>
      </c>
      <c r="E28" s="27">
        <f>+[1]Funcionamiento!H30</f>
        <v>1500000</v>
      </c>
      <c r="F28" s="27"/>
      <c r="G28" s="27">
        <f>+[1]Funcionamiento!G30</f>
        <v>40000000</v>
      </c>
      <c r="H28" s="27">
        <f t="shared" si="5"/>
        <v>50352046.375</v>
      </c>
      <c r="I28" s="18">
        <f>+[1]Funcionamiento!F30</f>
        <v>24840040.5</v>
      </c>
      <c r="J28" s="18">
        <f t="shared" si="7"/>
        <v>75192086.875</v>
      </c>
      <c r="K28" s="20">
        <f t="shared" si="6"/>
        <v>1.646726015674174E-3</v>
      </c>
    </row>
    <row r="29" spans="1:11" ht="14.25" x14ac:dyDescent="0.2">
      <c r="A29" s="26" t="s">
        <v>37</v>
      </c>
      <c r="B29" s="27">
        <v>0</v>
      </c>
      <c r="C29" s="27">
        <v>0</v>
      </c>
      <c r="D29" s="27">
        <v>0</v>
      </c>
      <c r="E29" s="27"/>
      <c r="F29" s="27"/>
      <c r="G29" s="27">
        <f>+[1]Funcionamiento!G34</f>
        <v>70000000</v>
      </c>
      <c r="H29" s="27">
        <f t="shared" si="5"/>
        <v>70000000</v>
      </c>
      <c r="I29" s="18">
        <f>+[1]Funcionamiento!F34</f>
        <v>119352818.97250001</v>
      </c>
      <c r="J29" s="18">
        <f t="shared" si="7"/>
        <v>189352818.97250003</v>
      </c>
      <c r="K29" s="20">
        <f t="shared" si="6"/>
        <v>4.1468753708301456E-3</v>
      </c>
    </row>
    <row r="30" spans="1:11" ht="14.25" x14ac:dyDescent="0.2">
      <c r="A30" s="26" t="s">
        <v>38</v>
      </c>
      <c r="B30" s="18">
        <f>+[1]Funcionamiento!I22</f>
        <v>15000000</v>
      </c>
      <c r="C30" s="18">
        <f>+[1]Funcionamiento!J22</f>
        <v>18343686.870000001</v>
      </c>
      <c r="D30" s="18">
        <f>+[1]Funcionamiento!K22</f>
        <v>8714845.8675000016</v>
      </c>
      <c r="E30" s="18"/>
      <c r="F30" s="27">
        <f>+[1]Funcionamiento!L22</f>
        <v>23875681.927500002</v>
      </c>
      <c r="G30" s="18">
        <f>+[1]Funcionamiento!G22</f>
        <v>349509396.77000004</v>
      </c>
      <c r="H30" s="27">
        <f t="shared" si="5"/>
        <v>415443611.43500006</v>
      </c>
      <c r="I30" s="18">
        <f>+[1]Funcionamiento!F22</f>
        <v>26692500</v>
      </c>
      <c r="J30" s="18">
        <f t="shared" si="7"/>
        <v>442136111.43500006</v>
      </c>
      <c r="K30" s="20">
        <f t="shared" si="6"/>
        <v>9.6828944032287881E-3</v>
      </c>
    </row>
    <row r="31" spans="1:11" ht="14.25" x14ac:dyDescent="0.2">
      <c r="A31" s="26" t="s">
        <v>39</v>
      </c>
      <c r="B31" s="27">
        <v>0</v>
      </c>
      <c r="C31" s="27">
        <v>0</v>
      </c>
      <c r="D31" s="27">
        <v>0</v>
      </c>
      <c r="E31" s="27"/>
      <c r="F31" s="27"/>
      <c r="G31" s="27"/>
      <c r="H31" s="27">
        <f t="shared" si="5"/>
        <v>0</v>
      </c>
      <c r="I31" s="18">
        <f>+[1]Funcionamiento!F12</f>
        <v>10757341</v>
      </c>
      <c r="J31" s="18">
        <f t="shared" si="7"/>
        <v>10757341</v>
      </c>
      <c r="K31" s="20">
        <f t="shared" si="6"/>
        <v>2.3558853092649234E-4</v>
      </c>
    </row>
    <row r="32" spans="1:11" ht="14.25" x14ac:dyDescent="0.2">
      <c r="A32" s="26" t="s">
        <v>40</v>
      </c>
      <c r="B32" s="18">
        <f>+[1]Funcionamiento!I18</f>
        <v>11000122.402500002</v>
      </c>
      <c r="C32" s="18">
        <f>+[1]Funcionamiento!J18</f>
        <v>4277825.4375</v>
      </c>
      <c r="D32" s="18">
        <f>+[1]Funcionamiento!K18</f>
        <v>1833353.9100000001</v>
      </c>
      <c r="E32" s="18"/>
      <c r="F32" s="18">
        <f>+[1]Funcionamiento!L18</f>
        <v>11000122.402500002</v>
      </c>
      <c r="G32" s="18">
        <f>+[1]Funcionamiento!G18</f>
        <v>9890852.4900000002</v>
      </c>
      <c r="H32" s="27">
        <f t="shared" si="5"/>
        <v>38002276.642500006</v>
      </c>
      <c r="I32" s="18">
        <f>+[1]Funcionamiento!F18</f>
        <v>31167014.355000004</v>
      </c>
      <c r="J32" s="18">
        <f t="shared" si="7"/>
        <v>69169290.997500002</v>
      </c>
      <c r="K32" s="20">
        <f t="shared" si="6"/>
        <v>1.5148252389998679E-3</v>
      </c>
    </row>
    <row r="33" spans="1:11" ht="14.25" x14ac:dyDescent="0.2">
      <c r="A33" s="26" t="s">
        <v>41</v>
      </c>
      <c r="B33" s="27">
        <f>+[1]Funcionamiento!I20</f>
        <v>17307278.25</v>
      </c>
      <c r="C33" s="27">
        <v>0</v>
      </c>
      <c r="D33" s="27">
        <v>0</v>
      </c>
      <c r="E33" s="27"/>
      <c r="F33" s="27">
        <f>+[1]Funcionamiento!L20</f>
        <v>23314717.305000003</v>
      </c>
      <c r="G33" s="27">
        <f>+[1]Funcionamiento!G20</f>
        <v>11222095.059999999</v>
      </c>
      <c r="H33" s="27">
        <f t="shared" si="5"/>
        <v>51844090.615000002</v>
      </c>
      <c r="I33" s="18">
        <f>+[1]Funcionamiento!F20</f>
        <v>56463503.890000008</v>
      </c>
      <c r="J33" s="18">
        <f>+H33+I33</f>
        <v>108307594.50500001</v>
      </c>
      <c r="K33" s="20">
        <f t="shared" si="6"/>
        <v>2.3719641384999496E-3</v>
      </c>
    </row>
    <row r="34" spans="1:11" ht="14.25" x14ac:dyDescent="0.2">
      <c r="A34" s="26" t="s">
        <v>42</v>
      </c>
      <c r="B34" s="27">
        <v>0</v>
      </c>
      <c r="C34" s="27">
        <v>0</v>
      </c>
      <c r="D34" s="27">
        <v>0</v>
      </c>
      <c r="E34" s="27"/>
      <c r="F34" s="27"/>
      <c r="G34" s="27"/>
      <c r="H34" s="27">
        <f t="shared" si="5"/>
        <v>0</v>
      </c>
      <c r="I34" s="18">
        <f>+[1]Funcionamiento!F36</f>
        <v>54171821.502499998</v>
      </c>
      <c r="J34" s="18">
        <f t="shared" si="7"/>
        <v>54171821.502499998</v>
      </c>
      <c r="K34" s="20">
        <f t="shared" si="6"/>
        <v>1.1863768049545089E-3</v>
      </c>
    </row>
    <row r="35" spans="1:11" ht="14.25" x14ac:dyDescent="0.2">
      <c r="A35" s="26" t="s">
        <v>43</v>
      </c>
      <c r="B35" s="27">
        <v>0</v>
      </c>
      <c r="C35" s="27">
        <v>0</v>
      </c>
      <c r="D35" s="27">
        <v>0</v>
      </c>
      <c r="E35" s="27"/>
      <c r="F35" s="27"/>
      <c r="G35" s="27"/>
      <c r="H35" s="27">
        <f t="shared" si="5"/>
        <v>0</v>
      </c>
      <c r="I35" s="18">
        <f>+[1]Funcionamiento!F32</f>
        <v>23696586.900000006</v>
      </c>
      <c r="J35" s="18">
        <f t="shared" si="7"/>
        <v>23696586.900000006</v>
      </c>
      <c r="K35" s="20">
        <f t="shared" si="6"/>
        <v>5.1896133958595947E-4</v>
      </c>
    </row>
    <row r="36" spans="1:11" ht="15" x14ac:dyDescent="0.25">
      <c r="A36" s="24" t="s">
        <v>44</v>
      </c>
      <c r="B36" s="25">
        <f>SUM(B21:B35)</f>
        <v>255639757.4025</v>
      </c>
      <c r="C36" s="25">
        <f t="shared" ref="C36:I36" si="8">SUM(C21:C35)</f>
        <v>54088458.075000003</v>
      </c>
      <c r="D36" s="25">
        <f t="shared" si="8"/>
        <v>33852554.295000002</v>
      </c>
      <c r="E36" s="25">
        <f>SUM(E21:E35)</f>
        <v>14038889.9</v>
      </c>
      <c r="F36" s="25">
        <f t="shared" si="8"/>
        <v>85518783.452500015</v>
      </c>
      <c r="G36" s="25">
        <f>SUM(G21:G35)</f>
        <v>764527102.42999995</v>
      </c>
      <c r="H36" s="28">
        <f t="shared" si="8"/>
        <v>1207665545.5550001</v>
      </c>
      <c r="I36" s="25">
        <f t="shared" si="8"/>
        <v>597249975.28250003</v>
      </c>
      <c r="J36" s="25">
        <f>SUM(J21:J35)</f>
        <v>1804915520.8375006</v>
      </c>
      <c r="K36" s="16">
        <f t="shared" si="6"/>
        <v>3.9528113499472731E-2</v>
      </c>
    </row>
    <row r="37" spans="1:11" ht="15" x14ac:dyDescent="0.25">
      <c r="A37" s="29" t="s">
        <v>45</v>
      </c>
      <c r="B37" s="30">
        <f t="shared" ref="B37:G37" si="9">+B36+B19</f>
        <v>1556364414.1004019</v>
      </c>
      <c r="C37" s="30">
        <f t="shared" si="9"/>
        <v>438957872.01660258</v>
      </c>
      <c r="D37" s="30">
        <f t="shared" si="9"/>
        <v>365201074.10378379</v>
      </c>
      <c r="E37" s="30">
        <f t="shared" si="9"/>
        <v>58940147.702718824</v>
      </c>
      <c r="F37" s="30">
        <f t="shared" si="9"/>
        <v>426210948.0873791</v>
      </c>
      <c r="G37" s="30">
        <f t="shared" si="9"/>
        <v>2058697998.40593</v>
      </c>
      <c r="H37" s="31">
        <f>+B37+C37+D37+G37+E37+F37</f>
        <v>4904372454.4168167</v>
      </c>
      <c r="I37" s="30">
        <f>+I36+I19</f>
        <v>964430143.86471868</v>
      </c>
      <c r="J37" s="30">
        <f>+J36+J19</f>
        <v>5868802598.2815361</v>
      </c>
      <c r="K37" s="32">
        <f t="shared" si="6"/>
        <v>0.12852828430619873</v>
      </c>
    </row>
    <row r="38" spans="1:11" ht="15" x14ac:dyDescent="0.25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5"/>
    </row>
    <row r="39" spans="1:11" ht="15" x14ac:dyDescent="0.25">
      <c r="A39" s="36" t="s">
        <v>46</v>
      </c>
      <c r="B39" s="37">
        <f>+B41</f>
        <v>3352963890.9023829</v>
      </c>
      <c r="C39" s="37">
        <f>+C131</f>
        <v>1580111549.895</v>
      </c>
      <c r="D39" s="37">
        <f>+D143</f>
        <v>1671953337.8875</v>
      </c>
      <c r="E39" s="37">
        <f>+E178</f>
        <v>248662237</v>
      </c>
      <c r="F39" s="37">
        <f>+F70</f>
        <v>8671135294.2726898</v>
      </c>
      <c r="G39" s="37">
        <f>+G108</f>
        <v>13600678961.97612</v>
      </c>
      <c r="H39" s="37">
        <f>+B39+C39+D39+G39+E39+F39</f>
        <v>29125505271.933693</v>
      </c>
      <c r="I39" s="37">
        <v>0</v>
      </c>
      <c r="J39" s="37">
        <f>+I39+H39</f>
        <v>29125505271.933693</v>
      </c>
      <c r="K39" s="38">
        <f>+J39/$J$195</f>
        <v>0.63785604635073534</v>
      </c>
    </row>
    <row r="40" spans="1:11" ht="15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8"/>
    </row>
    <row r="41" spans="1:11" ht="15" x14ac:dyDescent="0.25">
      <c r="A41" s="36" t="s">
        <v>47</v>
      </c>
      <c r="B41" s="37">
        <f>+B42+B45+B54+B58+B62+B66</f>
        <v>3352963890.9023829</v>
      </c>
      <c r="C41" s="37"/>
      <c r="D41" s="37"/>
      <c r="E41" s="37"/>
      <c r="F41" s="37"/>
      <c r="G41" s="37"/>
      <c r="H41" s="37">
        <f>+H42+H45+H54+H58+H62+H66</f>
        <v>3352963890.9023829</v>
      </c>
      <c r="I41" s="37"/>
      <c r="J41" s="37">
        <f>+J42+J45+J54+J58+J62+J66</f>
        <v>3352963890.9023829</v>
      </c>
      <c r="K41" s="16">
        <f t="shared" ref="K41:K68" si="10">+J41/$J$195</f>
        <v>7.343077042061491E-2</v>
      </c>
    </row>
    <row r="42" spans="1:11" s="40" customFormat="1" ht="15" x14ac:dyDescent="0.25">
      <c r="A42" s="39" t="s">
        <v>48</v>
      </c>
      <c r="B42" s="25">
        <f>+SUM(B43:B44)</f>
        <v>403233579.51875001</v>
      </c>
      <c r="C42" s="25"/>
      <c r="D42" s="25"/>
      <c r="E42" s="25"/>
      <c r="F42" s="25"/>
      <c r="G42" s="25"/>
      <c r="H42" s="25">
        <f>+SUM(H43:H44)</f>
        <v>403233579.51875001</v>
      </c>
      <c r="I42" s="25"/>
      <c r="J42" s="25">
        <f>+SUM(J43:J44)</f>
        <v>403233579.51875001</v>
      </c>
      <c r="K42" s="16">
        <f t="shared" si="10"/>
        <v>8.8309189621350887E-3</v>
      </c>
    </row>
    <row r="43" spans="1:11" s="40" customFormat="1" ht="15" hidden="1" outlineLevel="1" x14ac:dyDescent="0.25">
      <c r="A43" s="41" t="s">
        <v>49</v>
      </c>
      <c r="B43" s="18">
        <f>+[2]Agregado!$D$23</f>
        <v>385887326.64875001</v>
      </c>
      <c r="C43" s="25"/>
      <c r="D43" s="25"/>
      <c r="E43" s="25"/>
      <c r="F43" s="25"/>
      <c r="G43" s="25"/>
      <c r="H43" s="18">
        <f>+B43+C43+D43+G43+E43+F43</f>
        <v>385887326.64875001</v>
      </c>
      <c r="I43" s="25"/>
      <c r="J43" s="19">
        <f>+H43+I43</f>
        <v>385887326.64875001</v>
      </c>
      <c r="K43" s="20">
        <f t="shared" si="10"/>
        <v>8.4510315688914664E-3</v>
      </c>
    </row>
    <row r="44" spans="1:11" s="40" customFormat="1" ht="15" hidden="1" outlineLevel="1" x14ac:dyDescent="0.25">
      <c r="A44" s="41" t="s">
        <v>50</v>
      </c>
      <c r="B44" s="18">
        <f>+[2]Agregado!$D$24</f>
        <v>17346252.870000005</v>
      </c>
      <c r="C44" s="25"/>
      <c r="D44" s="25"/>
      <c r="E44" s="25"/>
      <c r="F44" s="25"/>
      <c r="G44" s="25"/>
      <c r="H44" s="18">
        <f>+B44+C44+D44+G44+E44+F44</f>
        <v>17346252.870000005</v>
      </c>
      <c r="I44" s="25"/>
      <c r="J44" s="19">
        <f>+H44+I44</f>
        <v>17346252.870000005</v>
      </c>
      <c r="K44" s="20">
        <f t="shared" si="10"/>
        <v>3.7988739324362335E-4</v>
      </c>
    </row>
    <row r="45" spans="1:11" s="40" customFormat="1" ht="15" collapsed="1" x14ac:dyDescent="0.25">
      <c r="A45" s="42" t="s">
        <v>51</v>
      </c>
      <c r="B45" s="15">
        <f>+B46+B47+B48+B53</f>
        <v>1643931801.0959663</v>
      </c>
      <c r="C45" s="25"/>
      <c r="D45" s="25"/>
      <c r="E45" s="25"/>
      <c r="F45" s="25"/>
      <c r="G45" s="25"/>
      <c r="H45" s="15">
        <f>+H46+H47+H48+H53</f>
        <v>1643931801.0959663</v>
      </c>
      <c r="I45" s="25"/>
      <c r="J45" s="15">
        <f>+J46+J48+J53+J47</f>
        <v>1643931801.0959663</v>
      </c>
      <c r="K45" s="16">
        <f t="shared" si="10"/>
        <v>3.6002528688412992E-2</v>
      </c>
    </row>
    <row r="46" spans="1:11" s="40" customFormat="1" ht="15" hidden="1" outlineLevel="1" x14ac:dyDescent="0.25">
      <c r="A46" s="41" t="s">
        <v>52</v>
      </c>
      <c r="B46" s="18">
        <f>+[2]Agregado!$D$27+14020071</f>
        <v>348644693.82125002</v>
      </c>
      <c r="C46" s="25"/>
      <c r="D46" s="25"/>
      <c r="E46" s="25"/>
      <c r="F46" s="25"/>
      <c r="G46" s="25"/>
      <c r="H46" s="18">
        <f t="shared" ref="H46:H53" si="11">+B46+C46+D46+G46+E46+F46</f>
        <v>348644693.82125002</v>
      </c>
      <c r="I46" s="25"/>
      <c r="J46" s="19">
        <f t="shared" ref="J46:J53" si="12">+H46+I46</f>
        <v>348644693.82125002</v>
      </c>
      <c r="K46" s="20">
        <f t="shared" si="10"/>
        <v>7.6354083441870077E-3</v>
      </c>
    </row>
    <row r="47" spans="1:11" s="40" customFormat="1" ht="15" hidden="1" outlineLevel="1" x14ac:dyDescent="0.25">
      <c r="A47" s="41" t="s">
        <v>53</v>
      </c>
      <c r="B47" s="18">
        <f>+[2]Agregado!$D$28</f>
        <v>89147131.767839</v>
      </c>
      <c r="C47" s="25"/>
      <c r="D47" s="25"/>
      <c r="E47" s="25"/>
      <c r="F47" s="25"/>
      <c r="G47" s="25"/>
      <c r="H47" s="18">
        <f t="shared" si="11"/>
        <v>89147131.767839</v>
      </c>
      <c r="I47" s="25"/>
      <c r="J47" s="19">
        <f t="shared" si="12"/>
        <v>89147131.767839</v>
      </c>
      <c r="K47" s="20">
        <f t="shared" si="10"/>
        <v>1.9523450831851127E-3</v>
      </c>
    </row>
    <row r="48" spans="1:11" s="40" customFormat="1" ht="15" hidden="1" outlineLevel="1" x14ac:dyDescent="0.25">
      <c r="A48" s="41" t="s">
        <v>54</v>
      </c>
      <c r="B48" s="15">
        <f>+B49+B51</f>
        <v>750000000</v>
      </c>
      <c r="C48" s="25"/>
      <c r="D48" s="25"/>
      <c r="E48" s="25"/>
      <c r="F48" s="25"/>
      <c r="G48" s="25"/>
      <c r="H48" s="15">
        <f t="shared" si="11"/>
        <v>750000000</v>
      </c>
      <c r="I48" s="15"/>
      <c r="J48" s="15">
        <f t="shared" si="12"/>
        <v>750000000</v>
      </c>
      <c r="K48" s="16">
        <f t="shared" si="10"/>
        <v>1.6425192637740987E-2</v>
      </c>
    </row>
    <row r="49" spans="1:11" s="40" customFormat="1" ht="15" hidden="1" outlineLevel="2" x14ac:dyDescent="0.25">
      <c r="A49" s="41" t="s">
        <v>55</v>
      </c>
      <c r="B49" s="15">
        <f>+B50</f>
        <v>500000000</v>
      </c>
      <c r="C49" s="25"/>
      <c r="D49" s="25"/>
      <c r="E49" s="25"/>
      <c r="F49" s="25"/>
      <c r="G49" s="25"/>
      <c r="H49" s="15">
        <f t="shared" si="11"/>
        <v>500000000</v>
      </c>
      <c r="I49" s="15"/>
      <c r="J49" s="15">
        <f t="shared" si="12"/>
        <v>500000000</v>
      </c>
      <c r="K49" s="16">
        <f t="shared" si="10"/>
        <v>1.0950128425160657E-2</v>
      </c>
    </row>
    <row r="50" spans="1:11" s="40" customFormat="1" ht="15" hidden="1" outlineLevel="2" x14ac:dyDescent="0.25">
      <c r="A50" s="41" t="s">
        <v>56</v>
      </c>
      <c r="B50" s="18">
        <f>+[2]Agregado!$D$30</f>
        <v>500000000</v>
      </c>
      <c r="C50" s="25"/>
      <c r="D50" s="25"/>
      <c r="E50" s="25"/>
      <c r="F50" s="25"/>
      <c r="G50" s="25"/>
      <c r="H50" s="18">
        <f t="shared" si="11"/>
        <v>500000000</v>
      </c>
      <c r="I50" s="25"/>
      <c r="J50" s="19">
        <f t="shared" si="12"/>
        <v>500000000</v>
      </c>
      <c r="K50" s="20">
        <f t="shared" si="10"/>
        <v>1.0950128425160657E-2</v>
      </c>
    </row>
    <row r="51" spans="1:11" s="40" customFormat="1" ht="15" hidden="1" outlineLevel="2" x14ac:dyDescent="0.25">
      <c r="A51" s="41" t="s">
        <v>57</v>
      </c>
      <c r="B51" s="15">
        <f>+B52</f>
        <v>250000000</v>
      </c>
      <c r="C51" s="25"/>
      <c r="D51" s="25"/>
      <c r="E51" s="25"/>
      <c r="F51" s="25"/>
      <c r="G51" s="25"/>
      <c r="H51" s="15">
        <f t="shared" si="11"/>
        <v>250000000</v>
      </c>
      <c r="I51" s="15"/>
      <c r="J51" s="15">
        <f t="shared" si="12"/>
        <v>250000000</v>
      </c>
      <c r="K51" s="16">
        <f t="shared" si="10"/>
        <v>5.4750642125803283E-3</v>
      </c>
    </row>
    <row r="52" spans="1:11" s="40" customFormat="1" ht="15" hidden="1" outlineLevel="2" x14ac:dyDescent="0.25">
      <c r="A52" s="41" t="s">
        <v>58</v>
      </c>
      <c r="B52" s="18">
        <f>+[2]Agregado!$D$31</f>
        <v>250000000</v>
      </c>
      <c r="C52" s="25"/>
      <c r="D52" s="25"/>
      <c r="E52" s="25"/>
      <c r="F52" s="25"/>
      <c r="G52" s="25"/>
      <c r="H52" s="18">
        <f t="shared" si="11"/>
        <v>250000000</v>
      </c>
      <c r="I52" s="25"/>
      <c r="J52" s="19">
        <f t="shared" si="12"/>
        <v>250000000</v>
      </c>
      <c r="K52" s="20">
        <f t="shared" si="10"/>
        <v>5.4750642125803283E-3</v>
      </c>
    </row>
    <row r="53" spans="1:11" s="40" customFormat="1" ht="15" hidden="1" outlineLevel="1" x14ac:dyDescent="0.25">
      <c r="A53" s="41" t="s">
        <v>59</v>
      </c>
      <c r="B53" s="15">
        <f>+[2]Agregado!$D$32-14020071</f>
        <v>456139975.50687748</v>
      </c>
      <c r="C53" s="25"/>
      <c r="D53" s="25"/>
      <c r="E53" s="25"/>
      <c r="F53" s="25"/>
      <c r="G53" s="25"/>
      <c r="H53" s="18">
        <f t="shared" si="11"/>
        <v>456139975.50687748</v>
      </c>
      <c r="I53" s="25"/>
      <c r="J53" s="19">
        <f t="shared" si="12"/>
        <v>456139975.50687748</v>
      </c>
      <c r="K53" s="20">
        <f t="shared" si="10"/>
        <v>9.9895826232998895E-3</v>
      </c>
    </row>
    <row r="54" spans="1:11" s="40" customFormat="1" ht="15" collapsed="1" x14ac:dyDescent="0.25">
      <c r="A54" s="42" t="s">
        <v>60</v>
      </c>
      <c r="B54" s="15">
        <f>SUM(B55:B57)</f>
        <v>274359820.03519326</v>
      </c>
      <c r="C54" s="25"/>
      <c r="D54" s="25"/>
      <c r="E54" s="25"/>
      <c r="F54" s="25"/>
      <c r="G54" s="25"/>
      <c r="H54" s="15">
        <f>SUM(H55:H57)</f>
        <v>274359820.03519326</v>
      </c>
      <c r="I54" s="25"/>
      <c r="J54" s="15">
        <f>SUM(J55:J57)</f>
        <v>274359820.03519326</v>
      </c>
      <c r="K54" s="16">
        <f t="shared" si="10"/>
        <v>6.0085505281786637E-3</v>
      </c>
    </row>
    <row r="55" spans="1:11" s="40" customFormat="1" ht="15" hidden="1" outlineLevel="1" x14ac:dyDescent="0.25">
      <c r="A55" s="41" t="s">
        <v>61</v>
      </c>
      <c r="B55" s="18">
        <f>+[2]Agregado!$D$35</f>
        <v>150847192.98513001</v>
      </c>
      <c r="C55" s="25"/>
      <c r="D55" s="25"/>
      <c r="E55" s="25"/>
      <c r="F55" s="25"/>
      <c r="G55" s="25"/>
      <c r="H55" s="18">
        <f>+B55+C55+D55+G55+E55+F55</f>
        <v>150847192.98513001</v>
      </c>
      <c r="I55" s="25"/>
      <c r="J55" s="19">
        <f>+H55+I55</f>
        <v>150847192.98513001</v>
      </c>
      <c r="K55" s="20">
        <f t="shared" si="10"/>
        <v>3.3035922715243349E-3</v>
      </c>
    </row>
    <row r="56" spans="1:11" s="40" customFormat="1" ht="15" hidden="1" outlineLevel="1" x14ac:dyDescent="0.25">
      <c r="A56" s="41" t="s">
        <v>62</v>
      </c>
      <c r="B56" s="18">
        <f>+[2]Agregado!$D$36</f>
        <v>65369157.05006326</v>
      </c>
      <c r="C56" s="25"/>
      <c r="D56" s="25"/>
      <c r="E56" s="25"/>
      <c r="F56" s="25"/>
      <c r="G56" s="25"/>
      <c r="H56" s="18">
        <f>+B56+C56+D56+G56+E56+F56</f>
        <v>65369157.05006326</v>
      </c>
      <c r="I56" s="25"/>
      <c r="J56" s="19">
        <f>+H56+I56</f>
        <v>65369157.05006326</v>
      </c>
      <c r="K56" s="20">
        <f t="shared" si="10"/>
        <v>1.4316013294853778E-3</v>
      </c>
    </row>
    <row r="57" spans="1:11" s="40" customFormat="1" ht="15" hidden="1" outlineLevel="1" x14ac:dyDescent="0.25">
      <c r="A57" s="41" t="s">
        <v>63</v>
      </c>
      <c r="B57" s="18">
        <f>+[2]Agregado!$D$37</f>
        <v>58143470</v>
      </c>
      <c r="C57" s="25"/>
      <c r="D57" s="25"/>
      <c r="E57" s="25"/>
      <c r="F57" s="25"/>
      <c r="G57" s="25"/>
      <c r="H57" s="18">
        <f>+B57+C57+D57+G57+E57+F57</f>
        <v>58143470</v>
      </c>
      <c r="I57" s="25"/>
      <c r="J57" s="19">
        <f>+H57+I57</f>
        <v>58143470</v>
      </c>
      <c r="K57" s="20">
        <f t="shared" si="10"/>
        <v>1.2733569271689519E-3</v>
      </c>
    </row>
    <row r="58" spans="1:11" s="40" customFormat="1" ht="15" collapsed="1" x14ac:dyDescent="0.25">
      <c r="A58" s="42" t="s">
        <v>64</v>
      </c>
      <c r="B58" s="15">
        <f>SUM(B59:B61)</f>
        <v>351807742.72673154</v>
      </c>
      <c r="C58" s="25"/>
      <c r="D58" s="25"/>
      <c r="E58" s="25"/>
      <c r="F58" s="25"/>
      <c r="G58" s="25"/>
      <c r="H58" s="15">
        <f>SUM(H59:H61)</f>
        <v>351807742.72673154</v>
      </c>
      <c r="I58" s="25"/>
      <c r="J58" s="15">
        <f>SUM(J59:J61)</f>
        <v>351807742.72673154</v>
      </c>
      <c r="K58" s="16">
        <f t="shared" si="10"/>
        <v>7.7046799276471803E-3</v>
      </c>
    </row>
    <row r="59" spans="1:11" s="40" customFormat="1" ht="15" hidden="1" outlineLevel="1" x14ac:dyDescent="0.25">
      <c r="A59" s="41" t="s">
        <v>65</v>
      </c>
      <c r="B59" s="18">
        <f>+[2]Agregado!$D$40</f>
        <v>143249743.42539349</v>
      </c>
      <c r="C59" s="25"/>
      <c r="D59" s="25"/>
      <c r="E59" s="25"/>
      <c r="F59" s="25"/>
      <c r="G59" s="25"/>
      <c r="H59" s="18">
        <f>+B59+C59+D59+G59+E59+F59</f>
        <v>143249743.42539349</v>
      </c>
      <c r="I59" s="25"/>
      <c r="J59" s="19">
        <f>+H59+I59</f>
        <v>143249743.42539349</v>
      </c>
      <c r="K59" s="20">
        <f t="shared" si="10"/>
        <v>3.1372061747587444E-3</v>
      </c>
    </row>
    <row r="60" spans="1:11" s="40" customFormat="1" ht="15" hidden="1" outlineLevel="1" x14ac:dyDescent="0.25">
      <c r="A60" s="41" t="s">
        <v>66</v>
      </c>
      <c r="B60" s="18">
        <f>+[2]Agregado!$D$41</f>
        <v>187442610.21883804</v>
      </c>
      <c r="C60" s="25"/>
      <c r="D60" s="25"/>
      <c r="E60" s="25"/>
      <c r="F60" s="25"/>
      <c r="G60" s="25"/>
      <c r="H60" s="18">
        <f>+B60+C60+D60+G60+E60+F60</f>
        <v>187442610.21883804</v>
      </c>
      <c r="I60" s="25"/>
      <c r="J60" s="19">
        <f>+H60+I60</f>
        <v>187442610.21883804</v>
      </c>
      <c r="K60" s="20">
        <f t="shared" si="10"/>
        <v>4.1050413084872152E-3</v>
      </c>
    </row>
    <row r="61" spans="1:11" s="40" customFormat="1" ht="15" hidden="1" outlineLevel="1" x14ac:dyDescent="0.25">
      <c r="A61" s="41" t="s">
        <v>67</v>
      </c>
      <c r="B61" s="18">
        <f>+[2]Agregado!$D$42</f>
        <v>21115389.0825</v>
      </c>
      <c r="C61" s="25"/>
      <c r="D61" s="25"/>
      <c r="E61" s="25"/>
      <c r="F61" s="25"/>
      <c r="G61" s="25"/>
      <c r="H61" s="18">
        <f>+B61+C61+D61+G61+E61+F61</f>
        <v>21115389.0825</v>
      </c>
      <c r="I61" s="25"/>
      <c r="J61" s="19">
        <f>+H61+I61</f>
        <v>21115389.0825</v>
      </c>
      <c r="K61" s="20">
        <f t="shared" si="10"/>
        <v>4.624324444012205E-4</v>
      </c>
    </row>
    <row r="62" spans="1:11" s="40" customFormat="1" ht="15" collapsed="1" x14ac:dyDescent="0.25">
      <c r="A62" s="42" t="s">
        <v>68</v>
      </c>
      <c r="B62" s="15">
        <f>SUM(B63:B65)</f>
        <v>195696963.68250003</v>
      </c>
      <c r="C62" s="25"/>
      <c r="D62" s="25"/>
      <c r="E62" s="25"/>
      <c r="F62" s="25"/>
      <c r="G62" s="25"/>
      <c r="H62" s="15">
        <f>SUM(H63:H65)</f>
        <v>195696963.68250003</v>
      </c>
      <c r="I62" s="25"/>
      <c r="J62" s="15">
        <f>SUM(J63:J65)</f>
        <v>195696963.68250003</v>
      </c>
      <c r="K62" s="16">
        <f t="shared" si="10"/>
        <v>4.2858137694747524E-3</v>
      </c>
    </row>
    <row r="63" spans="1:11" s="40" customFormat="1" ht="15" hidden="1" outlineLevel="1" x14ac:dyDescent="0.25">
      <c r="A63" s="41" t="s">
        <v>69</v>
      </c>
      <c r="B63" s="18">
        <f>+[2]Agregado!$D$45</f>
        <v>25703462.8125</v>
      </c>
      <c r="C63" s="25"/>
      <c r="D63" s="25"/>
      <c r="E63" s="25"/>
      <c r="F63" s="25"/>
      <c r="G63" s="25"/>
      <c r="H63" s="18">
        <f>+B63+C63+D63+G63+E63+F63</f>
        <v>25703462.8125</v>
      </c>
      <c r="I63" s="25"/>
      <c r="J63" s="19">
        <f>+H63+I63</f>
        <v>25703462.8125</v>
      </c>
      <c r="K63" s="20">
        <f t="shared" si="10"/>
        <v>5.6291243753643226E-4</v>
      </c>
    </row>
    <row r="64" spans="1:11" s="40" customFormat="1" ht="15" hidden="1" outlineLevel="1" x14ac:dyDescent="0.25">
      <c r="A64" s="41" t="s">
        <v>70</v>
      </c>
      <c r="B64" s="18">
        <f>+[2]Agregado!$D$46</f>
        <v>153443250.00000003</v>
      </c>
      <c r="C64" s="25"/>
      <c r="D64" s="25"/>
      <c r="E64" s="25"/>
      <c r="F64" s="25"/>
      <c r="G64" s="25"/>
      <c r="H64" s="18">
        <f>+B64+C64+D64+G64+E64+F64</f>
        <v>153443250.00000003</v>
      </c>
      <c r="I64" s="25"/>
      <c r="J64" s="19">
        <f>+H64+I64</f>
        <v>153443250.00000003</v>
      </c>
      <c r="K64" s="20">
        <f t="shared" si="10"/>
        <v>3.3604465869480665E-3</v>
      </c>
    </row>
    <row r="65" spans="1:11" s="40" customFormat="1" ht="15" hidden="1" outlineLevel="1" x14ac:dyDescent="0.25">
      <c r="A65" s="41" t="s">
        <v>71</v>
      </c>
      <c r="B65" s="18">
        <f>+[2]Agregado!$D$47</f>
        <v>16550250.870000001</v>
      </c>
      <c r="C65" s="25"/>
      <c r="D65" s="25"/>
      <c r="E65" s="25"/>
      <c r="F65" s="25"/>
      <c r="G65" s="25"/>
      <c r="H65" s="18">
        <f>+B65+C65+D65+G65+E65+F65</f>
        <v>16550250.870000001</v>
      </c>
      <c r="I65" s="25"/>
      <c r="J65" s="19">
        <f>+H65+I65</f>
        <v>16550250.870000001</v>
      </c>
      <c r="K65" s="20">
        <f t="shared" si="10"/>
        <v>3.624547449902538E-4</v>
      </c>
    </row>
    <row r="66" spans="1:11" s="40" customFormat="1" ht="15" collapsed="1" x14ac:dyDescent="0.25">
      <c r="A66" s="42" t="s">
        <v>72</v>
      </c>
      <c r="B66" s="15">
        <f>SUM(B67:B68)</f>
        <v>483933983.84324157</v>
      </c>
      <c r="C66" s="25"/>
      <c r="D66" s="25"/>
      <c r="E66" s="25"/>
      <c r="F66" s="25"/>
      <c r="G66" s="25"/>
      <c r="H66" s="15">
        <f>SUM(H67:H68)</f>
        <v>483933983.84324157</v>
      </c>
      <c r="I66" s="25"/>
      <c r="J66" s="15">
        <f>SUM(J67:J68)</f>
        <v>483933983.84324157</v>
      </c>
      <c r="K66" s="16">
        <f t="shared" si="10"/>
        <v>1.0598278544766235E-2</v>
      </c>
    </row>
    <row r="67" spans="1:11" s="40" customFormat="1" ht="15" hidden="1" outlineLevel="1" x14ac:dyDescent="0.25">
      <c r="A67" s="41" t="s">
        <v>73</v>
      </c>
      <c r="B67" s="18">
        <f>+[2]Agregado!$D$50</f>
        <v>374177107.00949156</v>
      </c>
      <c r="C67" s="25"/>
      <c r="D67" s="25"/>
      <c r="E67" s="25"/>
      <c r="F67" s="25"/>
      <c r="G67" s="25"/>
      <c r="H67" s="18">
        <f>+B67+C67+D67+G67+E67+F67</f>
        <v>374177107.00949156</v>
      </c>
      <c r="I67" s="25"/>
      <c r="J67" s="19">
        <f>+H67+I67</f>
        <v>374177107.00949156</v>
      </c>
      <c r="K67" s="20">
        <f t="shared" si="10"/>
        <v>8.1945747510180286E-3</v>
      </c>
    </row>
    <row r="68" spans="1:11" s="40" customFormat="1" ht="15" hidden="1" outlineLevel="1" x14ac:dyDescent="0.25">
      <c r="A68" s="41" t="s">
        <v>74</v>
      </c>
      <c r="B68" s="18">
        <f>+[2]Agregado!$D$51</f>
        <v>109756876.83375001</v>
      </c>
      <c r="C68" s="25"/>
      <c r="D68" s="25"/>
      <c r="E68" s="25"/>
      <c r="F68" s="25"/>
      <c r="G68" s="25"/>
      <c r="H68" s="18">
        <f>+B68+C68+D68+G68+E68+F68</f>
        <v>109756876.83375001</v>
      </c>
      <c r="I68" s="25"/>
      <c r="J68" s="19">
        <f>+H68+I68</f>
        <v>109756876.83375001</v>
      </c>
      <c r="K68" s="20">
        <f t="shared" si="10"/>
        <v>2.4037037937482061E-3</v>
      </c>
    </row>
    <row r="69" spans="1:11" s="40" customFormat="1" ht="15" collapsed="1" x14ac:dyDescent="0.25">
      <c r="A69" s="41"/>
      <c r="B69" s="18"/>
      <c r="C69" s="25"/>
      <c r="D69" s="25"/>
      <c r="E69" s="25"/>
      <c r="F69" s="25"/>
      <c r="G69" s="25"/>
      <c r="H69" s="18"/>
      <c r="I69" s="25"/>
      <c r="J69" s="19"/>
      <c r="K69" s="20"/>
    </row>
    <row r="70" spans="1:11" s="40" customFormat="1" ht="15" x14ac:dyDescent="0.25">
      <c r="A70" s="42" t="s">
        <v>75</v>
      </c>
      <c r="B70" s="18"/>
      <c r="C70" s="25"/>
      <c r="D70" s="25"/>
      <c r="E70" s="25"/>
      <c r="F70" s="25">
        <f>+F71+F79+F86+F90+F102</f>
        <v>8671135294.2726898</v>
      </c>
      <c r="G70" s="25"/>
      <c r="H70" s="25">
        <f>+H71+H79+H86+H90+H102</f>
        <v>8671135294.2726898</v>
      </c>
      <c r="I70" s="25"/>
      <c r="J70" s="15">
        <f>+H70+I70</f>
        <v>8671135294.2726898</v>
      </c>
      <c r="K70" s="16">
        <f t="shared" ref="K70:K106" si="13">+J70/$J$195</f>
        <v>0.1899000901284584</v>
      </c>
    </row>
    <row r="71" spans="1:11" s="40" customFormat="1" ht="15" x14ac:dyDescent="0.25">
      <c r="A71" s="42" t="s">
        <v>76</v>
      </c>
      <c r="B71" s="18"/>
      <c r="C71" s="25"/>
      <c r="D71" s="25"/>
      <c r="E71" s="25"/>
      <c r="F71" s="25">
        <f>SUM(F72:F78)</f>
        <v>390144832.72424996</v>
      </c>
      <c r="G71" s="25"/>
      <c r="H71" s="25">
        <f>SUM(H72:H78)</f>
        <v>390144832.72424996</v>
      </c>
      <c r="I71" s="25"/>
      <c r="J71" s="25">
        <f>SUM(J72:J78)</f>
        <v>390144832.72424996</v>
      </c>
      <c r="K71" s="16">
        <f t="shared" si="13"/>
        <v>8.5442720454867189E-3</v>
      </c>
    </row>
    <row r="72" spans="1:11" s="40" customFormat="1" ht="15" hidden="1" outlineLevel="1" x14ac:dyDescent="0.25">
      <c r="A72" s="41" t="s">
        <v>77</v>
      </c>
      <c r="B72" s="18"/>
      <c r="C72" s="25"/>
      <c r="D72" s="25"/>
      <c r="E72" s="25"/>
      <c r="F72" s="19">
        <f>+'[3]PROPUESTA 2017 Compacto '!$C$22</f>
        <v>48192457.785750002</v>
      </c>
      <c r="G72" s="25"/>
      <c r="H72" s="18">
        <f t="shared" ref="H72:H77" si="14">+B72+C72+D72+G72+E72+F72</f>
        <v>48192457.785750002</v>
      </c>
      <c r="I72" s="25"/>
      <c r="J72" s="19">
        <f t="shared" ref="J72:J77" si="15">+H72+I72</f>
        <v>48192457.785750002</v>
      </c>
      <c r="K72" s="20">
        <f t="shared" si="13"/>
        <v>1.0554272037561921E-3</v>
      </c>
    </row>
    <row r="73" spans="1:11" s="40" customFormat="1" ht="15" hidden="1" outlineLevel="1" x14ac:dyDescent="0.25">
      <c r="A73" s="41" t="s">
        <v>78</v>
      </c>
      <c r="B73" s="18"/>
      <c r="C73" s="25"/>
      <c r="D73" s="25"/>
      <c r="E73" s="25"/>
      <c r="F73" s="19">
        <f>+'[3]PROPUESTA 2017 Compacto '!$C$23</f>
        <v>88345262.726999998</v>
      </c>
      <c r="G73" s="25"/>
      <c r="H73" s="18">
        <f t="shared" si="14"/>
        <v>88345262.726999998</v>
      </c>
      <c r="I73" s="25"/>
      <c r="J73" s="19">
        <f t="shared" si="15"/>
        <v>88345262.726999998</v>
      </c>
      <c r="K73" s="20">
        <f t="shared" si="13"/>
        <v>1.9347839452304178E-3</v>
      </c>
    </row>
    <row r="74" spans="1:11" s="40" customFormat="1" ht="15" hidden="1" outlineLevel="1" x14ac:dyDescent="0.25">
      <c r="A74" s="41" t="s">
        <v>79</v>
      </c>
      <c r="B74" s="18"/>
      <c r="C74" s="25"/>
      <c r="D74" s="25"/>
      <c r="E74" s="25"/>
      <c r="F74" s="19">
        <f>+'[3]PROPUESTA 2017 Compacto '!$C$24</f>
        <v>22000245.756749999</v>
      </c>
      <c r="G74" s="25"/>
      <c r="H74" s="18">
        <f t="shared" si="14"/>
        <v>22000245.756749999</v>
      </c>
      <c r="I74" s="25"/>
      <c r="J74" s="19">
        <f t="shared" si="15"/>
        <v>22000245.756749999</v>
      </c>
      <c r="K74" s="20">
        <f t="shared" si="13"/>
        <v>4.8181103284301657E-4</v>
      </c>
    </row>
    <row r="75" spans="1:11" s="40" customFormat="1" ht="15" hidden="1" outlineLevel="1" x14ac:dyDescent="0.25">
      <c r="A75" s="41" t="s">
        <v>80</v>
      </c>
      <c r="B75" s="18"/>
      <c r="C75" s="25"/>
      <c r="D75" s="25"/>
      <c r="E75" s="25"/>
      <c r="F75" s="19">
        <f>+'[3]PROPUESTA 2017 Compacto '!$C$25</f>
        <v>26984013.77925</v>
      </c>
      <c r="G75" s="25"/>
      <c r="H75" s="18">
        <f t="shared" si="14"/>
        <v>26984013.77925</v>
      </c>
      <c r="I75" s="25"/>
      <c r="J75" s="19">
        <f t="shared" si="15"/>
        <v>26984013.77925</v>
      </c>
      <c r="K75" s="20">
        <f t="shared" si="13"/>
        <v>5.9095683261818448E-4</v>
      </c>
    </row>
    <row r="76" spans="1:11" s="40" customFormat="1" ht="15" hidden="1" outlineLevel="1" x14ac:dyDescent="0.25">
      <c r="A76" s="41" t="s">
        <v>81</v>
      </c>
      <c r="B76" s="18"/>
      <c r="C76" s="25"/>
      <c r="D76" s="25"/>
      <c r="E76" s="25"/>
      <c r="F76" s="19">
        <f>+'[3]PROPUESTA 2017 Compacto '!$C$26</f>
        <v>77861318.553000003</v>
      </c>
      <c r="G76" s="25"/>
      <c r="H76" s="18">
        <f t="shared" si="14"/>
        <v>77861318.553000003</v>
      </c>
      <c r="I76" s="25"/>
      <c r="J76" s="19">
        <f t="shared" si="15"/>
        <v>77861318.553000003</v>
      </c>
      <c r="K76" s="20">
        <f t="shared" si="13"/>
        <v>1.7051828750153882E-3</v>
      </c>
    </row>
    <row r="77" spans="1:11" s="40" customFormat="1" ht="15" hidden="1" outlineLevel="1" x14ac:dyDescent="0.25">
      <c r="A77" s="41" t="s">
        <v>82</v>
      </c>
      <c r="B77" s="18"/>
      <c r="C77" s="25"/>
      <c r="D77" s="25"/>
      <c r="E77" s="25"/>
      <c r="F77" s="19">
        <f>+'[3]PROPUESTA 2017 Compacto '!$C$27</f>
        <v>84461534.122500002</v>
      </c>
      <c r="G77" s="25"/>
      <c r="H77" s="18">
        <f t="shared" si="14"/>
        <v>84461534.122500002</v>
      </c>
      <c r="I77" s="25"/>
      <c r="J77" s="19">
        <f t="shared" si="15"/>
        <v>84461534.122500002</v>
      </c>
      <c r="K77" s="20">
        <f t="shared" si="13"/>
        <v>1.849729291254928E-3</v>
      </c>
    </row>
    <row r="78" spans="1:11" s="40" customFormat="1" ht="15" hidden="1" outlineLevel="1" x14ac:dyDescent="0.25">
      <c r="A78" s="41" t="s">
        <v>83</v>
      </c>
      <c r="B78" s="18"/>
      <c r="C78" s="25"/>
      <c r="D78" s="25"/>
      <c r="E78" s="25"/>
      <c r="F78" s="19">
        <f>+'[3]PROPUESTA 2017 Compacto '!$C$29</f>
        <v>42300000</v>
      </c>
      <c r="G78" s="25"/>
      <c r="H78" s="18">
        <f>+B78+C78+D78+G78+E78+F78</f>
        <v>42300000</v>
      </c>
      <c r="I78" s="25"/>
      <c r="J78" s="19">
        <f>+H78+I78</f>
        <v>42300000</v>
      </c>
      <c r="K78" s="20">
        <f t="shared" si="13"/>
        <v>9.2638086476859156E-4</v>
      </c>
    </row>
    <row r="79" spans="1:11" s="40" customFormat="1" ht="15" collapsed="1" x14ac:dyDescent="0.25">
      <c r="A79" s="42" t="s">
        <v>84</v>
      </c>
      <c r="B79" s="18"/>
      <c r="C79" s="25"/>
      <c r="D79" s="25"/>
      <c r="E79" s="25"/>
      <c r="F79" s="25">
        <f>SUM(F80:F85)</f>
        <v>810091792.22500002</v>
      </c>
      <c r="G79" s="25"/>
      <c r="H79" s="25">
        <f>SUM(H80:H85)</f>
        <v>810091792.22500002</v>
      </c>
      <c r="I79" s="25"/>
      <c r="J79" s="25">
        <f>SUM(J80:J85)</f>
        <v>810091792.22500002</v>
      </c>
      <c r="K79" s="16">
        <f t="shared" si="13"/>
        <v>1.7741218322064628E-2</v>
      </c>
    </row>
    <row r="80" spans="1:11" s="40" customFormat="1" ht="15" hidden="1" outlineLevel="1" x14ac:dyDescent="0.25">
      <c r="A80" s="41" t="s">
        <v>85</v>
      </c>
      <c r="B80" s="18"/>
      <c r="C80" s="25"/>
      <c r="D80" s="25"/>
      <c r="E80" s="25"/>
      <c r="F80" s="19">
        <f>+'[3]PROPUESTA 2017 Compacto '!$C$31</f>
        <v>90759484.799999997</v>
      </c>
      <c r="G80" s="25"/>
      <c r="H80" s="18">
        <f t="shared" ref="H80:H85" si="16">+B80+C80+D80+G80+E80+F80</f>
        <v>90759484.799999997</v>
      </c>
      <c r="I80" s="25"/>
      <c r="J80" s="19">
        <f t="shared" ref="J80:J85" si="17">+H80+I80</f>
        <v>90759484.799999997</v>
      </c>
      <c r="K80" s="20">
        <f t="shared" si="13"/>
        <v>1.9876560287228331E-3</v>
      </c>
    </row>
    <row r="81" spans="1:11" s="40" customFormat="1" ht="15" hidden="1" outlineLevel="1" x14ac:dyDescent="0.25">
      <c r="A81" s="41" t="s">
        <v>86</v>
      </c>
      <c r="B81" s="18"/>
      <c r="C81" s="25"/>
      <c r="D81" s="25"/>
      <c r="E81" s="25"/>
      <c r="F81" s="19">
        <f>+'[3]PROPUESTA 2017 Compacto '!$C$32</f>
        <v>191945767.50000003</v>
      </c>
      <c r="G81" s="25"/>
      <c r="H81" s="18">
        <f t="shared" si="16"/>
        <v>191945767.50000003</v>
      </c>
      <c r="I81" s="25"/>
      <c r="J81" s="19">
        <f t="shared" si="17"/>
        <v>191945767.50000003</v>
      </c>
      <c r="K81" s="20">
        <f t="shared" si="13"/>
        <v>4.2036616095820576E-3</v>
      </c>
    </row>
    <row r="82" spans="1:11" s="40" customFormat="1" ht="15" hidden="1" outlineLevel="1" x14ac:dyDescent="0.25">
      <c r="A82" s="41" t="s">
        <v>87</v>
      </c>
      <c r="B82" s="18"/>
      <c r="C82" s="25"/>
      <c r="D82" s="25"/>
      <c r="E82" s="25"/>
      <c r="F82" s="19">
        <f>+'[3]PROPUESTA 2017 Compacto '!$C$33</f>
        <v>70455285</v>
      </c>
      <c r="G82" s="25"/>
      <c r="H82" s="18">
        <f t="shared" si="16"/>
        <v>70455285</v>
      </c>
      <c r="I82" s="25"/>
      <c r="J82" s="19">
        <f t="shared" si="17"/>
        <v>70455285</v>
      </c>
      <c r="K82" s="20">
        <f t="shared" si="13"/>
        <v>1.5429888379625905E-3</v>
      </c>
    </row>
    <row r="83" spans="1:11" s="40" customFormat="1" ht="15" hidden="1" outlineLevel="1" x14ac:dyDescent="0.25">
      <c r="A83" s="41" t="s">
        <v>88</v>
      </c>
      <c r="B83" s="18"/>
      <c r="C83" s="25"/>
      <c r="D83" s="25"/>
      <c r="E83" s="25"/>
      <c r="F83" s="19">
        <f>+'[3]PROPUESTA 2017 Compacto '!$C$34</f>
        <v>62364357.000000007</v>
      </c>
      <c r="G83" s="25"/>
      <c r="H83" s="18">
        <f t="shared" si="16"/>
        <v>62364357.000000007</v>
      </c>
      <c r="I83" s="25"/>
      <c r="J83" s="19">
        <f t="shared" si="17"/>
        <v>62364357.000000007</v>
      </c>
      <c r="K83" s="20">
        <f t="shared" si="13"/>
        <v>1.3657954366051342E-3</v>
      </c>
    </row>
    <row r="84" spans="1:11" s="40" customFormat="1" ht="15" hidden="1" outlineLevel="1" x14ac:dyDescent="0.25">
      <c r="A84" s="41" t="s">
        <v>89</v>
      </c>
      <c r="B84" s="18"/>
      <c r="C84" s="25"/>
      <c r="D84" s="25"/>
      <c r="E84" s="25"/>
      <c r="F84" s="19">
        <f>+'[3]PROPUESTA 2017 Compacto '!$C$35</f>
        <v>125816897.92500001</v>
      </c>
      <c r="G84" s="25"/>
      <c r="H84" s="18">
        <f t="shared" si="16"/>
        <v>125816897.92500001</v>
      </c>
      <c r="I84" s="25"/>
      <c r="J84" s="19">
        <f t="shared" si="17"/>
        <v>125816897.92500001</v>
      </c>
      <c r="K84" s="20">
        <f t="shared" si="13"/>
        <v>2.7554223806681589E-3</v>
      </c>
    </row>
    <row r="85" spans="1:11" s="40" customFormat="1" ht="15" hidden="1" outlineLevel="1" x14ac:dyDescent="0.25">
      <c r="A85" s="41" t="s">
        <v>90</v>
      </c>
      <c r="B85" s="18"/>
      <c r="C85" s="25"/>
      <c r="D85" s="25"/>
      <c r="E85" s="25"/>
      <c r="F85" s="19">
        <f>+'[3]PROPUESTA 2017 Compacto '!$C$36</f>
        <v>268750000</v>
      </c>
      <c r="G85" s="25"/>
      <c r="H85" s="18">
        <f t="shared" si="16"/>
        <v>268750000</v>
      </c>
      <c r="I85" s="25"/>
      <c r="J85" s="19">
        <f t="shared" si="17"/>
        <v>268750000</v>
      </c>
      <c r="K85" s="20">
        <f t="shared" si="13"/>
        <v>5.8856940285238529E-3</v>
      </c>
    </row>
    <row r="86" spans="1:11" s="40" customFormat="1" ht="15" collapsed="1" x14ac:dyDescent="0.25">
      <c r="A86" s="42" t="s">
        <v>91</v>
      </c>
      <c r="B86" s="18"/>
      <c r="C86" s="25"/>
      <c r="D86" s="25"/>
      <c r="E86" s="25"/>
      <c r="F86" s="25">
        <f>+SUM(F87:F89)</f>
        <v>4986014645.4004402</v>
      </c>
      <c r="G86" s="25"/>
      <c r="H86" s="25">
        <f>SUM(H87:H89)</f>
        <v>4986014645.4004402</v>
      </c>
      <c r="I86" s="25"/>
      <c r="J86" s="25">
        <f>SUM(J87:J89)</f>
        <v>4986014645.4004402</v>
      </c>
      <c r="K86" s="16">
        <f t="shared" si="13"/>
        <v>0.10919500139373338</v>
      </c>
    </row>
    <row r="87" spans="1:11" s="40" customFormat="1" ht="15" hidden="1" outlineLevel="1" x14ac:dyDescent="0.25">
      <c r="A87" s="41" t="s">
        <v>92</v>
      </c>
      <c r="B87" s="18"/>
      <c r="C87" s="25"/>
      <c r="D87" s="25"/>
      <c r="E87" s="25"/>
      <c r="F87" s="19">
        <f>+'[3]PROPUESTA 2017 Compacto '!$C$38</f>
        <v>4874903842.3999996</v>
      </c>
      <c r="G87" s="25"/>
      <c r="H87" s="18">
        <f>+B87+C87+D87+G87+E87+F87</f>
        <v>4874903842.3999996</v>
      </c>
      <c r="I87" s="25"/>
      <c r="J87" s="19">
        <f>+H87+I87</f>
        <v>4874903842.3999996</v>
      </c>
      <c r="K87" s="20">
        <f t="shared" si="13"/>
        <v>0.10676164626917828</v>
      </c>
    </row>
    <row r="88" spans="1:11" s="40" customFormat="1" ht="15" hidden="1" outlineLevel="1" x14ac:dyDescent="0.25">
      <c r="A88" s="41" t="s">
        <v>93</v>
      </c>
      <c r="B88" s="18"/>
      <c r="C88" s="25"/>
      <c r="D88" s="25"/>
      <c r="E88" s="25"/>
      <c r="F88" s="19">
        <f>+'[3]PROPUESTA 2017 Compacto '!$C$40</f>
        <v>60612651.397541255</v>
      </c>
      <c r="G88" s="25"/>
      <c r="H88" s="18">
        <f>+B88+C88+D88+G88+E88+F88</f>
        <v>60612651.397541255</v>
      </c>
      <c r="I88" s="25"/>
      <c r="J88" s="19">
        <f>+H88+I88</f>
        <v>60612651.397541255</v>
      </c>
      <c r="K88" s="20">
        <f t="shared" si="13"/>
        <v>1.3274326339851406E-3</v>
      </c>
    </row>
    <row r="89" spans="1:11" s="40" customFormat="1" ht="15" hidden="1" outlineLevel="1" x14ac:dyDescent="0.25">
      <c r="A89" s="41" t="s">
        <v>94</v>
      </c>
      <c r="B89" s="18"/>
      <c r="C89" s="25"/>
      <c r="D89" s="25"/>
      <c r="E89" s="25"/>
      <c r="F89" s="19">
        <f>+'[3]PROPUESTA 2017 Compacto '!$C$41</f>
        <v>50498151.602899507</v>
      </c>
      <c r="G89" s="25"/>
      <c r="H89" s="18">
        <f>+B89+C89+D89+G89+E89+F89</f>
        <v>50498151.602899507</v>
      </c>
      <c r="I89" s="25"/>
      <c r="J89" s="19">
        <f>+H89+I89</f>
        <v>50498151.602899507</v>
      </c>
      <c r="K89" s="20">
        <f t="shared" si="13"/>
        <v>1.1059224905699641E-3</v>
      </c>
    </row>
    <row r="90" spans="1:11" s="40" customFormat="1" ht="15" collapsed="1" x14ac:dyDescent="0.25">
      <c r="A90" s="42" t="s">
        <v>95</v>
      </c>
      <c r="B90" s="18"/>
      <c r="C90" s="25"/>
      <c r="D90" s="25"/>
      <c r="E90" s="25"/>
      <c r="F90" s="25">
        <f>SUM(F91:F101)</f>
        <v>2023400816.075</v>
      </c>
      <c r="G90" s="25"/>
      <c r="H90" s="25">
        <f>SUM(H91:H101)</f>
        <v>2023400816.075</v>
      </c>
      <c r="I90" s="25"/>
      <c r="J90" s="25">
        <f>SUM(J91:J101)</f>
        <v>2023400816.075</v>
      </c>
      <c r="K90" s="16">
        <f t="shared" si="13"/>
        <v>4.4312997583192258E-2</v>
      </c>
    </row>
    <row r="91" spans="1:11" s="40" customFormat="1" ht="15" hidden="1" outlineLevel="1" x14ac:dyDescent="0.25">
      <c r="A91" s="41" t="s">
        <v>96</v>
      </c>
      <c r="B91" s="18"/>
      <c r="C91" s="25"/>
      <c r="D91" s="25"/>
      <c r="E91" s="25"/>
      <c r="F91" s="19">
        <f>+'[3]PROPUESTA 2017 Compacto '!$C$45</f>
        <v>178331040</v>
      </c>
      <c r="G91" s="25"/>
      <c r="H91" s="18">
        <f t="shared" ref="H91:H106" si="18">+B91+C91+D91+G91+E91+F91</f>
        <v>178331040</v>
      </c>
      <c r="I91" s="25"/>
      <c r="J91" s="19">
        <f t="shared" ref="J91:J106" si="19">+H91+I91</f>
        <v>178331040</v>
      </c>
      <c r="K91" s="20">
        <f t="shared" si="13"/>
        <v>3.9054955803849243E-3</v>
      </c>
    </row>
    <row r="92" spans="1:11" s="40" customFormat="1" ht="15" hidden="1" outlineLevel="1" x14ac:dyDescent="0.25">
      <c r="A92" s="41" t="s">
        <v>97</v>
      </c>
      <c r="B92" s="18"/>
      <c r="C92" s="25"/>
      <c r="D92" s="25"/>
      <c r="E92" s="25"/>
      <c r="F92" s="19">
        <f>+'[3]PROPUESTA 2017 Compacto '!$C$46</f>
        <v>82093132.799999997</v>
      </c>
      <c r="G92" s="25"/>
      <c r="H92" s="18">
        <f t="shared" si="18"/>
        <v>82093132.799999997</v>
      </c>
      <c r="I92" s="25"/>
      <c r="J92" s="19">
        <f t="shared" si="19"/>
        <v>82093132.799999997</v>
      </c>
      <c r="K92" s="20">
        <f t="shared" si="13"/>
        <v>1.7978606939675372E-3</v>
      </c>
    </row>
    <row r="93" spans="1:11" s="40" customFormat="1" ht="15" hidden="1" outlineLevel="1" x14ac:dyDescent="0.25">
      <c r="A93" s="41" t="s">
        <v>98</v>
      </c>
      <c r="B93" s="18"/>
      <c r="C93" s="25"/>
      <c r="D93" s="25"/>
      <c r="E93" s="25"/>
      <c r="F93" s="19">
        <f>+'[3]PROPUESTA 2017 Compacto '!$C$47</f>
        <v>33840000</v>
      </c>
      <c r="G93" s="25"/>
      <c r="H93" s="18">
        <f t="shared" si="18"/>
        <v>33840000</v>
      </c>
      <c r="I93" s="25"/>
      <c r="J93" s="19">
        <f t="shared" si="19"/>
        <v>33840000</v>
      </c>
      <c r="K93" s="20">
        <f t="shared" si="13"/>
        <v>7.4110469181487321E-4</v>
      </c>
    </row>
    <row r="94" spans="1:11" s="40" customFormat="1" ht="15" hidden="1" outlineLevel="1" x14ac:dyDescent="0.25">
      <c r="A94" s="41" t="s">
        <v>99</v>
      </c>
      <c r="B94" s="18"/>
      <c r="C94" s="25"/>
      <c r="D94" s="25"/>
      <c r="E94" s="25"/>
      <c r="F94" s="19">
        <f>+'[3]PROPUESTA 2017 Compacto '!$C$56</f>
        <v>41060504.25</v>
      </c>
      <c r="G94" s="25"/>
      <c r="H94" s="18">
        <f t="shared" si="18"/>
        <v>41060504.25</v>
      </c>
      <c r="I94" s="25"/>
      <c r="J94" s="19">
        <f t="shared" si="19"/>
        <v>41060504.25</v>
      </c>
      <c r="K94" s="20">
        <f t="shared" si="13"/>
        <v>8.9923558947870995E-4</v>
      </c>
    </row>
    <row r="95" spans="1:11" s="40" customFormat="1" ht="15" hidden="1" outlineLevel="1" x14ac:dyDescent="0.25">
      <c r="A95" s="41" t="s">
        <v>100</v>
      </c>
      <c r="B95" s="18"/>
      <c r="C95" s="25"/>
      <c r="D95" s="25"/>
      <c r="E95" s="25"/>
      <c r="F95" s="19">
        <f>+'[3]PROPUESTA 2017 Compacto '!$C$57</f>
        <v>84110400</v>
      </c>
      <c r="G95" s="25"/>
      <c r="H95" s="18">
        <f t="shared" si="18"/>
        <v>84110400</v>
      </c>
      <c r="I95" s="25"/>
      <c r="J95" s="19">
        <f t="shared" si="19"/>
        <v>84110400</v>
      </c>
      <c r="K95" s="20">
        <f t="shared" si="13"/>
        <v>1.8420393637832658E-3</v>
      </c>
    </row>
    <row r="96" spans="1:11" s="40" customFormat="1" ht="15" hidden="1" outlineLevel="1" x14ac:dyDescent="0.25">
      <c r="A96" s="41" t="s">
        <v>101</v>
      </c>
      <c r="B96" s="18"/>
      <c r="C96" s="25"/>
      <c r="D96" s="25"/>
      <c r="E96" s="25"/>
      <c r="F96" s="19">
        <f>+'[3]PROPUESTA 2017 Compacto '!$C$58</f>
        <v>85000000</v>
      </c>
      <c r="G96" s="25"/>
      <c r="H96" s="18">
        <f t="shared" si="18"/>
        <v>85000000</v>
      </c>
      <c r="I96" s="25"/>
      <c r="J96" s="19">
        <f t="shared" si="19"/>
        <v>85000000</v>
      </c>
      <c r="K96" s="20">
        <f t="shared" si="13"/>
        <v>1.8615218322773116E-3</v>
      </c>
    </row>
    <row r="97" spans="1:11" s="40" customFormat="1" ht="15" hidden="1" outlineLevel="1" x14ac:dyDescent="0.25">
      <c r="A97" s="41" t="s">
        <v>102</v>
      </c>
      <c r="B97" s="18"/>
      <c r="C97" s="25"/>
      <c r="D97" s="25"/>
      <c r="E97" s="25"/>
      <c r="F97" s="19">
        <f>+'[3]PROPUESTA 2017 Compacto '!$C$61</f>
        <v>165187957.09499997</v>
      </c>
      <c r="G97" s="25"/>
      <c r="H97" s="18">
        <f t="shared" si="18"/>
        <v>165187957.09499997</v>
      </c>
      <c r="I97" s="25"/>
      <c r="J97" s="19">
        <f t="shared" si="19"/>
        <v>165187957.09499997</v>
      </c>
      <c r="K97" s="20">
        <f t="shared" si="13"/>
        <v>3.6176586889603564E-3</v>
      </c>
    </row>
    <row r="98" spans="1:11" s="40" customFormat="1" ht="15" hidden="1" outlineLevel="1" x14ac:dyDescent="0.25">
      <c r="A98" s="41" t="s">
        <v>103</v>
      </c>
      <c r="B98" s="18"/>
      <c r="C98" s="25"/>
      <c r="D98" s="25"/>
      <c r="E98" s="25"/>
      <c r="F98" s="19">
        <f>+'[3]PROPUESTA 2017 Compacto '!$C$62</f>
        <v>550000000</v>
      </c>
      <c r="G98" s="25"/>
      <c r="H98" s="18">
        <f t="shared" si="18"/>
        <v>550000000</v>
      </c>
      <c r="I98" s="25"/>
      <c r="J98" s="19">
        <f t="shared" si="19"/>
        <v>550000000</v>
      </c>
      <c r="K98" s="20">
        <f t="shared" si="13"/>
        <v>1.2045141267676722E-2</v>
      </c>
    </row>
    <row r="99" spans="1:11" s="40" customFormat="1" ht="15" hidden="1" outlineLevel="1" x14ac:dyDescent="0.25">
      <c r="A99" s="41" t="s">
        <v>104</v>
      </c>
      <c r="B99" s="18"/>
      <c r="C99" s="25"/>
      <c r="D99" s="25"/>
      <c r="E99" s="25"/>
      <c r="F99" s="19">
        <f>+'[3]PROPUESTA 2017 Compacto '!$C$65</f>
        <v>66977781.93</v>
      </c>
      <c r="G99" s="25"/>
      <c r="H99" s="18">
        <f>+B99+C99+D99+G99+E99+F99</f>
        <v>66977781.93</v>
      </c>
      <c r="I99" s="25"/>
      <c r="J99" s="19">
        <f t="shared" si="19"/>
        <v>66977781.93</v>
      </c>
      <c r="K99" s="20">
        <f t="shared" si="13"/>
        <v>1.4668306275318096E-3</v>
      </c>
    </row>
    <row r="100" spans="1:11" s="40" customFormat="1" ht="15" hidden="1" outlineLevel="1" x14ac:dyDescent="0.25">
      <c r="A100" s="41" t="s">
        <v>105</v>
      </c>
      <c r="B100" s="18"/>
      <c r="C100" s="25"/>
      <c r="D100" s="25"/>
      <c r="E100" s="25"/>
      <c r="F100" s="19">
        <f>+'[3]PROPUESTA 2017 Compacto '!$C$68</f>
        <v>606800000</v>
      </c>
      <c r="G100" s="25"/>
      <c r="H100" s="18">
        <f>+B100+C100+D100+G100+E100+F100</f>
        <v>606800000</v>
      </c>
      <c r="I100" s="25"/>
      <c r="J100" s="19">
        <f t="shared" si="19"/>
        <v>606800000</v>
      </c>
      <c r="K100" s="20">
        <f t="shared" si="13"/>
        <v>1.3289075856774973E-2</v>
      </c>
    </row>
    <row r="101" spans="1:11" s="40" customFormat="1" ht="15" hidden="1" outlineLevel="1" x14ac:dyDescent="0.25">
      <c r="A101" s="41" t="s">
        <v>106</v>
      </c>
      <c r="B101" s="18"/>
      <c r="C101" s="25"/>
      <c r="D101" s="25"/>
      <c r="E101" s="25"/>
      <c r="F101" s="19">
        <f>+'[3]PROPUESTA 2017 Compacto '!$C$78</f>
        <v>130000000</v>
      </c>
      <c r="G101" s="25"/>
      <c r="H101" s="18">
        <f>+B101+C101+D101+G101+E101+F101</f>
        <v>130000000</v>
      </c>
      <c r="I101" s="25"/>
      <c r="J101" s="19">
        <f t="shared" si="19"/>
        <v>130000000</v>
      </c>
      <c r="K101" s="20">
        <f t="shared" si="13"/>
        <v>2.8470333905417709E-3</v>
      </c>
    </row>
    <row r="102" spans="1:11" s="40" customFormat="1" ht="15" collapsed="1" x14ac:dyDescent="0.25">
      <c r="A102" s="42" t="s">
        <v>107</v>
      </c>
      <c r="B102" s="15"/>
      <c r="C102" s="15"/>
      <c r="D102" s="15"/>
      <c r="E102" s="15"/>
      <c r="F102" s="15">
        <f>SUM(F103:F106)</f>
        <v>461483207.84799999</v>
      </c>
      <c r="G102" s="15"/>
      <c r="H102" s="15">
        <f t="shared" si="18"/>
        <v>461483207.84799999</v>
      </c>
      <c r="I102" s="15"/>
      <c r="J102" s="15">
        <f t="shared" si="19"/>
        <v>461483207.84799999</v>
      </c>
      <c r="K102" s="16">
        <f t="shared" si="13"/>
        <v>1.0106600783981417E-2</v>
      </c>
    </row>
    <row r="103" spans="1:11" s="40" customFormat="1" ht="15" hidden="1" outlineLevel="1" x14ac:dyDescent="0.25">
      <c r="A103" s="41" t="s">
        <v>108</v>
      </c>
      <c r="B103" s="18"/>
      <c r="C103" s="25"/>
      <c r="D103" s="25"/>
      <c r="E103" s="25"/>
      <c r="F103" s="19">
        <f>+'[3]PROPUESTA 2017 Compacto '!$C$80</f>
        <v>110446942.248</v>
      </c>
      <c r="G103" s="25"/>
      <c r="H103" s="18">
        <f t="shared" si="18"/>
        <v>110446942.248</v>
      </c>
      <c r="I103" s="25"/>
      <c r="J103" s="19">
        <f t="shared" si="19"/>
        <v>110446942.248</v>
      </c>
      <c r="K103" s="20">
        <f t="shared" si="13"/>
        <v>2.4188164035638046E-3</v>
      </c>
    </row>
    <row r="104" spans="1:11" s="40" customFormat="1" ht="15" hidden="1" outlineLevel="1" x14ac:dyDescent="0.25">
      <c r="A104" s="41" t="s">
        <v>109</v>
      </c>
      <c r="B104" s="18"/>
      <c r="C104" s="25"/>
      <c r="D104" s="25"/>
      <c r="E104" s="25"/>
      <c r="F104" s="19">
        <f>+'[3]PROPUESTA 2017 Compacto '!$C$81</f>
        <v>164186265.59999999</v>
      </c>
      <c r="G104" s="25"/>
      <c r="H104" s="18">
        <f t="shared" si="18"/>
        <v>164186265.59999999</v>
      </c>
      <c r="I104" s="25"/>
      <c r="J104" s="19">
        <f t="shared" si="19"/>
        <v>164186265.59999999</v>
      </c>
      <c r="K104" s="20">
        <f t="shared" si="13"/>
        <v>3.5957213879350743E-3</v>
      </c>
    </row>
    <row r="105" spans="1:11" s="40" customFormat="1" ht="15" hidden="1" outlineLevel="1" x14ac:dyDescent="0.25">
      <c r="A105" s="41" t="s">
        <v>110</v>
      </c>
      <c r="B105" s="18"/>
      <c r="C105" s="25"/>
      <c r="D105" s="25"/>
      <c r="E105" s="25"/>
      <c r="F105" s="19">
        <f>+'[3]PROPUESTA 2017 Compacto '!$C$82</f>
        <v>60000000</v>
      </c>
      <c r="G105" s="25"/>
      <c r="H105" s="18">
        <f t="shared" si="18"/>
        <v>60000000</v>
      </c>
      <c r="I105" s="25"/>
      <c r="J105" s="19">
        <f t="shared" si="19"/>
        <v>60000000</v>
      </c>
      <c r="K105" s="20">
        <f t="shared" si="13"/>
        <v>1.3140154110192789E-3</v>
      </c>
    </row>
    <row r="106" spans="1:11" s="40" customFormat="1" ht="15" hidden="1" outlineLevel="1" x14ac:dyDescent="0.25">
      <c r="A106" s="41" t="s">
        <v>111</v>
      </c>
      <c r="B106" s="18"/>
      <c r="C106" s="25"/>
      <c r="D106" s="25"/>
      <c r="E106" s="25"/>
      <c r="F106" s="19">
        <f>+'[3]PROPUESTA 2017 Compacto '!$C$86</f>
        <v>126850000</v>
      </c>
      <c r="G106" s="25"/>
      <c r="H106" s="18">
        <f t="shared" si="18"/>
        <v>126850000</v>
      </c>
      <c r="I106" s="25"/>
      <c r="J106" s="19">
        <f t="shared" si="19"/>
        <v>126850000</v>
      </c>
      <c r="K106" s="20">
        <f t="shared" si="13"/>
        <v>2.7780475814632587E-3</v>
      </c>
    </row>
    <row r="107" spans="1:11" s="40" customFormat="1" ht="15" collapsed="1" x14ac:dyDescent="0.25">
      <c r="A107" s="41"/>
      <c r="B107" s="18"/>
      <c r="C107" s="25"/>
      <c r="D107" s="25"/>
      <c r="E107" s="25"/>
      <c r="F107" s="19"/>
      <c r="G107" s="25"/>
      <c r="H107" s="18"/>
      <c r="I107" s="25"/>
      <c r="J107" s="19"/>
      <c r="K107" s="20"/>
    </row>
    <row r="108" spans="1:11" s="40" customFormat="1" ht="15" x14ac:dyDescent="0.25">
      <c r="A108" s="42" t="s">
        <v>112</v>
      </c>
      <c r="B108" s="25"/>
      <c r="C108" s="25"/>
      <c r="D108" s="25"/>
      <c r="E108" s="25"/>
      <c r="F108" s="25"/>
      <c r="G108" s="25">
        <f>+G109+G114+G117+G123+G126</f>
        <v>13600678961.97612</v>
      </c>
      <c r="H108" s="25">
        <f>+H109+H114+H117+H123+H126</f>
        <v>13600678961.97612</v>
      </c>
      <c r="I108" s="25"/>
      <c r="J108" s="25">
        <f>+J109+J114+J117+J123+J126</f>
        <v>13600678961.97612</v>
      </c>
      <c r="K108" s="16">
        <f t="shared" ref="K108:K129" si="20">+J108/$J$195</f>
        <v>0.29785836260603848</v>
      </c>
    </row>
    <row r="109" spans="1:11" s="40" customFormat="1" ht="15" x14ac:dyDescent="0.25">
      <c r="A109" s="42" t="s">
        <v>113</v>
      </c>
      <c r="B109" s="25"/>
      <c r="C109" s="25"/>
      <c r="D109" s="25"/>
      <c r="E109" s="15"/>
      <c r="F109" s="25"/>
      <c r="G109" s="15">
        <f>SUM(G110:G113)</f>
        <v>3661264449.5886164</v>
      </c>
      <c r="H109" s="15">
        <f>SUM(H110:H113)</f>
        <v>3661264449.5886164</v>
      </c>
      <c r="I109" s="25"/>
      <c r="J109" s="15">
        <f>SUM(J110:J113)</f>
        <v>3661264449.5886164</v>
      </c>
      <c r="K109" s="16">
        <f t="shared" si="20"/>
        <v>8.0182631842940985E-2</v>
      </c>
    </row>
    <row r="110" spans="1:11" s="40" customFormat="1" ht="15" hidden="1" outlineLevel="1" x14ac:dyDescent="0.25">
      <c r="A110" s="41" t="s">
        <v>114</v>
      </c>
      <c r="B110" s="25"/>
      <c r="C110" s="25"/>
      <c r="D110" s="25"/>
      <c r="E110" s="18"/>
      <c r="F110" s="25"/>
      <c r="G110" s="18">
        <f>+'[4]COMPARACIÓN PPC 2016 - 2017'!$O$27</f>
        <v>1278360572.446125</v>
      </c>
      <c r="H110" s="18">
        <f>+B110+C110+D110+G110+E110+F110</f>
        <v>1278360572.446125</v>
      </c>
      <c r="I110" s="25"/>
      <c r="J110" s="19">
        <f>+H110+I110</f>
        <v>1278360572.446125</v>
      </c>
      <c r="K110" s="20">
        <f t="shared" si="20"/>
        <v>2.7996424883893926E-2</v>
      </c>
    </row>
    <row r="111" spans="1:11" s="40" customFormat="1" ht="15" hidden="1" outlineLevel="1" x14ac:dyDescent="0.25">
      <c r="A111" s="41" t="s">
        <v>115</v>
      </c>
      <c r="B111" s="25"/>
      <c r="C111" s="25"/>
      <c r="D111" s="25"/>
      <c r="E111" s="18"/>
      <c r="F111" s="25"/>
      <c r="G111" s="18">
        <f>+'[4]COMPARACIÓN PPC 2016 - 2017'!$O$28</f>
        <v>400272293.51999998</v>
      </c>
      <c r="H111" s="18">
        <f>+B111+C111+D111+G111+E111+F111</f>
        <v>400272293.51999998</v>
      </c>
      <c r="I111" s="25"/>
      <c r="J111" s="19">
        <f>+H111+I111</f>
        <v>400272293.51999998</v>
      </c>
      <c r="K111" s="20">
        <f t="shared" si="20"/>
        <v>8.7660660381552024E-3</v>
      </c>
    </row>
    <row r="112" spans="1:11" s="40" customFormat="1" ht="15" hidden="1" outlineLevel="1" x14ac:dyDescent="0.25">
      <c r="A112" s="41" t="s">
        <v>116</v>
      </c>
      <c r="B112" s="25"/>
      <c r="C112" s="25"/>
      <c r="D112" s="25"/>
      <c r="E112" s="18"/>
      <c r="F112" s="25"/>
      <c r="G112" s="18">
        <f>+'[4]COMPARACIÓN PPC 2016 - 2017'!$O$29</f>
        <v>98033016.420000002</v>
      </c>
      <c r="H112" s="18">
        <f>+B112+C112+D112+G112+E112+F112</f>
        <v>98033016.420000002</v>
      </c>
      <c r="I112" s="25"/>
      <c r="J112" s="19">
        <f>+H112+I112</f>
        <v>98033016.420000002</v>
      </c>
      <c r="K112" s="20">
        <f t="shared" si="20"/>
        <v>2.1469482394097668E-3</v>
      </c>
    </row>
    <row r="113" spans="1:11" s="40" customFormat="1" ht="15" hidden="1" outlineLevel="1" x14ac:dyDescent="0.25">
      <c r="A113" s="41" t="s">
        <v>117</v>
      </c>
      <c r="B113" s="25"/>
      <c r="C113" s="25"/>
      <c r="D113" s="25"/>
      <c r="E113" s="18"/>
      <c r="F113" s="25"/>
      <c r="G113" s="18">
        <f>+'[4]COMPARACIÓN PPC 2016 - 2017'!$O$30</f>
        <v>1884598567.2024915</v>
      </c>
      <c r="H113" s="18">
        <f>+B113+C113+D113+G113+E113+F113</f>
        <v>1884598567.2024915</v>
      </c>
      <c r="I113" s="25"/>
      <c r="J113" s="19">
        <f>+H113+I113</f>
        <v>1884598567.2024915</v>
      </c>
      <c r="K113" s="20">
        <f t="shared" si="20"/>
        <v>4.12731926814821E-2</v>
      </c>
    </row>
    <row r="114" spans="1:11" s="40" customFormat="1" ht="15" collapsed="1" x14ac:dyDescent="0.25">
      <c r="A114" s="42" t="s">
        <v>118</v>
      </c>
      <c r="B114" s="25"/>
      <c r="C114" s="25"/>
      <c r="D114" s="25"/>
      <c r="E114" s="15"/>
      <c r="F114" s="25"/>
      <c r="G114" s="15">
        <f>SUM(G115:G116)</f>
        <v>711098100</v>
      </c>
      <c r="H114" s="15">
        <f>SUM(H115:H116)</f>
        <v>711098100</v>
      </c>
      <c r="I114" s="25"/>
      <c r="J114" s="15">
        <f>SUM(J115:J116)</f>
        <v>711098100</v>
      </c>
      <c r="K114" s="16">
        <f t="shared" si="20"/>
        <v>1.5573231035775471E-2</v>
      </c>
    </row>
    <row r="115" spans="1:11" s="40" customFormat="1" ht="15" hidden="1" outlineLevel="1" x14ac:dyDescent="0.25">
      <c r="A115" s="41" t="s">
        <v>119</v>
      </c>
      <c r="B115" s="25"/>
      <c r="C115" s="25"/>
      <c r="D115" s="25"/>
      <c r="E115" s="18"/>
      <c r="F115" s="25"/>
      <c r="G115" s="18">
        <f>+'[4]COMPARACIÓN PPC 2016 - 2017'!$O$34</f>
        <v>461966200</v>
      </c>
      <c r="H115" s="18">
        <f>+B115+C115+D115+G115+E115+F115</f>
        <v>461966200</v>
      </c>
      <c r="I115" s="25"/>
      <c r="J115" s="19">
        <f>+H115+I115</f>
        <v>461966200</v>
      </c>
      <c r="K115" s="20">
        <f t="shared" si="20"/>
        <v>1.0117178436166906E-2</v>
      </c>
    </row>
    <row r="116" spans="1:11" s="40" customFormat="1" ht="15" hidden="1" outlineLevel="1" x14ac:dyDescent="0.25">
      <c r="A116" s="41" t="s">
        <v>120</v>
      </c>
      <c r="B116" s="25"/>
      <c r="C116" s="25"/>
      <c r="D116" s="25"/>
      <c r="E116" s="18"/>
      <c r="F116" s="25"/>
      <c r="G116" s="18">
        <f>+'[4]COMPARACIÓN PPC 2016 - 2017'!$O$38</f>
        <v>249131900</v>
      </c>
      <c r="H116" s="18">
        <f>+B116+C116+D116+G116+E116+F116</f>
        <v>249131900</v>
      </c>
      <c r="I116" s="25"/>
      <c r="J116" s="19">
        <f>+H116+I116</f>
        <v>249131900</v>
      </c>
      <c r="K116" s="20">
        <f t="shared" si="20"/>
        <v>5.4560525996085645E-3</v>
      </c>
    </row>
    <row r="117" spans="1:11" s="40" customFormat="1" ht="15" collapsed="1" x14ac:dyDescent="0.25">
      <c r="A117" s="42" t="s">
        <v>121</v>
      </c>
      <c r="B117" s="25"/>
      <c r="C117" s="25"/>
      <c r="D117" s="25"/>
      <c r="E117" s="15"/>
      <c r="F117" s="25"/>
      <c r="G117" s="15">
        <f>SUM(G118:G122)</f>
        <v>949408000</v>
      </c>
      <c r="H117" s="15">
        <f>SUM(H118:H122)</f>
        <v>949408000</v>
      </c>
      <c r="I117" s="25"/>
      <c r="J117" s="15">
        <f>SUM(J118:J122)</f>
        <v>949408000</v>
      </c>
      <c r="K117" s="16">
        <f t="shared" si="20"/>
        <v>2.0792279055749856E-2</v>
      </c>
    </row>
    <row r="118" spans="1:11" s="40" customFormat="1" ht="15" hidden="1" outlineLevel="1" x14ac:dyDescent="0.25">
      <c r="A118" s="41" t="s">
        <v>122</v>
      </c>
      <c r="B118" s="25"/>
      <c r="C118" s="25"/>
      <c r="D118" s="25"/>
      <c r="E118" s="18"/>
      <c r="F118" s="25"/>
      <c r="G118" s="18">
        <f>+'[4]COMPARACIÓN PPC 2016 - 2017'!$O$51</f>
        <v>149675000</v>
      </c>
      <c r="H118" s="18">
        <f>+B118+C118+D118+G118+E118+F118</f>
        <v>149675000</v>
      </c>
      <c r="I118" s="25"/>
      <c r="J118" s="19">
        <f>+H118+I118</f>
        <v>149675000</v>
      </c>
      <c r="K118" s="20">
        <f t="shared" si="20"/>
        <v>3.2779209440718425E-3</v>
      </c>
    </row>
    <row r="119" spans="1:11" s="40" customFormat="1" ht="15" hidden="1" outlineLevel="1" x14ac:dyDescent="0.25">
      <c r="A119" s="41" t="s">
        <v>123</v>
      </c>
      <c r="B119" s="25"/>
      <c r="C119" s="25"/>
      <c r="D119" s="25"/>
      <c r="E119" s="18"/>
      <c r="F119" s="25"/>
      <c r="G119" s="18">
        <f>+'[4]COMPARACIÓN PPC 2016 - 2017'!$O$52</f>
        <v>524070500.00000006</v>
      </c>
      <c r="H119" s="18">
        <f>+B119+C119+D119+G119+E119+F119</f>
        <v>524070500.00000006</v>
      </c>
      <c r="I119" s="25"/>
      <c r="J119" s="19">
        <f>+H119+I119</f>
        <v>524070500.00000006</v>
      </c>
      <c r="K119" s="20">
        <f t="shared" si="20"/>
        <v>1.1477278557676317E-2</v>
      </c>
    </row>
    <row r="120" spans="1:11" s="40" customFormat="1" ht="15" hidden="1" outlineLevel="1" x14ac:dyDescent="0.25">
      <c r="A120" s="41" t="s">
        <v>124</v>
      </c>
      <c r="B120" s="25"/>
      <c r="C120" s="25"/>
      <c r="D120" s="25"/>
      <c r="E120" s="18"/>
      <c r="F120" s="25"/>
      <c r="G120" s="18">
        <f>+'[4]COMPARACIÓN PPC 2016 - 2017'!$O$53</f>
        <v>59650000</v>
      </c>
      <c r="H120" s="18">
        <f>+B120+C120+D120+G120+E120+F120</f>
        <v>59650000</v>
      </c>
      <c r="I120" s="25"/>
      <c r="J120" s="19">
        <f>+H120+I120</f>
        <v>59650000</v>
      </c>
      <c r="K120" s="20">
        <f t="shared" si="20"/>
        <v>1.3063503211216663E-3</v>
      </c>
    </row>
    <row r="121" spans="1:11" s="40" customFormat="1" ht="15" hidden="1" outlineLevel="1" x14ac:dyDescent="0.25">
      <c r="A121" s="41" t="s">
        <v>125</v>
      </c>
      <c r="B121" s="25"/>
      <c r="C121" s="25"/>
      <c r="D121" s="25"/>
      <c r="E121" s="18"/>
      <c r="F121" s="25"/>
      <c r="G121" s="18">
        <f>+'[4]COMPARACIÓN PPC 2016 - 2017'!$O$54</f>
        <v>207912500</v>
      </c>
      <c r="H121" s="18">
        <f>+B121+C121+D121+G121+E121+F121</f>
        <v>207912500</v>
      </c>
      <c r="I121" s="25"/>
      <c r="J121" s="19">
        <f>+H121+I121</f>
        <v>207912500</v>
      </c>
      <c r="K121" s="20">
        <f t="shared" si="20"/>
        <v>4.5533371523924305E-3</v>
      </c>
    </row>
    <row r="122" spans="1:11" s="40" customFormat="1" ht="15" hidden="1" outlineLevel="1" x14ac:dyDescent="0.25">
      <c r="A122" s="41" t="s">
        <v>126</v>
      </c>
      <c r="B122" s="25"/>
      <c r="C122" s="25"/>
      <c r="D122" s="25"/>
      <c r="E122" s="18"/>
      <c r="F122" s="25"/>
      <c r="G122" s="18">
        <f>+'[4]COMPARACIÓN PPC 2016 - 2017'!$O$55</f>
        <v>8100000</v>
      </c>
      <c r="H122" s="18">
        <f>+B122+C122+D122+G122+E122+F122</f>
        <v>8100000</v>
      </c>
      <c r="I122" s="25"/>
      <c r="J122" s="19">
        <f>+H122+I122</f>
        <v>8100000</v>
      </c>
      <c r="K122" s="20">
        <f t="shared" si="20"/>
        <v>1.7739208048760265E-4</v>
      </c>
    </row>
    <row r="123" spans="1:11" s="40" customFormat="1" ht="15" collapsed="1" x14ac:dyDescent="0.25">
      <c r="A123" s="42" t="s">
        <v>127</v>
      </c>
      <c r="B123" s="25"/>
      <c r="C123" s="25"/>
      <c r="D123" s="25"/>
      <c r="E123" s="15"/>
      <c r="F123" s="25"/>
      <c r="G123" s="15">
        <f>SUM(G124:G125)</f>
        <v>565333472.08749998</v>
      </c>
      <c r="H123" s="15">
        <f>SUM(H124:H125)</f>
        <v>565333472.08749998</v>
      </c>
      <c r="I123" s="25"/>
      <c r="J123" s="15">
        <f>SUM(J124:J125)</f>
        <v>565333472.08749998</v>
      </c>
      <c r="K123" s="16">
        <f t="shared" si="20"/>
        <v>1.2380948244800204E-2</v>
      </c>
    </row>
    <row r="124" spans="1:11" s="40" customFormat="1" ht="15" hidden="1" outlineLevel="1" x14ac:dyDescent="0.25">
      <c r="A124" s="41" t="s">
        <v>128</v>
      </c>
      <c r="B124" s="25"/>
      <c r="C124" s="25"/>
      <c r="D124" s="25"/>
      <c r="E124" s="18"/>
      <c r="F124" s="25"/>
      <c r="G124" s="18">
        <f>+'[4]COMPARACIÓN PPC 2016 - 2017'!$O$57</f>
        <v>320941573.71249998</v>
      </c>
      <c r="H124" s="18">
        <f>+B124+C124+D124+G124+E124+F124</f>
        <v>320941573.71249998</v>
      </c>
      <c r="I124" s="25"/>
      <c r="J124" s="19">
        <f>+H124+I124</f>
        <v>320941573.71249998</v>
      </c>
      <c r="K124" s="20">
        <f t="shared" si="20"/>
        <v>7.0287028982500806E-3</v>
      </c>
    </row>
    <row r="125" spans="1:11" s="40" customFormat="1" ht="15" hidden="1" outlineLevel="1" x14ac:dyDescent="0.25">
      <c r="A125" s="41" t="s">
        <v>129</v>
      </c>
      <c r="B125" s="25"/>
      <c r="C125" s="25"/>
      <c r="D125" s="25"/>
      <c r="E125" s="18"/>
      <c r="F125" s="25"/>
      <c r="G125" s="18">
        <f>+'[4]COMPARACIÓN PPC 2016 - 2017'!$O$62</f>
        <v>244391898.375</v>
      </c>
      <c r="H125" s="18">
        <f>+B125+C125+D125+G125+E125+F125</f>
        <v>244391898.375</v>
      </c>
      <c r="I125" s="25"/>
      <c r="J125" s="19">
        <f>+H125+I125</f>
        <v>244391898.375</v>
      </c>
      <c r="K125" s="20">
        <f t="shared" si="20"/>
        <v>5.3522453465501239E-3</v>
      </c>
    </row>
    <row r="126" spans="1:11" s="40" customFormat="1" ht="15" collapsed="1" x14ac:dyDescent="0.25">
      <c r="A126" s="42" t="s">
        <v>130</v>
      </c>
      <c r="B126" s="25"/>
      <c r="C126" s="25"/>
      <c r="D126" s="25"/>
      <c r="E126" s="25"/>
      <c r="F126" s="25"/>
      <c r="G126" s="25">
        <f>SUM(G127:G129)</f>
        <v>7713574940.3000031</v>
      </c>
      <c r="H126" s="25">
        <f>SUM(H127:H129)</f>
        <v>7713574940.3000031</v>
      </c>
      <c r="I126" s="25"/>
      <c r="J126" s="25">
        <f>SUM(J127:J129)</f>
        <v>7713574940.3000031</v>
      </c>
      <c r="K126" s="16">
        <f t="shared" si="20"/>
        <v>0.16892927242677197</v>
      </c>
    </row>
    <row r="127" spans="1:11" s="40" customFormat="1" ht="15" hidden="1" outlineLevel="1" x14ac:dyDescent="0.25">
      <c r="A127" s="41" t="s">
        <v>131</v>
      </c>
      <c r="B127" s="25"/>
      <c r="C127" s="25"/>
      <c r="D127" s="25"/>
      <c r="E127" s="19"/>
      <c r="F127" s="25"/>
      <c r="G127" s="19">
        <f>+'[4]COMPARACIÓN PPC 2016 - 2017'!$O$64</f>
        <v>7511647162.2800026</v>
      </c>
      <c r="H127" s="18">
        <f>+B127+C127+D127+G127+E127+F127</f>
        <v>7511647162.2800026</v>
      </c>
      <c r="I127" s="25"/>
      <c r="J127" s="19">
        <f>+H127+I127</f>
        <v>7511647162.2800026</v>
      </c>
      <c r="K127" s="20">
        <f t="shared" si="20"/>
        <v>0.16450700222291928</v>
      </c>
    </row>
    <row r="128" spans="1:11" s="40" customFormat="1" ht="15" hidden="1" outlineLevel="1" x14ac:dyDescent="0.25">
      <c r="A128" s="41" t="s">
        <v>132</v>
      </c>
      <c r="B128" s="25"/>
      <c r="C128" s="25"/>
      <c r="D128" s="25"/>
      <c r="E128" s="19"/>
      <c r="F128" s="25"/>
      <c r="G128" s="19">
        <f>+'[4]COMPARACIÓN PPC 2016 - 2017'!$O$67</f>
        <v>122862549.60000001</v>
      </c>
      <c r="H128" s="18">
        <f>+B128+C128+D128+G128+E128+F128</f>
        <v>122862549.60000001</v>
      </c>
      <c r="I128" s="25"/>
      <c r="J128" s="19">
        <f>+H128+I128</f>
        <v>122862549.60000001</v>
      </c>
      <c r="K128" s="20">
        <f t="shared" si="20"/>
        <v>2.6907213935253422E-3</v>
      </c>
    </row>
    <row r="129" spans="1:11" s="40" customFormat="1" ht="15" hidden="1" outlineLevel="1" x14ac:dyDescent="0.25">
      <c r="A129" s="41" t="s">
        <v>133</v>
      </c>
      <c r="B129" s="25"/>
      <c r="C129" s="25"/>
      <c r="D129" s="25"/>
      <c r="E129" s="19"/>
      <c r="F129" s="25"/>
      <c r="G129" s="19">
        <f>+'[4]COMPARACIÓN PPC 2016 - 2017'!$O$70</f>
        <v>79065228.420000002</v>
      </c>
      <c r="H129" s="18">
        <f>+B129+C129+D129+G129+E129+F129</f>
        <v>79065228.420000002</v>
      </c>
      <c r="I129" s="25"/>
      <c r="J129" s="19">
        <f>+H129+I129</f>
        <v>79065228.420000002</v>
      </c>
      <c r="K129" s="20">
        <f t="shared" si="20"/>
        <v>1.7315488103273244E-3</v>
      </c>
    </row>
    <row r="130" spans="1:11" s="40" customFormat="1" ht="15" collapsed="1" x14ac:dyDescent="0.25">
      <c r="A130" s="41"/>
      <c r="B130" s="25"/>
      <c r="C130" s="25"/>
      <c r="D130" s="25"/>
      <c r="E130" s="19"/>
      <c r="F130" s="25"/>
      <c r="G130" s="19"/>
      <c r="H130" s="18"/>
      <c r="I130" s="25"/>
      <c r="J130" s="19"/>
      <c r="K130" s="20"/>
    </row>
    <row r="131" spans="1:11" s="45" customFormat="1" ht="15" x14ac:dyDescent="0.25">
      <c r="A131" s="42" t="s">
        <v>134</v>
      </c>
      <c r="B131" s="43"/>
      <c r="C131" s="15">
        <f>+C132+C136+C139</f>
        <v>1580111549.895</v>
      </c>
      <c r="D131" s="43"/>
      <c r="E131" s="44"/>
      <c r="F131" s="43"/>
      <c r="G131" s="44"/>
      <c r="H131" s="15">
        <f>+H132+H136+H139</f>
        <v>1580111549.895</v>
      </c>
      <c r="I131" s="43"/>
      <c r="J131" s="15">
        <f>+H131+I131</f>
        <v>1580111549.895</v>
      </c>
      <c r="K131" s="16">
        <f t="shared" ref="K131:K141" si="21">+J131/$J$195</f>
        <v>3.4604848794859804E-2</v>
      </c>
    </row>
    <row r="132" spans="1:11" s="40" customFormat="1" ht="15" x14ac:dyDescent="0.25">
      <c r="A132" s="42" t="s">
        <v>135</v>
      </c>
      <c r="B132" s="43"/>
      <c r="C132" s="25">
        <f>SUM(C133:C135)</f>
        <v>416703112.57500005</v>
      </c>
      <c r="D132" s="25"/>
      <c r="E132" s="25"/>
      <c r="F132" s="25"/>
      <c r="G132" s="25"/>
      <c r="H132" s="15">
        <f>+B132+C132+D132+G132+E132+F132</f>
        <v>416703112.57500005</v>
      </c>
      <c r="I132" s="15"/>
      <c r="J132" s="25">
        <f>SUM(J133:J135)</f>
        <v>416703112.57500005</v>
      </c>
      <c r="K132" s="16">
        <f t="shared" si="21"/>
        <v>9.1259051957208581E-3</v>
      </c>
    </row>
    <row r="133" spans="1:11" s="40" customFormat="1" ht="15" hidden="1" outlineLevel="1" x14ac:dyDescent="0.25">
      <c r="A133" s="41" t="s">
        <v>136</v>
      </c>
      <c r="B133" s="43"/>
      <c r="C133" s="19">
        <f>+'[5]Presupuesto 2017'!$G$14</f>
        <v>292453112.57500005</v>
      </c>
      <c r="D133" s="25"/>
      <c r="E133" s="25"/>
      <c r="F133" s="25"/>
      <c r="G133" s="25"/>
      <c r="H133" s="19">
        <f>+B133+C133+D133+G133+E133+F133</f>
        <v>292453112.57500005</v>
      </c>
      <c r="I133" s="15"/>
      <c r="J133" s="19">
        <f t="shared" ref="J133:J141" si="22">+H133+I133</f>
        <v>292453112.57500005</v>
      </c>
      <c r="K133" s="20">
        <f t="shared" si="21"/>
        <v>6.4047982820684352E-3</v>
      </c>
    </row>
    <row r="134" spans="1:11" s="40" customFormat="1" ht="15" hidden="1" outlineLevel="1" x14ac:dyDescent="0.25">
      <c r="A134" s="41" t="s">
        <v>137</v>
      </c>
      <c r="B134" s="43"/>
      <c r="C134" s="19">
        <f>+'[5]Presupuesto 2017'!$G$24</f>
        <v>45250000</v>
      </c>
      <c r="D134" s="25"/>
      <c r="E134" s="25"/>
      <c r="F134" s="25"/>
      <c r="G134" s="25"/>
      <c r="H134" s="19">
        <f t="shared" ref="H134:H141" si="23">+B134+C134+D134+G134+E134+F134</f>
        <v>45250000</v>
      </c>
      <c r="I134" s="15"/>
      <c r="J134" s="19">
        <f t="shared" si="22"/>
        <v>45250000</v>
      </c>
      <c r="K134" s="20">
        <f t="shared" si="21"/>
        <v>9.9098662247703944E-4</v>
      </c>
    </row>
    <row r="135" spans="1:11" s="40" customFormat="1" ht="15" hidden="1" outlineLevel="1" x14ac:dyDescent="0.25">
      <c r="A135" s="41" t="s">
        <v>138</v>
      </c>
      <c r="B135" s="43"/>
      <c r="C135" s="19">
        <f>+'[5]Presupuesto 2017'!$G$28</f>
        <v>79000000</v>
      </c>
      <c r="D135" s="25"/>
      <c r="E135" s="25"/>
      <c r="F135" s="25"/>
      <c r="G135" s="25"/>
      <c r="H135" s="19">
        <f t="shared" si="23"/>
        <v>79000000</v>
      </c>
      <c r="I135" s="15"/>
      <c r="J135" s="19">
        <f t="shared" si="22"/>
        <v>79000000</v>
      </c>
      <c r="K135" s="20">
        <f t="shared" si="21"/>
        <v>1.7301202911753839E-3</v>
      </c>
    </row>
    <row r="136" spans="1:11" s="40" customFormat="1" ht="15" collapsed="1" x14ac:dyDescent="0.25">
      <c r="A136" s="42" t="s">
        <v>139</v>
      </c>
      <c r="B136" s="43"/>
      <c r="C136" s="25">
        <f>SUM(C137:C138)</f>
        <v>968567958.02499998</v>
      </c>
      <c r="D136" s="25"/>
      <c r="E136" s="25"/>
      <c r="F136" s="25"/>
      <c r="G136" s="25"/>
      <c r="H136" s="15">
        <f>+B136+C136+D136+G136+E136+F136</f>
        <v>968567958.02499998</v>
      </c>
      <c r="I136" s="15"/>
      <c r="J136" s="25">
        <f>SUM(J137:J138)</f>
        <v>968567958.02499998</v>
      </c>
      <c r="K136" s="16">
        <f t="shared" si="21"/>
        <v>2.1211887057738733E-2</v>
      </c>
    </row>
    <row r="137" spans="1:11" s="40" customFormat="1" ht="15" hidden="1" outlineLevel="1" x14ac:dyDescent="0.25">
      <c r="A137" s="41" t="s">
        <v>140</v>
      </c>
      <c r="B137" s="43"/>
      <c r="C137" s="19">
        <f>+'[5]Presupuesto 2017'!$G$38</f>
        <v>718137458.02499998</v>
      </c>
      <c r="D137" s="25"/>
      <c r="E137" s="25"/>
      <c r="F137" s="25"/>
      <c r="G137" s="25"/>
      <c r="H137" s="19">
        <f t="shared" si="23"/>
        <v>718137458.02499998</v>
      </c>
      <c r="I137" s="15"/>
      <c r="J137" s="19">
        <f t="shared" si="22"/>
        <v>718137458.02499998</v>
      </c>
      <c r="K137" s="20">
        <f t="shared" si="21"/>
        <v>1.5727394784584341E-2</v>
      </c>
    </row>
    <row r="138" spans="1:11" s="40" customFormat="1" ht="15" hidden="1" outlineLevel="1" x14ac:dyDescent="0.25">
      <c r="A138" s="41" t="s">
        <v>141</v>
      </c>
      <c r="B138" s="43"/>
      <c r="C138" s="19">
        <f>+'[5]Presupuesto 2017'!$G$57</f>
        <v>250430500</v>
      </c>
      <c r="D138" s="25"/>
      <c r="E138" s="25"/>
      <c r="F138" s="25"/>
      <c r="G138" s="25"/>
      <c r="H138" s="19">
        <f t="shared" si="23"/>
        <v>250430500</v>
      </c>
      <c r="I138" s="15"/>
      <c r="J138" s="19">
        <f t="shared" si="22"/>
        <v>250430500</v>
      </c>
      <c r="K138" s="20">
        <f t="shared" si="21"/>
        <v>5.484492273154392E-3</v>
      </c>
    </row>
    <row r="139" spans="1:11" s="40" customFormat="1" ht="15" collapsed="1" x14ac:dyDescent="0.25">
      <c r="A139" s="42" t="s">
        <v>142</v>
      </c>
      <c r="B139" s="43"/>
      <c r="C139" s="25">
        <f>SUM(C140:C141)</f>
        <v>194840479.29500002</v>
      </c>
      <c r="D139" s="25"/>
      <c r="E139" s="25"/>
      <c r="F139" s="25"/>
      <c r="G139" s="25"/>
      <c r="H139" s="15">
        <f>+B139+C139+D139+G139+E139+F139</f>
        <v>194840479.29500002</v>
      </c>
      <c r="I139" s="15"/>
      <c r="J139" s="25">
        <f>SUM(J140:J141)</f>
        <v>194840479.29500002</v>
      </c>
      <c r="K139" s="16">
        <f t="shared" si="21"/>
        <v>4.267056541400212E-3</v>
      </c>
    </row>
    <row r="140" spans="1:11" s="40" customFormat="1" ht="15" hidden="1" outlineLevel="1" x14ac:dyDescent="0.25">
      <c r="A140" s="41" t="s">
        <v>143</v>
      </c>
      <c r="B140" s="43"/>
      <c r="C140" s="19">
        <f>+'[5]Presupuesto 2017'!$G$70</f>
        <v>82496414.495000005</v>
      </c>
      <c r="D140" s="25"/>
      <c r="E140" s="25"/>
      <c r="F140" s="25"/>
      <c r="G140" s="25"/>
      <c r="H140" s="19">
        <f t="shared" si="23"/>
        <v>82496414.495000005</v>
      </c>
      <c r="I140" s="15"/>
      <c r="J140" s="19">
        <f t="shared" si="22"/>
        <v>82496414.495000005</v>
      </c>
      <c r="K140" s="20">
        <f t="shared" si="21"/>
        <v>1.8066926666710703E-3</v>
      </c>
    </row>
    <row r="141" spans="1:11" s="40" customFormat="1" ht="15" hidden="1" outlineLevel="1" x14ac:dyDescent="0.25">
      <c r="A141" s="41" t="s">
        <v>144</v>
      </c>
      <c r="B141" s="43"/>
      <c r="C141" s="19">
        <f>+'[5]Presupuesto 2017'!$G$74</f>
        <v>112344064.80000001</v>
      </c>
      <c r="D141" s="25"/>
      <c r="E141" s="25"/>
      <c r="F141" s="25"/>
      <c r="G141" s="25"/>
      <c r="H141" s="19">
        <f t="shared" si="23"/>
        <v>112344064.80000001</v>
      </c>
      <c r="I141" s="15"/>
      <c r="J141" s="19">
        <f t="shared" si="22"/>
        <v>112344064.80000001</v>
      </c>
      <c r="K141" s="20">
        <f t="shared" si="21"/>
        <v>2.4603638747291417E-3</v>
      </c>
    </row>
    <row r="142" spans="1:11" s="40" customFormat="1" ht="15" collapsed="1" x14ac:dyDescent="0.25">
      <c r="A142" s="41"/>
      <c r="B142" s="43"/>
      <c r="C142" s="25"/>
      <c r="D142" s="25"/>
      <c r="E142" s="25"/>
      <c r="F142" s="25"/>
      <c r="G142" s="25"/>
      <c r="H142" s="19"/>
      <c r="I142" s="25"/>
      <c r="J142" s="19"/>
      <c r="K142" s="20"/>
    </row>
    <row r="143" spans="1:11" s="40" customFormat="1" ht="15" x14ac:dyDescent="0.25">
      <c r="A143" s="42" t="s">
        <v>145</v>
      </c>
      <c r="B143" s="43"/>
      <c r="C143" s="25"/>
      <c r="D143" s="25">
        <f>+D144+D148+D162</f>
        <v>1671953337.8875</v>
      </c>
      <c r="E143" s="25"/>
      <c r="F143" s="25"/>
      <c r="G143" s="25"/>
      <c r="H143" s="25">
        <f>+H144+H148+H162</f>
        <v>1671953337.8875</v>
      </c>
      <c r="I143" s="25"/>
      <c r="J143" s="15">
        <f>+H143+I143</f>
        <v>1671953337.8875</v>
      </c>
      <c r="K143" s="16">
        <f t="shared" ref="K143:K176" si="24">+J143/$J$195</f>
        <v>3.661620754148831E-2</v>
      </c>
    </row>
    <row r="144" spans="1:11" s="40" customFormat="1" ht="15" x14ac:dyDescent="0.25">
      <c r="A144" s="42" t="s">
        <v>146</v>
      </c>
      <c r="B144" s="25"/>
      <c r="C144" s="25"/>
      <c r="D144" s="25">
        <f>SUM(D145:D147)</f>
        <v>404996040</v>
      </c>
      <c r="E144" s="25"/>
      <c r="F144" s="25"/>
      <c r="G144" s="25"/>
      <c r="H144" s="25">
        <f>SUM(H145:H147)</f>
        <v>404996040</v>
      </c>
      <c r="I144" s="25"/>
      <c r="J144" s="25">
        <f>SUM(J145:J147)</f>
        <v>404996040</v>
      </c>
      <c r="K144" s="16">
        <f t="shared" si="24"/>
        <v>8.8695172993630052E-3</v>
      </c>
    </row>
    <row r="145" spans="1:11" s="40" customFormat="1" ht="15" hidden="1" outlineLevel="1" x14ac:dyDescent="0.25">
      <c r="A145" s="41" t="s">
        <v>147</v>
      </c>
      <c r="B145" s="25"/>
      <c r="C145" s="25"/>
      <c r="D145" s="19">
        <f>+'[6]Consolidado Investigación'!$C$12</f>
        <v>378000000</v>
      </c>
      <c r="E145" s="25"/>
      <c r="F145" s="25"/>
      <c r="G145" s="25"/>
      <c r="H145" s="18">
        <f>+B145+C145+D145+G145+E145+F145</f>
        <v>378000000</v>
      </c>
      <c r="I145" s="25"/>
      <c r="J145" s="19">
        <f>+H145+I145</f>
        <v>378000000</v>
      </c>
      <c r="K145" s="20">
        <f t="shared" si="24"/>
        <v>8.2782970894214568E-3</v>
      </c>
    </row>
    <row r="146" spans="1:11" s="40" customFormat="1" ht="15" hidden="1" outlineLevel="1" x14ac:dyDescent="0.25">
      <c r="A146" s="41" t="s">
        <v>148</v>
      </c>
      <c r="B146" s="25"/>
      <c r="C146" s="25"/>
      <c r="D146" s="19">
        <f>+'[6]Consolidado Investigación'!$C$20</f>
        <v>11066040</v>
      </c>
      <c r="E146" s="25"/>
      <c r="F146" s="25"/>
      <c r="G146" s="25"/>
      <c r="H146" s="18">
        <f>+B146+C146+D146+G146+E146+F146</f>
        <v>11066040</v>
      </c>
      <c r="I146" s="25"/>
      <c r="J146" s="19">
        <f>+H146+I146</f>
        <v>11066040</v>
      </c>
      <c r="K146" s="20">
        <f t="shared" si="24"/>
        <v>2.4234911831592967E-4</v>
      </c>
    </row>
    <row r="147" spans="1:11" s="40" customFormat="1" ht="15" hidden="1" outlineLevel="1" x14ac:dyDescent="0.25">
      <c r="A147" s="41" t="s">
        <v>149</v>
      </c>
      <c r="B147" s="25"/>
      <c r="C147" s="25"/>
      <c r="D147" s="19">
        <f>+'[6]Consolidado Investigación'!$C$21</f>
        <v>15930000</v>
      </c>
      <c r="E147" s="25"/>
      <c r="F147" s="25"/>
      <c r="G147" s="25"/>
      <c r="H147" s="18">
        <f>+B147+C147+D147+G147+E147+F147</f>
        <v>15930000</v>
      </c>
      <c r="I147" s="25"/>
      <c r="J147" s="19">
        <f>+H147+I147</f>
        <v>15930000</v>
      </c>
      <c r="K147" s="20">
        <f t="shared" si="24"/>
        <v>3.488710916256185E-4</v>
      </c>
    </row>
    <row r="148" spans="1:11" s="40" customFormat="1" ht="15" collapsed="1" x14ac:dyDescent="0.25">
      <c r="A148" s="42" t="s">
        <v>150</v>
      </c>
      <c r="B148" s="25"/>
      <c r="C148" s="25"/>
      <c r="D148" s="25">
        <f>+D149+D157</f>
        <v>814906000</v>
      </c>
      <c r="E148" s="25"/>
      <c r="F148" s="25"/>
      <c r="G148" s="25"/>
      <c r="H148" s="25">
        <f>+H149+H157</f>
        <v>814906000</v>
      </c>
      <c r="I148" s="25"/>
      <c r="J148" s="25">
        <f>+J149+J157</f>
        <v>814906000</v>
      </c>
      <c r="K148" s="16">
        <f t="shared" si="24"/>
        <v>1.7846650708867939E-2</v>
      </c>
    </row>
    <row r="149" spans="1:11" s="40" customFormat="1" ht="15" hidden="1" outlineLevel="1" x14ac:dyDescent="0.25">
      <c r="A149" s="42" t="s">
        <v>151</v>
      </c>
      <c r="B149" s="25"/>
      <c r="C149" s="25"/>
      <c r="D149" s="25">
        <f>SUM(D150:D156)</f>
        <v>525156000</v>
      </c>
      <c r="E149" s="25"/>
      <c r="F149" s="25"/>
      <c r="G149" s="25"/>
      <c r="H149" s="25">
        <f>SUM(H150:H156)</f>
        <v>525156000</v>
      </c>
      <c r="I149" s="25"/>
      <c r="J149" s="25">
        <f>SUM(J150:J156)</f>
        <v>525156000</v>
      </c>
      <c r="K149" s="16">
        <f t="shared" si="24"/>
        <v>1.1501051286487339E-2</v>
      </c>
    </row>
    <row r="150" spans="1:11" s="40" customFormat="1" ht="15" hidden="1" outlineLevel="2" x14ac:dyDescent="0.25">
      <c r="A150" s="41" t="s">
        <v>152</v>
      </c>
      <c r="B150" s="25"/>
      <c r="C150" s="25"/>
      <c r="D150" s="19">
        <f>+'[6]Consolidado Investigación'!$C$26</f>
        <v>34150000</v>
      </c>
      <c r="E150" s="25"/>
      <c r="F150" s="25"/>
      <c r="G150" s="25"/>
      <c r="H150" s="18">
        <f t="shared" ref="H150:H155" si="25">+B150+C150+D150+G150+E150+F150</f>
        <v>34150000</v>
      </c>
      <c r="I150" s="25"/>
      <c r="J150" s="19">
        <f t="shared" ref="J150:J155" si="26">+H150+I150</f>
        <v>34150000</v>
      </c>
      <c r="K150" s="20">
        <f t="shared" si="24"/>
        <v>7.4789377143847291E-4</v>
      </c>
    </row>
    <row r="151" spans="1:11" s="40" customFormat="1" ht="15" hidden="1" outlineLevel="2" x14ac:dyDescent="0.25">
      <c r="A151" s="41" t="s">
        <v>153</v>
      </c>
      <c r="B151" s="25"/>
      <c r="C151" s="25"/>
      <c r="D151" s="19">
        <f>+'[6]Consolidado Investigación'!$C$27</f>
        <v>36278000</v>
      </c>
      <c r="E151" s="25"/>
      <c r="F151" s="25"/>
      <c r="G151" s="25"/>
      <c r="H151" s="18">
        <f t="shared" si="25"/>
        <v>36278000</v>
      </c>
      <c r="I151" s="25"/>
      <c r="J151" s="19">
        <f t="shared" si="26"/>
        <v>36278000</v>
      </c>
      <c r="K151" s="20">
        <f t="shared" si="24"/>
        <v>7.9449751801595665E-4</v>
      </c>
    </row>
    <row r="152" spans="1:11" s="40" customFormat="1" ht="15" hidden="1" outlineLevel="2" x14ac:dyDescent="0.25">
      <c r="A152" s="41" t="s">
        <v>154</v>
      </c>
      <c r="B152" s="25"/>
      <c r="C152" s="25"/>
      <c r="D152" s="19">
        <f>+'[6]Consolidado Investigación'!$C$28</f>
        <v>46728000</v>
      </c>
      <c r="E152" s="25"/>
      <c r="F152" s="25"/>
      <c r="G152" s="25"/>
      <c r="H152" s="18">
        <f t="shared" si="25"/>
        <v>46728000</v>
      </c>
      <c r="I152" s="25"/>
      <c r="J152" s="19">
        <f t="shared" si="26"/>
        <v>46728000</v>
      </c>
      <c r="K152" s="20">
        <f t="shared" si="24"/>
        <v>1.0233552021018143E-3</v>
      </c>
    </row>
    <row r="153" spans="1:11" s="40" customFormat="1" ht="15" hidden="1" outlineLevel="2" x14ac:dyDescent="0.25">
      <c r="A153" s="41" t="s">
        <v>155</v>
      </c>
      <c r="B153" s="25"/>
      <c r="C153" s="25"/>
      <c r="D153" s="19">
        <f>+'[6]Consolidado Investigación'!$C$30</f>
        <v>200000000</v>
      </c>
      <c r="E153" s="25"/>
      <c r="F153" s="25"/>
      <c r="G153" s="25"/>
      <c r="H153" s="18">
        <f t="shared" si="25"/>
        <v>200000000</v>
      </c>
      <c r="I153" s="25"/>
      <c r="J153" s="19">
        <f t="shared" si="26"/>
        <v>200000000</v>
      </c>
      <c r="K153" s="20">
        <f t="shared" si="24"/>
        <v>4.3800513700642625E-3</v>
      </c>
    </row>
    <row r="154" spans="1:11" s="40" customFormat="1" ht="15" hidden="1" outlineLevel="2" x14ac:dyDescent="0.25">
      <c r="A154" s="41" t="s">
        <v>156</v>
      </c>
      <c r="B154" s="25"/>
      <c r="C154" s="25"/>
      <c r="D154" s="19">
        <f>+'[6]Consolidado Investigación'!$C$31</f>
        <v>50000000</v>
      </c>
      <c r="E154" s="25"/>
      <c r="F154" s="25"/>
      <c r="G154" s="25"/>
      <c r="H154" s="18">
        <f t="shared" si="25"/>
        <v>50000000</v>
      </c>
      <c r="I154" s="25"/>
      <c r="J154" s="19">
        <f t="shared" si="26"/>
        <v>50000000</v>
      </c>
      <c r="K154" s="20">
        <f t="shared" si="24"/>
        <v>1.0950128425160656E-3</v>
      </c>
    </row>
    <row r="155" spans="1:11" s="40" customFormat="1" ht="15" hidden="1" outlineLevel="2" x14ac:dyDescent="0.25">
      <c r="A155" s="41" t="s">
        <v>157</v>
      </c>
      <c r="B155" s="25"/>
      <c r="C155" s="25"/>
      <c r="D155" s="19">
        <f>+'[6]Consolidado Investigación'!$C$32</f>
        <v>120000000</v>
      </c>
      <c r="E155" s="25"/>
      <c r="F155" s="25"/>
      <c r="G155" s="25"/>
      <c r="H155" s="18">
        <f t="shared" si="25"/>
        <v>120000000</v>
      </c>
      <c r="I155" s="25"/>
      <c r="J155" s="19">
        <f t="shared" si="26"/>
        <v>120000000</v>
      </c>
      <c r="K155" s="20">
        <f t="shared" si="24"/>
        <v>2.6280308220385578E-3</v>
      </c>
    </row>
    <row r="156" spans="1:11" s="40" customFormat="1" ht="15" hidden="1" outlineLevel="2" x14ac:dyDescent="0.25">
      <c r="A156" s="41" t="s">
        <v>158</v>
      </c>
      <c r="B156" s="25"/>
      <c r="C156" s="25"/>
      <c r="D156" s="19">
        <f>+'[6]Consolidado Investigación'!$C$33</f>
        <v>38000000</v>
      </c>
      <c r="E156" s="25"/>
      <c r="F156" s="25"/>
      <c r="G156" s="25"/>
      <c r="H156" s="18">
        <f>+B156+C156+D156+G156+E156+F156</f>
        <v>38000000</v>
      </c>
      <c r="I156" s="25"/>
      <c r="J156" s="19">
        <f>+H156+I156</f>
        <v>38000000</v>
      </c>
      <c r="K156" s="20">
        <f t="shared" si="24"/>
        <v>8.3220976031220988E-4</v>
      </c>
    </row>
    <row r="157" spans="1:11" s="40" customFormat="1" ht="15" hidden="1" outlineLevel="1" x14ac:dyDescent="0.25">
      <c r="A157" s="42" t="s">
        <v>159</v>
      </c>
      <c r="B157" s="25"/>
      <c r="C157" s="25"/>
      <c r="D157" s="25">
        <f>SUM(D158:D161)</f>
        <v>289750000</v>
      </c>
      <c r="E157" s="25"/>
      <c r="F157" s="25"/>
      <c r="G157" s="25"/>
      <c r="H157" s="25">
        <f>SUM(H158:H161)</f>
        <v>289750000</v>
      </c>
      <c r="I157" s="25"/>
      <c r="J157" s="25">
        <f>SUM(J158:J161)</f>
        <v>289750000</v>
      </c>
      <c r="K157" s="16">
        <f t="shared" si="24"/>
        <v>6.3455994223806005E-3</v>
      </c>
    </row>
    <row r="158" spans="1:11" s="40" customFormat="1" ht="15" hidden="1" outlineLevel="2" x14ac:dyDescent="0.25">
      <c r="A158" s="41" t="s">
        <v>160</v>
      </c>
      <c r="B158" s="25"/>
      <c r="C158" s="25"/>
      <c r="D158" s="19">
        <f>+'[6]Consolidado Investigación'!$C$37</f>
        <v>49000000</v>
      </c>
      <c r="E158" s="25"/>
      <c r="F158" s="25"/>
      <c r="G158" s="25"/>
      <c r="H158" s="18">
        <f>+B158+C158+D158+G158+E158+F158</f>
        <v>49000000</v>
      </c>
      <c r="I158" s="25"/>
      <c r="J158" s="19">
        <f>+H158+I158</f>
        <v>49000000</v>
      </c>
      <c r="K158" s="20">
        <f t="shared" si="24"/>
        <v>1.0731125856657444E-3</v>
      </c>
    </row>
    <row r="159" spans="1:11" s="40" customFormat="1" ht="15" hidden="1" outlineLevel="2" x14ac:dyDescent="0.25">
      <c r="A159" s="41" t="s">
        <v>161</v>
      </c>
      <c r="B159" s="25"/>
      <c r="C159" s="25"/>
      <c r="D159" s="19">
        <f>+'[6]Consolidado Investigación'!$C$40</f>
        <v>56000000</v>
      </c>
      <c r="E159" s="25"/>
      <c r="F159" s="25"/>
      <c r="G159" s="25"/>
      <c r="H159" s="18">
        <f>+B159+C159+D159+G159+E159+F159</f>
        <v>56000000</v>
      </c>
      <c r="I159" s="25"/>
      <c r="J159" s="19">
        <f>+H159+I159</f>
        <v>56000000</v>
      </c>
      <c r="K159" s="20">
        <f t="shared" si="24"/>
        <v>1.2264143836179936E-3</v>
      </c>
    </row>
    <row r="160" spans="1:11" s="40" customFormat="1" ht="15" hidden="1" outlineLevel="2" x14ac:dyDescent="0.25">
      <c r="A160" s="41" t="s">
        <v>162</v>
      </c>
      <c r="B160" s="25"/>
      <c r="C160" s="25"/>
      <c r="D160" s="19">
        <f>+'[6]Consolidado Investigación'!$C$41</f>
        <v>24750000</v>
      </c>
      <c r="E160" s="25"/>
      <c r="F160" s="25"/>
      <c r="G160" s="25"/>
      <c r="H160" s="18">
        <f>+B160+C160+D160+G160+E160+F160</f>
        <v>24750000</v>
      </c>
      <c r="I160" s="25"/>
      <c r="J160" s="19">
        <f>+H160+I160</f>
        <v>24750000</v>
      </c>
      <c r="K160" s="20">
        <f t="shared" si="24"/>
        <v>5.4203135704545256E-4</v>
      </c>
    </row>
    <row r="161" spans="1:11" s="40" customFormat="1" ht="15" hidden="1" outlineLevel="2" x14ac:dyDescent="0.25">
      <c r="A161" s="41" t="s">
        <v>163</v>
      </c>
      <c r="B161" s="25"/>
      <c r="C161" s="25"/>
      <c r="D161" s="19">
        <f>+'[6]Consolidado Investigación'!$C$42</f>
        <v>160000000</v>
      </c>
      <c r="E161" s="25"/>
      <c r="F161" s="25"/>
      <c r="G161" s="25"/>
      <c r="H161" s="18">
        <f>+B161+C161+D161+G161+E161+F161</f>
        <v>160000000</v>
      </c>
      <c r="I161" s="25"/>
      <c r="J161" s="19">
        <f>+H161+I161</f>
        <v>160000000</v>
      </c>
      <c r="K161" s="20">
        <f t="shared" si="24"/>
        <v>3.5040410960514102E-3</v>
      </c>
    </row>
    <row r="162" spans="1:11" s="40" customFormat="1" ht="15" collapsed="1" x14ac:dyDescent="0.25">
      <c r="A162" s="42" t="s">
        <v>164</v>
      </c>
      <c r="B162" s="25"/>
      <c r="C162" s="25"/>
      <c r="D162" s="25">
        <f>+D163+D170+D175+D176</f>
        <v>452051297.88750005</v>
      </c>
      <c r="E162" s="25"/>
      <c r="F162" s="25"/>
      <c r="G162" s="25"/>
      <c r="H162" s="25">
        <f>+H163+H170+H175+H176</f>
        <v>452051297.88750005</v>
      </c>
      <c r="I162" s="25"/>
      <c r="J162" s="25">
        <f>+J163+J170+J175+J176</f>
        <v>452051297.88750005</v>
      </c>
      <c r="K162" s="16">
        <f t="shared" si="24"/>
        <v>9.900039533257363E-3</v>
      </c>
    </row>
    <row r="163" spans="1:11" s="40" customFormat="1" ht="15" hidden="1" outlineLevel="1" x14ac:dyDescent="0.25">
      <c r="A163" s="42" t="s">
        <v>165</v>
      </c>
      <c r="B163" s="25"/>
      <c r="C163" s="25"/>
      <c r="D163" s="25">
        <f>SUM(D164:D169)</f>
        <v>157786944.52250001</v>
      </c>
      <c r="E163" s="25"/>
      <c r="F163" s="25"/>
      <c r="G163" s="25"/>
      <c r="H163" s="25">
        <f>SUM(H164:H169)</f>
        <v>157786944.52250001</v>
      </c>
      <c r="I163" s="25"/>
      <c r="J163" s="25">
        <f>SUM(J164:J169)</f>
        <v>157786944.52250001</v>
      </c>
      <c r="K163" s="16">
        <f t="shared" si="24"/>
        <v>3.4555746126701497E-3</v>
      </c>
    </row>
    <row r="164" spans="1:11" s="40" customFormat="1" ht="15" hidden="1" outlineLevel="2" x14ac:dyDescent="0.25">
      <c r="A164" s="41" t="s">
        <v>166</v>
      </c>
      <c r="B164" s="25"/>
      <c r="C164" s="25"/>
      <c r="D164" s="18">
        <f>+'[6]Consolidado Investigación'!$C$45</f>
        <v>14804989.425000001</v>
      </c>
      <c r="E164" s="25"/>
      <c r="F164" s="25"/>
      <c r="G164" s="25"/>
      <c r="H164" s="18">
        <f t="shared" ref="H164:H169" si="27">+B164+C164+D164+G164+E164+F164</f>
        <v>14804989.425000001</v>
      </c>
      <c r="I164" s="25"/>
      <c r="J164" s="19">
        <f t="shared" ref="J164:J169" si="28">+H164+I164</f>
        <v>14804989.425000001</v>
      </c>
      <c r="K164" s="20">
        <f t="shared" si="24"/>
        <v>3.2423307107379089E-4</v>
      </c>
    </row>
    <row r="165" spans="1:11" s="40" customFormat="1" ht="15" hidden="1" outlineLevel="2" x14ac:dyDescent="0.25">
      <c r="A165" s="41" t="s">
        <v>167</v>
      </c>
      <c r="B165" s="25"/>
      <c r="C165" s="25"/>
      <c r="D165" s="18">
        <f>+'[6]Consolidado Investigación'!$C$46</f>
        <v>17759118.8475</v>
      </c>
      <c r="E165" s="25"/>
      <c r="F165" s="25"/>
      <c r="G165" s="25"/>
      <c r="H165" s="18">
        <f t="shared" si="27"/>
        <v>17759118.8475</v>
      </c>
      <c r="I165" s="25"/>
      <c r="J165" s="19">
        <f t="shared" si="28"/>
        <v>17759118.8475</v>
      </c>
      <c r="K165" s="20">
        <f t="shared" si="24"/>
        <v>3.8892926419563221E-4</v>
      </c>
    </row>
    <row r="166" spans="1:11" s="40" customFormat="1" ht="15" hidden="1" outlineLevel="2" x14ac:dyDescent="0.25">
      <c r="A166" s="41" t="s">
        <v>168</v>
      </c>
      <c r="B166" s="25"/>
      <c r="C166" s="25"/>
      <c r="D166" s="18">
        <f>+'[6]Consolidado Investigación'!$C$47</f>
        <v>22697651.25</v>
      </c>
      <c r="E166" s="25"/>
      <c r="F166" s="25"/>
      <c r="G166" s="25"/>
      <c r="H166" s="18">
        <f t="shared" si="27"/>
        <v>22697651.25</v>
      </c>
      <c r="I166" s="25"/>
      <c r="J166" s="19">
        <f t="shared" si="28"/>
        <v>22697651.25</v>
      </c>
      <c r="K166" s="20">
        <f t="shared" si="24"/>
        <v>4.9708439227401661E-4</v>
      </c>
    </row>
    <row r="167" spans="1:11" s="40" customFormat="1" ht="15" hidden="1" outlineLevel="2" x14ac:dyDescent="0.25">
      <c r="A167" s="41" t="s">
        <v>169</v>
      </c>
      <c r="B167" s="25"/>
      <c r="C167" s="25"/>
      <c r="D167" s="18">
        <f>+'[6]Consolidado Investigación'!$C$48</f>
        <v>61258860</v>
      </c>
      <c r="E167" s="25"/>
      <c r="F167" s="25"/>
      <c r="G167" s="25"/>
      <c r="H167" s="18">
        <f t="shared" si="27"/>
        <v>61258860</v>
      </c>
      <c r="I167" s="25"/>
      <c r="J167" s="19">
        <f t="shared" si="28"/>
        <v>61258860</v>
      </c>
      <c r="K167" s="20">
        <f t="shared" si="24"/>
        <v>1.3415847683578743E-3</v>
      </c>
    </row>
    <row r="168" spans="1:11" s="40" customFormat="1" ht="15" hidden="1" outlineLevel="2" x14ac:dyDescent="0.25">
      <c r="A168" s="41" t="s">
        <v>170</v>
      </c>
      <c r="B168" s="25"/>
      <c r="C168" s="25"/>
      <c r="D168" s="18">
        <f>+'[6]Consolidado Investigación'!$C$49</f>
        <v>21266325</v>
      </c>
      <c r="E168" s="25"/>
      <c r="F168" s="25"/>
      <c r="G168" s="25"/>
      <c r="H168" s="18">
        <f t="shared" si="27"/>
        <v>21266325</v>
      </c>
      <c r="I168" s="25"/>
      <c r="J168" s="19">
        <f t="shared" si="28"/>
        <v>21266325</v>
      </c>
      <c r="K168" s="20">
        <f t="shared" si="24"/>
        <v>4.6573797976240942E-4</v>
      </c>
    </row>
    <row r="169" spans="1:11" s="40" customFormat="1" ht="15" hidden="1" outlineLevel="2" x14ac:dyDescent="0.25">
      <c r="A169" s="41" t="s">
        <v>171</v>
      </c>
      <c r="B169" s="25"/>
      <c r="C169" s="25"/>
      <c r="D169" s="18">
        <f>+'[6]Consolidado Investigación'!$C$50</f>
        <v>20000000</v>
      </c>
      <c r="E169" s="25"/>
      <c r="F169" s="25"/>
      <c r="G169" s="25"/>
      <c r="H169" s="18">
        <f t="shared" si="27"/>
        <v>20000000</v>
      </c>
      <c r="I169" s="25"/>
      <c r="J169" s="19">
        <f t="shared" si="28"/>
        <v>20000000</v>
      </c>
      <c r="K169" s="20">
        <f t="shared" si="24"/>
        <v>4.3800513700642627E-4</v>
      </c>
    </row>
    <row r="170" spans="1:11" s="40" customFormat="1" ht="15" hidden="1" outlineLevel="1" x14ac:dyDescent="0.25">
      <c r="A170" s="42" t="s">
        <v>172</v>
      </c>
      <c r="B170" s="25"/>
      <c r="C170" s="25"/>
      <c r="D170" s="25">
        <f>SUM(D171:D174)</f>
        <v>241389353.36500001</v>
      </c>
      <c r="E170" s="25"/>
      <c r="F170" s="25"/>
      <c r="G170" s="25"/>
      <c r="H170" s="25">
        <f>SUM(H171:H174)</f>
        <v>241389353.36500001</v>
      </c>
      <c r="I170" s="25"/>
      <c r="J170" s="25">
        <f>SUM(J171:J174)</f>
        <v>241389353.36500001</v>
      </c>
      <c r="K170" s="16">
        <f t="shared" si="24"/>
        <v>5.286488839626474E-3</v>
      </c>
    </row>
    <row r="171" spans="1:11" s="40" customFormat="1" ht="15" hidden="1" outlineLevel="2" x14ac:dyDescent="0.25">
      <c r="A171" s="41" t="s">
        <v>173</v>
      </c>
      <c r="B171" s="25"/>
      <c r="C171" s="25"/>
      <c r="D171" s="18">
        <f>+'[6]Consolidado Investigación'!$C$52</f>
        <v>55793979.18</v>
      </c>
      <c r="E171" s="25"/>
      <c r="F171" s="25"/>
      <c r="G171" s="25"/>
      <c r="H171" s="18">
        <f t="shared" ref="H171:H176" si="29">+B171+C171+D171+G171+E171+F171</f>
        <v>55793979.18</v>
      </c>
      <c r="I171" s="25"/>
      <c r="J171" s="19">
        <f t="shared" ref="J171:J176" si="30">+H171+I171</f>
        <v>55793979.18</v>
      </c>
      <c r="K171" s="20">
        <f t="shared" si="24"/>
        <v>1.2219024747434797E-3</v>
      </c>
    </row>
    <row r="172" spans="1:11" s="40" customFormat="1" ht="15" hidden="1" outlineLevel="2" x14ac:dyDescent="0.25">
      <c r="A172" s="41" t="s">
        <v>174</v>
      </c>
      <c r="B172" s="25"/>
      <c r="C172" s="25"/>
      <c r="D172" s="18">
        <f>+'[6]Consolidado Investigación'!$C$53</f>
        <v>52893757.935000002</v>
      </c>
      <c r="E172" s="25"/>
      <c r="F172" s="25"/>
      <c r="G172" s="25"/>
      <c r="H172" s="18">
        <f t="shared" si="29"/>
        <v>52893757.935000002</v>
      </c>
      <c r="I172" s="25"/>
      <c r="J172" s="19">
        <f t="shared" si="30"/>
        <v>52893757.935000002</v>
      </c>
      <c r="K172" s="20">
        <f t="shared" si="24"/>
        <v>1.1583868845552211E-3</v>
      </c>
    </row>
    <row r="173" spans="1:11" s="40" customFormat="1" ht="15" hidden="1" outlineLevel="2" x14ac:dyDescent="0.25">
      <c r="A173" s="41" t="s">
        <v>175</v>
      </c>
      <c r="B173" s="25"/>
      <c r="C173" s="25"/>
      <c r="D173" s="18">
        <f>+'[6]Consolidado Investigación'!$C$54</f>
        <v>107701616.25</v>
      </c>
      <c r="E173" s="25"/>
      <c r="F173" s="25"/>
      <c r="G173" s="25"/>
      <c r="H173" s="18">
        <f t="shared" si="29"/>
        <v>107701616.25</v>
      </c>
      <c r="I173" s="25"/>
      <c r="J173" s="19">
        <f t="shared" si="30"/>
        <v>107701616.25</v>
      </c>
      <c r="K173" s="20">
        <f t="shared" si="24"/>
        <v>2.3586930590697398E-3</v>
      </c>
    </row>
    <row r="174" spans="1:11" s="40" customFormat="1" ht="15" hidden="1" outlineLevel="2" x14ac:dyDescent="0.25">
      <c r="A174" s="41" t="s">
        <v>176</v>
      </c>
      <c r="B174" s="25"/>
      <c r="C174" s="25"/>
      <c r="D174" s="18">
        <v>25000000</v>
      </c>
      <c r="E174" s="25"/>
      <c r="F174" s="25"/>
      <c r="G174" s="25"/>
      <c r="H174" s="18">
        <f t="shared" si="29"/>
        <v>25000000</v>
      </c>
      <c r="I174" s="25"/>
      <c r="J174" s="19">
        <f t="shared" si="30"/>
        <v>25000000</v>
      </c>
      <c r="K174" s="20">
        <f t="shared" si="24"/>
        <v>5.4750642125803281E-4</v>
      </c>
    </row>
    <row r="175" spans="1:11" s="40" customFormat="1" ht="15" hidden="1" outlineLevel="1" x14ac:dyDescent="0.25">
      <c r="A175" s="42" t="s">
        <v>177</v>
      </c>
      <c r="B175" s="25"/>
      <c r="C175" s="25"/>
      <c r="D175" s="25">
        <f>+'[6]Consolidado Investigación'!$C$56</f>
        <v>21150000</v>
      </c>
      <c r="E175" s="25"/>
      <c r="F175" s="25"/>
      <c r="G175" s="25"/>
      <c r="H175" s="15">
        <f t="shared" si="29"/>
        <v>21150000</v>
      </c>
      <c r="I175" s="15"/>
      <c r="J175" s="15">
        <f t="shared" si="30"/>
        <v>21150000</v>
      </c>
      <c r="K175" s="16">
        <f t="shared" si="24"/>
        <v>4.6319043238429578E-4</v>
      </c>
    </row>
    <row r="176" spans="1:11" s="40" customFormat="1" ht="15" hidden="1" outlineLevel="1" x14ac:dyDescent="0.25">
      <c r="A176" s="42" t="s">
        <v>178</v>
      </c>
      <c r="B176" s="25"/>
      <c r="C176" s="25"/>
      <c r="D176" s="25">
        <f>+'[6]Consolidado Investigación'!$C$57</f>
        <v>31725000</v>
      </c>
      <c r="E176" s="25"/>
      <c r="F176" s="25"/>
      <c r="G176" s="25"/>
      <c r="H176" s="15">
        <f t="shared" si="29"/>
        <v>31725000</v>
      </c>
      <c r="I176" s="15"/>
      <c r="J176" s="15">
        <f t="shared" si="30"/>
        <v>31725000</v>
      </c>
      <c r="K176" s="16">
        <f t="shared" si="24"/>
        <v>6.947856485764437E-4</v>
      </c>
    </row>
    <row r="177" spans="1:12" s="40" customFormat="1" ht="15" collapsed="1" x14ac:dyDescent="0.25">
      <c r="A177" s="41"/>
      <c r="B177" s="25"/>
      <c r="C177" s="25"/>
      <c r="D177" s="25"/>
      <c r="E177" s="25"/>
      <c r="F177" s="25"/>
      <c r="G177" s="25"/>
      <c r="H177" s="18"/>
      <c r="I177" s="25"/>
      <c r="J177" s="19"/>
      <c r="K177" s="20"/>
    </row>
    <row r="178" spans="1:12" s="40" customFormat="1" ht="15" x14ac:dyDescent="0.25">
      <c r="A178" s="42" t="s">
        <v>179</v>
      </c>
      <c r="B178" s="25"/>
      <c r="C178" s="25"/>
      <c r="D178" s="25"/>
      <c r="E178" s="15">
        <f>+E179</f>
        <v>248662237</v>
      </c>
      <c r="F178" s="15"/>
      <c r="G178" s="15"/>
      <c r="H178" s="15">
        <f>+H179</f>
        <v>248662237</v>
      </c>
      <c r="I178" s="15"/>
      <c r="J178" s="15">
        <f>+H178+I178</f>
        <v>248662237</v>
      </c>
      <c r="K178" s="16">
        <f t="shared" ref="K178:K183" si="31">+J178/$J$195</f>
        <v>5.4457668592754723E-3</v>
      </c>
    </row>
    <row r="179" spans="1:12" s="40" customFormat="1" ht="15" x14ac:dyDescent="0.25">
      <c r="A179" s="42" t="s">
        <v>180</v>
      </c>
      <c r="B179" s="25"/>
      <c r="C179" s="25"/>
      <c r="D179" s="25"/>
      <c r="E179" s="25">
        <f>SUM(E180:E183)</f>
        <v>248662237</v>
      </c>
      <c r="F179" s="25"/>
      <c r="G179" s="25"/>
      <c r="H179" s="25">
        <f>SUM(H180:H183)</f>
        <v>248662237</v>
      </c>
      <c r="I179" s="25"/>
      <c r="J179" s="25">
        <f>SUM(J180:J183)</f>
        <v>248662237</v>
      </c>
      <c r="K179" s="16">
        <f t="shared" si="31"/>
        <v>5.4457668592754723E-3</v>
      </c>
    </row>
    <row r="180" spans="1:12" s="40" customFormat="1" ht="15" hidden="1" outlineLevel="2" x14ac:dyDescent="0.25">
      <c r="A180" s="41" t="s">
        <v>181</v>
      </c>
      <c r="B180" s="25"/>
      <c r="C180" s="25"/>
      <c r="D180" s="25"/>
      <c r="E180" s="19">
        <f>+'[7]COMPARATIVO 2016 - 2017'!$C$12</f>
        <v>46387237</v>
      </c>
      <c r="F180" s="25"/>
      <c r="G180" s="25"/>
      <c r="H180" s="18">
        <f>+B180+C180+D180+G180+E180+F180</f>
        <v>46387237</v>
      </c>
      <c r="I180" s="25"/>
      <c r="J180" s="19">
        <f>+H180+I180</f>
        <v>46387237</v>
      </c>
      <c r="K180" s="20">
        <f t="shared" si="31"/>
        <v>1.0158924048767283E-3</v>
      </c>
    </row>
    <row r="181" spans="1:12" s="40" customFormat="1" ht="15" hidden="1" outlineLevel="2" x14ac:dyDescent="0.25">
      <c r="A181" s="41" t="s">
        <v>182</v>
      </c>
      <c r="B181" s="25"/>
      <c r="C181" s="25"/>
      <c r="D181" s="25"/>
      <c r="E181" s="19">
        <f>+'[7]COMPARATIVO 2016 - 2017'!$C$13</f>
        <v>120975000</v>
      </c>
      <c r="F181" s="25"/>
      <c r="G181" s="25"/>
      <c r="H181" s="18">
        <f>+B181+C181+D181+G181+E181+F181</f>
        <v>120975000</v>
      </c>
      <c r="I181" s="25"/>
      <c r="J181" s="19">
        <f>+H181+I181</f>
        <v>120975000</v>
      </c>
      <c r="K181" s="20">
        <f t="shared" si="31"/>
        <v>2.649383572467621E-3</v>
      </c>
    </row>
    <row r="182" spans="1:12" s="40" customFormat="1" ht="15" hidden="1" outlineLevel="2" x14ac:dyDescent="0.25">
      <c r="A182" s="41" t="s">
        <v>183</v>
      </c>
      <c r="B182" s="25"/>
      <c r="C182" s="25"/>
      <c r="D182" s="25"/>
      <c r="E182" s="19">
        <f>+'[7]COMPARATIVO 2016 - 2017'!$C$14</f>
        <v>37300000</v>
      </c>
      <c r="F182" s="25"/>
      <c r="G182" s="25"/>
      <c r="H182" s="18">
        <f>+B182+C182+D182+G182+E182+F182</f>
        <v>37300000</v>
      </c>
      <c r="I182" s="25"/>
      <c r="J182" s="19">
        <f>+H182+I182</f>
        <v>37300000</v>
      </c>
      <c r="K182" s="20">
        <f t="shared" si="31"/>
        <v>8.1687958051698502E-4</v>
      </c>
    </row>
    <row r="183" spans="1:12" s="40" customFormat="1" ht="15" hidden="1" outlineLevel="1" x14ac:dyDescent="0.25">
      <c r="A183" s="41" t="s">
        <v>184</v>
      </c>
      <c r="B183" s="25"/>
      <c r="C183" s="25"/>
      <c r="D183" s="25"/>
      <c r="E183" s="19">
        <f>+'[7]COMPARATIVO 2016 - 2017'!$C$15</f>
        <v>44000000</v>
      </c>
      <c r="F183" s="25"/>
      <c r="G183" s="25"/>
      <c r="H183" s="18">
        <f>+B183+C183+D183+G183+E183+F183</f>
        <v>44000000</v>
      </c>
      <c r="I183" s="25"/>
      <c r="J183" s="19">
        <f>+H183+I183</f>
        <v>44000000</v>
      </c>
      <c r="K183" s="20">
        <f t="shared" si="31"/>
        <v>9.6361130141413775E-4</v>
      </c>
    </row>
    <row r="184" spans="1:12" s="40" customFormat="1" ht="15" collapsed="1" x14ac:dyDescent="0.25">
      <c r="A184" s="41"/>
      <c r="B184" s="18"/>
      <c r="C184" s="25"/>
      <c r="D184" s="25"/>
      <c r="E184" s="25"/>
      <c r="F184" s="25"/>
      <c r="G184" s="25"/>
      <c r="H184" s="18"/>
      <c r="I184" s="25"/>
      <c r="J184" s="19"/>
      <c r="K184" s="20"/>
    </row>
    <row r="185" spans="1:12" ht="15" x14ac:dyDescent="0.25">
      <c r="A185" s="39" t="s">
        <v>185</v>
      </c>
      <c r="B185" s="18"/>
      <c r="C185" s="18"/>
      <c r="D185" s="18"/>
      <c r="E185" s="18"/>
      <c r="F185" s="18"/>
      <c r="G185" s="18"/>
      <c r="H185" s="18"/>
      <c r="I185" s="25">
        <f>+I186+I187</f>
        <v>3402350940.8687792</v>
      </c>
      <c r="J185" s="25">
        <f>+I185+H185</f>
        <v>3402350940.8687792</v>
      </c>
      <c r="K185" s="16">
        <f>+J185/$J$195</f>
        <v>7.4512359499958644E-2</v>
      </c>
    </row>
    <row r="186" spans="1:12" ht="14.25" hidden="1" outlineLevel="1" x14ac:dyDescent="0.2">
      <c r="A186" s="46" t="s">
        <v>186</v>
      </c>
      <c r="B186" s="18"/>
      <c r="C186" s="18"/>
      <c r="D186" s="18"/>
      <c r="E186" s="18"/>
      <c r="F186" s="18"/>
      <c r="G186" s="18"/>
      <c r="H186" s="18"/>
      <c r="I186" s="19">
        <f>+('[1]Anexo 1'!D14+'[1]Anexo 1'!D18)*0.1</f>
        <v>2126469338.0429871</v>
      </c>
      <c r="J186" s="19">
        <f>+I186+H186</f>
        <v>2126469338.0429871</v>
      </c>
      <c r="K186" s="20">
        <f>+J186/$J$195</f>
        <v>4.6570224687474154E-2</v>
      </c>
    </row>
    <row r="187" spans="1:12" ht="14.25" hidden="1" outlineLevel="1" x14ac:dyDescent="0.2">
      <c r="A187" s="46" t="s">
        <v>187</v>
      </c>
      <c r="B187" s="18"/>
      <c r="C187" s="18"/>
      <c r="D187" s="18"/>
      <c r="E187" s="18"/>
      <c r="F187" s="18"/>
      <c r="G187" s="18"/>
      <c r="H187" s="18"/>
      <c r="I187" s="19">
        <f>+('[1]Anexo 1'!D15+'[1]Anexo 1'!D19)*0.1</f>
        <v>1275881602.8257923</v>
      </c>
      <c r="J187" s="19">
        <f>+I187+H187</f>
        <v>1275881602.8257923</v>
      </c>
      <c r="K187" s="20">
        <f>+J187/$J$195</f>
        <v>2.7942134812484497E-2</v>
      </c>
    </row>
    <row r="188" spans="1:12" ht="15" collapsed="1" x14ac:dyDescent="0.25">
      <c r="A188" s="24"/>
      <c r="B188" s="18"/>
      <c r="C188" s="18"/>
      <c r="D188" s="18"/>
      <c r="E188" s="18"/>
      <c r="F188" s="18"/>
      <c r="G188" s="18"/>
      <c r="H188" s="18"/>
      <c r="I188" s="18"/>
      <c r="J188" s="18"/>
      <c r="K188" s="16"/>
    </row>
    <row r="189" spans="1:12" ht="15" x14ac:dyDescent="0.25">
      <c r="A189" s="47" t="s">
        <v>188</v>
      </c>
      <c r="B189" s="15"/>
      <c r="C189" s="15"/>
      <c r="D189" s="15"/>
      <c r="E189" s="15"/>
      <c r="F189" s="15"/>
      <c r="G189" s="15">
        <v>4150000000</v>
      </c>
      <c r="H189" s="15">
        <f>+B189+C189+D189+G189+F189</f>
        <v>4150000000</v>
      </c>
      <c r="I189" s="15"/>
      <c r="J189" s="48">
        <f>+I189+H189</f>
        <v>4150000000</v>
      </c>
      <c r="K189" s="16">
        <f>+J189/$J$195</f>
        <v>9.0886065928833457E-2</v>
      </c>
    </row>
    <row r="190" spans="1:12" ht="15" x14ac:dyDescent="0.25">
      <c r="A190" s="24"/>
      <c r="B190" s="18"/>
      <c r="C190" s="18"/>
      <c r="D190" s="18"/>
      <c r="E190" s="18"/>
      <c r="F190" s="18"/>
      <c r="G190" s="18"/>
      <c r="H190" s="18"/>
      <c r="I190" s="18"/>
      <c r="J190" s="18"/>
      <c r="K190" s="16"/>
    </row>
    <row r="191" spans="1:12" ht="15" x14ac:dyDescent="0.25">
      <c r="A191" s="39" t="s">
        <v>189</v>
      </c>
      <c r="B191" s="18"/>
      <c r="C191" s="18"/>
      <c r="D191" s="18"/>
      <c r="E191" s="18"/>
      <c r="F191" s="18"/>
      <c r="G191" s="18"/>
      <c r="H191" s="25">
        <f>+B191+C191+G191+F191</f>
        <v>0</v>
      </c>
      <c r="I191" s="25">
        <f>+I192+I193</f>
        <v>3114906111.8556213</v>
      </c>
      <c r="J191" s="25">
        <f>+I191+H191</f>
        <v>3114906111.8556213</v>
      </c>
      <c r="K191" s="16">
        <f>+J191/$J$195</f>
        <v>6.8217243914273792E-2</v>
      </c>
    </row>
    <row r="192" spans="1:12" s="50" customFormat="1" ht="14.25" outlineLevel="1" x14ac:dyDescent="0.2">
      <c r="A192" s="26" t="s">
        <v>190</v>
      </c>
      <c r="B192" s="18"/>
      <c r="C192" s="18"/>
      <c r="D192" s="18"/>
      <c r="E192" s="18"/>
      <c r="F192" s="18"/>
      <c r="G192" s="18"/>
      <c r="H192" s="18">
        <f>+B192+C192+G192+F192</f>
        <v>0</v>
      </c>
      <c r="I192" s="18">
        <f>+J200</f>
        <v>2912589677.2912941</v>
      </c>
      <c r="J192" s="18">
        <f>+I192+H192</f>
        <v>2912589677.2912941</v>
      </c>
      <c r="K192" s="20">
        <f>+J192/$J$195</f>
        <v>6.3786462032273811E-2</v>
      </c>
      <c r="L192" s="49"/>
    </row>
    <row r="193" spans="1:16" s="50" customFormat="1" ht="14.25" outlineLevel="1" x14ac:dyDescent="0.2">
      <c r="A193" s="26" t="s">
        <v>191</v>
      </c>
      <c r="B193" s="18"/>
      <c r="C193" s="18"/>
      <c r="D193" s="18"/>
      <c r="E193" s="18"/>
      <c r="F193" s="18"/>
      <c r="G193" s="18"/>
      <c r="H193" s="18">
        <f>+B193+C193+G193+F193</f>
        <v>0</v>
      </c>
      <c r="I193" s="18">
        <f>+J201</f>
        <v>202316434.56432724</v>
      </c>
      <c r="J193" s="18">
        <f>+I193+H193</f>
        <v>202316434.56432724</v>
      </c>
      <c r="K193" s="20">
        <f>+J193/$J$195</f>
        <v>4.4307818819999912E-3</v>
      </c>
      <c r="L193" s="51"/>
    </row>
    <row r="194" spans="1:16" ht="15" x14ac:dyDescent="0.25">
      <c r="A194" s="24"/>
      <c r="B194" s="18"/>
      <c r="C194" s="18"/>
      <c r="D194" s="18"/>
      <c r="E194" s="18"/>
      <c r="F194" s="18"/>
      <c r="G194" s="18"/>
      <c r="H194" s="18"/>
      <c r="I194" s="18"/>
      <c r="J194" s="18"/>
      <c r="K194" s="16"/>
    </row>
    <row r="195" spans="1:16" ht="15" x14ac:dyDescent="0.25">
      <c r="A195" s="24" t="s">
        <v>192</v>
      </c>
      <c r="B195" s="25">
        <f>+B39+B37</f>
        <v>4909328305.0027847</v>
      </c>
      <c r="C195" s="25">
        <f>+C37+C39</f>
        <v>2019069421.9116025</v>
      </c>
      <c r="D195" s="25">
        <f>+D39+D37</f>
        <v>2037154411.9912839</v>
      </c>
      <c r="E195" s="25">
        <f>+E39+E37</f>
        <v>307602384.70271885</v>
      </c>
      <c r="F195" s="25">
        <f>+F39+F37</f>
        <v>9097346242.3600693</v>
      </c>
      <c r="G195" s="25">
        <f>+G37+G39+G189</f>
        <v>19809376960.38205</v>
      </c>
      <c r="H195" s="25">
        <f>+B195+C195+D195+G195+E195+F195</f>
        <v>38179877726.35051</v>
      </c>
      <c r="I195" s="25">
        <f>+I191+I185+I39+I37</f>
        <v>7481687196.589119</v>
      </c>
      <c r="J195" s="25">
        <f>+I195+H195</f>
        <v>45661564922.939629</v>
      </c>
      <c r="K195" s="16">
        <f>+J195/$J$195</f>
        <v>1</v>
      </c>
    </row>
    <row r="196" spans="1:16" ht="15.75" thickBot="1" x14ac:dyDescent="0.3">
      <c r="A196" s="52"/>
      <c r="B196" s="53"/>
      <c r="C196" s="54"/>
      <c r="D196" s="54"/>
      <c r="E196" s="55"/>
      <c r="F196" s="54"/>
      <c r="G196" s="55"/>
      <c r="H196" s="54"/>
      <c r="I196" s="54"/>
      <c r="J196" s="54"/>
      <c r="K196" s="56"/>
      <c r="L196" s="57"/>
      <c r="M196" s="57"/>
      <c r="N196" s="57"/>
      <c r="O196" s="57"/>
      <c r="P196" s="57"/>
    </row>
    <row r="197" spans="1:16" ht="13.5" thickTop="1" x14ac:dyDescent="0.2">
      <c r="A197" s="58"/>
      <c r="B197" s="59"/>
      <c r="C197" s="59"/>
      <c r="D197" s="59"/>
      <c r="E197" s="59"/>
      <c r="F197" s="59"/>
      <c r="G197" s="60"/>
      <c r="H197" s="61"/>
      <c r="I197" s="59"/>
      <c r="J197" s="59"/>
      <c r="K197" s="62"/>
    </row>
    <row r="198" spans="1:16" x14ac:dyDescent="0.2">
      <c r="A198" s="58"/>
      <c r="B198" s="59"/>
      <c r="C198" s="59"/>
      <c r="D198" s="59"/>
      <c r="E198" s="59"/>
      <c r="F198" s="59"/>
      <c r="G198" s="63"/>
      <c r="H198" s="59"/>
      <c r="I198" s="59"/>
      <c r="J198" s="64"/>
      <c r="K198" s="65"/>
    </row>
    <row r="199" spans="1:16" ht="15.75" x14ac:dyDescent="0.25">
      <c r="A199" s="58"/>
      <c r="C199" s="61"/>
      <c r="D199" s="61"/>
      <c r="E199" s="61"/>
      <c r="F199" s="61"/>
      <c r="G199" s="66"/>
      <c r="H199" s="67" t="s">
        <v>193</v>
      </c>
      <c r="I199" s="67" t="s">
        <v>194</v>
      </c>
      <c r="J199" s="68" t="s">
        <v>195</v>
      </c>
      <c r="K199" s="61"/>
    </row>
    <row r="200" spans="1:16" ht="15.75" x14ac:dyDescent="0.25">
      <c r="A200" s="69"/>
      <c r="B200" s="61"/>
      <c r="C200" s="61"/>
      <c r="D200" s="61"/>
      <c r="E200" s="61"/>
      <c r="F200" s="61"/>
      <c r="G200" s="66" t="s">
        <v>196</v>
      </c>
      <c r="H200" s="70">
        <f>+B195+C195+D195+F195+I37+I186+E195</f>
        <v>21461400247.876167</v>
      </c>
      <c r="I200" s="71">
        <f>+'[1]Anexo 1'!E41</f>
        <v>24373989925.167461</v>
      </c>
      <c r="J200" s="71">
        <f>+I200-H200</f>
        <v>2912589677.2912941</v>
      </c>
      <c r="K200" s="61"/>
    </row>
    <row r="201" spans="1:16" ht="16.5" thickBot="1" x14ac:dyDescent="0.3">
      <c r="A201" s="58"/>
      <c r="B201" s="61"/>
      <c r="C201" s="59"/>
      <c r="D201" s="72"/>
      <c r="E201" s="61"/>
      <c r="F201" s="61"/>
      <c r="G201" s="66" t="s">
        <v>197</v>
      </c>
      <c r="H201" s="73">
        <f>+G195+I187</f>
        <v>21085258563.20784</v>
      </c>
      <c r="I201" s="74">
        <f>+'[1]Anexo 1'!E42</f>
        <v>21287574997.772167</v>
      </c>
      <c r="J201" s="74">
        <f>+I201-H201</f>
        <v>202316434.56432724</v>
      </c>
      <c r="K201" s="61"/>
    </row>
    <row r="202" spans="1:16" ht="16.5" thickTop="1" x14ac:dyDescent="0.25">
      <c r="A202" s="58"/>
      <c r="B202" s="59"/>
      <c r="C202" s="59"/>
      <c r="D202" s="72"/>
      <c r="E202" s="61"/>
      <c r="F202" s="61"/>
      <c r="G202" s="66"/>
      <c r="H202" s="75">
        <f>+H200+H201</f>
        <v>42546658811.084007</v>
      </c>
      <c r="I202" s="76">
        <f>+I201+I200</f>
        <v>45661564922.939629</v>
      </c>
      <c r="J202" s="76">
        <f>+J201+J200</f>
        <v>3114906111.8556213</v>
      </c>
      <c r="K202" s="61"/>
    </row>
    <row r="203" spans="1:16" ht="15.75" x14ac:dyDescent="0.25">
      <c r="A203" s="58"/>
      <c r="B203" s="61"/>
      <c r="C203" s="61"/>
      <c r="D203" s="61"/>
      <c r="E203" s="61"/>
      <c r="F203" s="61"/>
      <c r="G203" s="66"/>
      <c r="H203" s="70"/>
      <c r="I203" s="66"/>
      <c r="J203" s="77"/>
      <c r="K203" s="61"/>
    </row>
    <row r="204" spans="1:16" x14ac:dyDescent="0.2">
      <c r="A204" s="61"/>
      <c r="B204" s="61"/>
      <c r="C204" s="61"/>
      <c r="D204" s="61"/>
      <c r="E204" s="61"/>
      <c r="F204" s="61"/>
      <c r="G204" s="61"/>
      <c r="H204" s="61"/>
      <c r="I204" s="61"/>
      <c r="J204" s="64"/>
      <c r="K204" s="61"/>
    </row>
    <row r="205" spans="1:16" x14ac:dyDescent="0.2">
      <c r="A205" s="61"/>
      <c r="B205" s="61"/>
      <c r="C205" s="61"/>
      <c r="D205" s="61"/>
      <c r="E205" s="61"/>
      <c r="F205" s="61"/>
      <c r="G205" s="61"/>
      <c r="H205" s="59"/>
      <c r="I205" s="59"/>
      <c r="J205" s="61"/>
      <c r="K205" s="61"/>
    </row>
    <row r="206" spans="1:16" x14ac:dyDescent="0.2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</row>
    <row r="207" spans="1:16" x14ac:dyDescent="0.2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</row>
    <row r="208" spans="1:16" x14ac:dyDescent="0.2">
      <c r="A208" s="61"/>
      <c r="B208" s="61"/>
      <c r="C208" s="61"/>
      <c r="D208" s="61"/>
      <c r="E208" s="61"/>
      <c r="F208" s="61"/>
      <c r="G208" s="61"/>
      <c r="H208" s="61"/>
      <c r="I208" s="72"/>
      <c r="J208" s="61"/>
      <c r="K208" s="61"/>
    </row>
    <row r="209" spans="1:11" x14ac:dyDescent="0.2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</row>
    <row r="210" spans="1:11" x14ac:dyDescent="0.2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</row>
    <row r="211" spans="1:11" x14ac:dyDescent="0.2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</row>
    <row r="212" spans="1:11" x14ac:dyDescent="0.2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</row>
    <row r="213" spans="1:11" x14ac:dyDescent="0.2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</row>
    <row r="214" spans="1:11" x14ac:dyDescent="0.2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</row>
    <row r="215" spans="1:11" x14ac:dyDescent="0.2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</row>
    <row r="216" spans="1:11" x14ac:dyDescent="0.2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</row>
    <row r="217" spans="1:11" x14ac:dyDescent="0.2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</row>
    <row r="218" spans="1:11" x14ac:dyDescent="0.2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</row>
    <row r="219" spans="1:11" x14ac:dyDescent="0.2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</row>
    <row r="220" spans="1:11" x14ac:dyDescent="0.2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</row>
    <row r="221" spans="1:11" x14ac:dyDescent="0.2">
      <c r="A221" s="61"/>
      <c r="B221" s="61"/>
      <c r="C221" s="61"/>
      <c r="D221" s="61"/>
      <c r="E221" s="61"/>
      <c r="F221" s="61"/>
      <c r="G221" s="61"/>
      <c r="H221" s="61"/>
      <c r="I221" s="61"/>
      <c r="J221" s="61"/>
      <c r="K221" s="61"/>
    </row>
    <row r="222" spans="1:11" x14ac:dyDescent="0.2">
      <c r="A222" s="61"/>
      <c r="B222" s="61"/>
      <c r="C222" s="61"/>
      <c r="D222" s="61"/>
      <c r="E222" s="61"/>
      <c r="F222" s="61"/>
      <c r="G222" s="61"/>
      <c r="H222" s="61"/>
      <c r="I222" s="61"/>
      <c r="J222" s="61"/>
      <c r="K222" s="61"/>
    </row>
    <row r="223" spans="1:11" x14ac:dyDescent="0.2">
      <c r="A223" s="61"/>
      <c r="B223" s="61"/>
      <c r="C223" s="61"/>
      <c r="D223" s="61"/>
      <c r="E223" s="61"/>
      <c r="F223" s="61"/>
      <c r="G223" s="61"/>
      <c r="H223" s="61"/>
      <c r="I223" s="61"/>
      <c r="J223" s="61"/>
      <c r="K223" s="61"/>
    </row>
    <row r="224" spans="1:11" x14ac:dyDescent="0.2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</row>
    <row r="225" spans="1:11" x14ac:dyDescent="0.2">
      <c r="A225" s="61"/>
      <c r="B225" s="61"/>
      <c r="C225" s="61"/>
      <c r="D225" s="61"/>
      <c r="E225" s="61"/>
      <c r="F225" s="61"/>
      <c r="G225" s="61"/>
      <c r="H225" s="61"/>
      <c r="I225" s="61"/>
      <c r="J225" s="61"/>
      <c r="K225" s="61"/>
    </row>
    <row r="226" spans="1:11" x14ac:dyDescent="0.2">
      <c r="A226" s="61"/>
      <c r="B226" s="61"/>
      <c r="C226" s="61"/>
      <c r="D226" s="61"/>
      <c r="E226" s="61"/>
      <c r="F226" s="61"/>
      <c r="G226" s="61"/>
      <c r="H226" s="61"/>
      <c r="I226" s="61"/>
      <c r="J226" s="61"/>
      <c r="K226" s="61"/>
    </row>
    <row r="227" spans="1:11" x14ac:dyDescent="0.2">
      <c r="A227" s="61"/>
      <c r="B227" s="61"/>
      <c r="C227" s="61"/>
      <c r="D227" s="61"/>
      <c r="E227" s="61"/>
      <c r="F227" s="61"/>
      <c r="G227" s="61"/>
      <c r="H227" s="61"/>
      <c r="I227" s="61"/>
      <c r="J227" s="61"/>
      <c r="K227" s="61"/>
    </row>
    <row r="228" spans="1:11" x14ac:dyDescent="0.2">
      <c r="A228" s="61"/>
      <c r="B228" s="61"/>
      <c r="C228" s="61"/>
      <c r="D228" s="61"/>
      <c r="E228" s="61"/>
      <c r="F228" s="61"/>
      <c r="G228" s="61"/>
      <c r="H228" s="61"/>
      <c r="I228" s="61"/>
      <c r="J228" s="61"/>
      <c r="K228" s="61"/>
    </row>
    <row r="229" spans="1:11" x14ac:dyDescent="0.2">
      <c r="A229" s="61"/>
      <c r="B229" s="61"/>
      <c r="C229" s="61"/>
      <c r="D229" s="61"/>
      <c r="E229" s="61"/>
      <c r="F229" s="61"/>
      <c r="G229" s="61"/>
      <c r="H229" s="61"/>
      <c r="I229" s="61"/>
      <c r="J229" s="61"/>
      <c r="K229" s="61"/>
    </row>
    <row r="230" spans="1:11" x14ac:dyDescent="0.2">
      <c r="A230" s="61"/>
      <c r="B230" s="61"/>
      <c r="C230" s="61"/>
      <c r="D230" s="61"/>
      <c r="E230" s="61"/>
      <c r="F230" s="61"/>
      <c r="G230" s="61"/>
      <c r="H230" s="61"/>
      <c r="I230" s="61"/>
      <c r="J230" s="61"/>
      <c r="K230" s="61"/>
    </row>
    <row r="231" spans="1:11" x14ac:dyDescent="0.2">
      <c r="A231" s="61"/>
      <c r="B231" s="61"/>
      <c r="C231" s="61"/>
      <c r="D231" s="61"/>
      <c r="E231" s="61"/>
      <c r="F231" s="61"/>
      <c r="G231" s="61"/>
      <c r="H231" s="61"/>
      <c r="I231" s="61"/>
      <c r="J231" s="61"/>
      <c r="K231" s="61"/>
    </row>
    <row r="232" spans="1:11" x14ac:dyDescent="0.2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</row>
    <row r="233" spans="1:11" x14ac:dyDescent="0.2">
      <c r="A233" s="61"/>
      <c r="B233" s="61"/>
      <c r="C233" s="61"/>
      <c r="D233" s="61"/>
      <c r="E233" s="61"/>
      <c r="F233" s="61"/>
      <c r="G233" s="61"/>
      <c r="H233" s="61"/>
      <c r="I233" s="61"/>
      <c r="J233" s="61"/>
      <c r="K233" s="61"/>
    </row>
    <row r="234" spans="1:11" x14ac:dyDescent="0.2">
      <c r="A234" s="61"/>
      <c r="B234" s="61"/>
      <c r="C234" s="61"/>
      <c r="D234" s="61"/>
      <c r="E234" s="61"/>
      <c r="F234" s="61"/>
      <c r="G234" s="61"/>
      <c r="H234" s="61"/>
      <c r="I234" s="61"/>
      <c r="J234" s="61"/>
      <c r="K234" s="61"/>
    </row>
    <row r="235" spans="1:11" x14ac:dyDescent="0.2">
      <c r="A235" s="61"/>
      <c r="B235" s="61"/>
      <c r="C235" s="61"/>
      <c r="D235" s="61"/>
      <c r="E235" s="61"/>
      <c r="F235" s="61"/>
      <c r="G235" s="61"/>
      <c r="H235" s="61"/>
      <c r="I235" s="61"/>
      <c r="J235" s="61"/>
      <c r="K235" s="61"/>
    </row>
    <row r="236" spans="1:11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</row>
    <row r="237" spans="1:11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</row>
    <row r="238" spans="1:11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</row>
    <row r="239" spans="1:11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</row>
    <row r="240" spans="1:11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</row>
    <row r="241" spans="1:11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</row>
    <row r="242" spans="1:11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</row>
    <row r="243" spans="1:11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</row>
    <row r="244" spans="1:11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</row>
    <row r="245" spans="1:11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</row>
    <row r="246" spans="1:11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</row>
    <row r="247" spans="1:11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</row>
    <row r="248" spans="1:11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</row>
    <row r="249" spans="1:11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</row>
    <row r="250" spans="1:11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</row>
    <row r="251" spans="1:11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</row>
    <row r="252" spans="1:11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</row>
    <row r="253" spans="1:11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</row>
    <row r="254" spans="1:11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</row>
    <row r="255" spans="1:11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</row>
    <row r="256" spans="1:11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</row>
    <row r="257" spans="1:11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</row>
    <row r="258" spans="1:11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</row>
    <row r="259" spans="1:11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</row>
    <row r="260" spans="1:11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</row>
    <row r="261" spans="1:11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</row>
    <row r="262" spans="1:11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</row>
    <row r="263" spans="1:11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</row>
    <row r="264" spans="1:11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</row>
    <row r="265" spans="1:11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</row>
    <row r="266" spans="1:11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</row>
    <row r="267" spans="1:11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</row>
    <row r="268" spans="1:11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</row>
    <row r="269" spans="1:11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</row>
    <row r="270" spans="1:11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</row>
    <row r="271" spans="1:11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</row>
    <row r="272" spans="1:11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</row>
    <row r="273" spans="1:11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</row>
    <row r="274" spans="1:11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</row>
  </sheetData>
  <mergeCells count="4">
    <mergeCell ref="A1:K1"/>
    <mergeCell ref="A2:K2"/>
    <mergeCell ref="A3:K3"/>
    <mergeCell ref="A4:K4"/>
  </mergeCells>
  <printOptions horizontalCentered="1"/>
  <pageMargins left="0.39370078740157483" right="0.39370078740157483" top="0.39370078740157483" bottom="0.39370078740157483" header="0" footer="0"/>
  <pageSetup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2019-10-16T15:49:32Z</dcterms:created>
  <dcterms:modified xsi:type="dcterms:W3CDTF">2019-10-16T15:50:11Z</dcterms:modified>
</cp:coreProperties>
</file>