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 Minagricultura'!$A$1:$E$39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Dólar">#REF!</definedName>
    <definedName name="eeeee">#REF!</definedName>
    <definedName name="EPPC">'Anexo 1 Minagricultura'!#REF!</definedName>
    <definedName name="Euro">#REF!</definedName>
    <definedName name="FDGFDG">#REF!</definedName>
    <definedName name="FECHA_DE_RECIBIDO">[6]BASE!$E$3:$E$177</definedName>
    <definedName name="FOMENTO">'Anexo 1 Minagricultura'!#REF!</definedName>
    <definedName name="FOMENTOS">'[9]Anexo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'[11]Inversión total en programas'!$B$86</definedName>
    <definedName name="RESERV_FUTU">#REF!</definedName>
    <definedName name="saldo">#REF!</definedName>
    <definedName name="saldos">#REF!</definedName>
    <definedName name="SUPERA2004">'Anexo 1 Minagricultura'!#REF!</definedName>
    <definedName name="SUPERA2005">'Anexo 1 Minagricultura'!#REF!</definedName>
    <definedName name="SUPERA2010">'[11]Anexo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Minagricultura'!$B$32</definedName>
    <definedName name="xx">[12]Ingresos!$C$19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'[14]Ingresos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B46" i="1"/>
  <c r="C45" i="1"/>
  <c r="C47" i="1" s="1"/>
  <c r="C43" i="1"/>
  <c r="C42" i="1"/>
  <c r="B42" i="1"/>
  <c r="C41" i="1"/>
  <c r="B37" i="1"/>
  <c r="E37" i="1" s="1"/>
  <c r="B36" i="1"/>
  <c r="E36" i="1" s="1"/>
  <c r="E35" i="1"/>
  <c r="D35" i="1"/>
  <c r="B35" i="1"/>
  <c r="D34" i="1"/>
  <c r="D33" i="1"/>
  <c r="B32" i="1"/>
  <c r="B31" i="1" s="1"/>
  <c r="C31" i="1"/>
  <c r="E29" i="1"/>
  <c r="D29" i="1"/>
  <c r="E28" i="1"/>
  <c r="D28" i="1"/>
  <c r="E27" i="1"/>
  <c r="D27" i="1"/>
  <c r="C27" i="1"/>
  <c r="C25" i="1" s="1"/>
  <c r="B27" i="1"/>
  <c r="E23" i="1"/>
  <c r="D23" i="1"/>
  <c r="E22" i="1"/>
  <c r="D22" i="1"/>
  <c r="C21" i="1"/>
  <c r="B21" i="1"/>
  <c r="E21" i="1" s="1"/>
  <c r="D20" i="1"/>
  <c r="D19" i="1"/>
  <c r="B19" i="1"/>
  <c r="B18" i="1"/>
  <c r="D18" i="1" s="1"/>
  <c r="D17" i="1"/>
  <c r="C17" i="1"/>
  <c r="B15" i="1"/>
  <c r="B13" i="1" s="1"/>
  <c r="B11" i="1" s="1"/>
  <c r="B14" i="1"/>
  <c r="E14" i="1" s="1"/>
  <c r="C13" i="1"/>
  <c r="E13" i="1" s="1"/>
  <c r="D31" i="1" l="1"/>
  <c r="E31" i="1"/>
  <c r="B25" i="1"/>
  <c r="B39" i="1" s="1"/>
  <c r="E15" i="1"/>
  <c r="B45" i="1"/>
  <c r="B47" i="1" s="1"/>
  <c r="D13" i="1"/>
  <c r="D32" i="1"/>
  <c r="D36" i="1"/>
  <c r="D21" i="1"/>
  <c r="E32" i="1"/>
  <c r="D15" i="1"/>
  <c r="B41" i="1"/>
  <c r="B43" i="1" s="1"/>
  <c r="C11" i="1"/>
  <c r="D14" i="1"/>
  <c r="D37" i="1"/>
  <c r="D11" i="1" l="1"/>
  <c r="E11" i="1"/>
  <c r="E25" i="1"/>
  <c r="D25" i="1"/>
  <c r="C39" i="1"/>
  <c r="E39" i="1" l="1"/>
  <c r="D39" i="1"/>
</calcChain>
</file>

<file path=xl/comments1.xml><?xml version="1.0" encoding="utf-8"?>
<comments xmlns="http://schemas.openxmlformats.org/spreadsheetml/2006/main">
  <authors>
    <author>Oscar Rubio</author>
  </authors>
  <commentList>
    <comment ref="E28" authorId="0" shapeId="0">
      <text>
        <r>
          <rPr>
            <sz val="9"/>
            <color indexed="81"/>
            <rFont val="Tahoma"/>
            <family val="2"/>
          </rPr>
          <t>Se obtuvo mayor recurso por fiducias al inicialmente contemplado</t>
        </r>
      </text>
    </comment>
    <comment ref="E29" authorId="0" shapeId="0">
      <text>
        <r>
          <rPr>
            <sz val="9"/>
            <color indexed="81"/>
            <rFont val="Tahoma"/>
            <family val="2"/>
          </rPr>
          <t>Se obtuvo mayor recurso por fiducias al inicialmente contemplado</t>
        </r>
      </text>
    </comment>
    <comment ref="E33" authorId="0" shapeId="0">
      <text>
        <r>
          <rPr>
            <sz val="9"/>
            <color indexed="81"/>
            <rFont val="Tahoma"/>
            <family val="2"/>
          </rPr>
          <t>Se obtuvo recurso por curso de carnicos e incapacidades de funcionarios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>El Ica carta de entendimiento No 8 consigno el 50% del convenio</t>
        </r>
      </text>
    </comment>
  </commentList>
</comments>
</file>

<file path=xl/sharedStrings.xml><?xml version="1.0" encoding="utf-8"?>
<sst xmlns="http://schemas.openxmlformats.org/spreadsheetml/2006/main" count="42" uniqueCount="35">
  <si>
    <t>MINISTERIO DE AGRICULTURA Y DESARROLLO RURAL</t>
  </si>
  <si>
    <t>DIRECCIÓN DE PLANEACIÓN Y SEGUIMIENTO PRESUPUESTAL</t>
  </si>
  <si>
    <t>PRESUPUESTO DE INGRESOS VIGENCIA  2016</t>
  </si>
  <si>
    <t>EJECUCIÓN TRIMESTRE JULIO-SEPTIEMBRE 2016</t>
  </si>
  <si>
    <t>ANEXO 1</t>
  </si>
  <si>
    <t>CUENTAS</t>
  </si>
  <si>
    <t>PRESUPUESTO</t>
  </si>
  <si>
    <t>PRESUPUESTO EJECUTADO JUL-SEPT 2016</t>
  </si>
  <si>
    <t>ACUERDO 11/16</t>
  </si>
  <si>
    <t>% EJECUCIÓN</t>
  </si>
  <si>
    <t>JUL-SEPT</t>
  </si>
  <si>
    <t>% PARTICIPACIÓN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</si>
  <si>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</si>
  <si>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</si>
  <si>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</si>
  <si>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</si>
  <si>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</si>
  <si>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</si>
  <si>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</si>
  <si>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</si>
  <si>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</si>
  <si>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</si>
  <si>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</si>
  <si>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</si>
  <si>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</si>
  <si>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</si>
  <si>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</si>
  <si>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</si>
  <si>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EPPC</t>
  </si>
  <si>
    <t>TOTAL INGRESOS</t>
  </si>
  <si>
    <t>INGRESOS FNP</t>
  </si>
  <si>
    <t>GASTOS FNP</t>
  </si>
  <si>
    <t>DIFERENCIA</t>
  </si>
  <si>
    <t>INGRESOS PPC</t>
  </si>
  <si>
    <t>GASTOS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</si>
</sst>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8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1" applyFont="1"/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wrapText="1"/>
    </xf>
    <xf numFmtId="165" fontId="4" fillId="3" borderId="11" xfId="3" applyNumberFormat="1" applyFont="1" applyFill="1" applyBorder="1" applyAlignment="1">
      <alignment horizontal="center" wrapText="1"/>
    </xf>
    <xf numFmtId="167" fontId="4" fillId="0" borderId="12" xfId="4" applyNumberFormat="1" applyFont="1" applyFill="1" applyBorder="1" applyAlignment="1">
      <alignment wrapText="1"/>
    </xf>
    <xf numFmtId="10" fontId="4" fillId="0" borderId="13" xfId="2" applyNumberFormat="1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167" fontId="2" fillId="3" borderId="15" xfId="4" applyNumberFormat="1" applyFont="1" applyFill="1" applyBorder="1" applyAlignment="1">
      <alignment wrapText="1"/>
    </xf>
    <xf numFmtId="0" fontId="4" fillId="0" borderId="16" xfId="0" applyFont="1" applyFill="1" applyBorder="1" applyAlignment="1">
      <alignment wrapText="1"/>
    </xf>
    <xf numFmtId="165" fontId="4" fillId="0" borderId="12" xfId="3" applyNumberFormat="1" applyFont="1" applyFill="1" applyBorder="1" applyAlignment="1">
      <alignment wrapText="1"/>
    </xf>
    <xf numFmtId="167" fontId="3" fillId="0" borderId="0" xfId="0" applyNumberFormat="1" applyFont="1"/>
    <xf numFmtId="167" fontId="2" fillId="0" borderId="15" xfId="4" applyNumberFormat="1" applyFont="1" applyFill="1" applyBorder="1" applyAlignment="1">
      <alignment wrapText="1"/>
    </xf>
    <xf numFmtId="10" fontId="2" fillId="0" borderId="13" xfId="2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14" xfId="0" applyFont="1" applyFill="1" applyBorder="1" applyAlignment="1">
      <alignment wrapText="1"/>
    </xf>
    <xf numFmtId="167" fontId="4" fillId="0" borderId="15" xfId="4" applyNumberFormat="1" applyFont="1" applyFill="1" applyBorder="1" applyAlignment="1">
      <alignment wrapText="1"/>
    </xf>
    <xf numFmtId="10" fontId="2" fillId="0" borderId="17" xfId="2" applyNumberFormat="1" applyFont="1" applyFill="1" applyBorder="1" applyAlignment="1">
      <alignment wrapText="1"/>
    </xf>
    <xf numFmtId="3" fontId="6" fillId="0" borderId="0" xfId="0" applyNumberFormat="1" applyFont="1"/>
    <xf numFmtId="3" fontId="3" fillId="0" borderId="0" xfId="0" applyNumberFormat="1" applyFont="1"/>
    <xf numFmtId="167" fontId="2" fillId="0" borderId="15" xfId="2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167" fontId="2" fillId="0" borderId="18" xfId="4" applyNumberFormat="1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167" fontId="2" fillId="3" borderId="18" xfId="4" applyNumberFormat="1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167" fontId="4" fillId="3" borderId="21" xfId="0" applyNumberFormat="1" applyFont="1" applyFill="1" applyBorder="1" applyAlignment="1">
      <alignment wrapText="1"/>
    </xf>
    <xf numFmtId="10" fontId="4" fillId="0" borderId="22" xfId="2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</cellXfs>
  <cellStyles count="5">
    <cellStyle name="Millares_Formato Presupuesto Minagricultura" xfId="4"/>
    <cellStyle name="Millares_INGRESOS 2005" xf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Solicitud%20areas\III%20TRIMESTRE\Presupuesto%20PP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6\ACUERDOS\ACUERDOS%20DEFINITIVOS\Anexos\Presupuesto%20PPC%20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CIERRE%20JUL-SEP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Ingresos III trimestre"/>
      <sheetName val="Pto 3er Tre y ajustes"/>
    </sheetNames>
    <sheetDataSet>
      <sheetData sheetId="0">
        <row r="55">
          <cell r="C55">
            <v>5840000</v>
          </cell>
        </row>
        <row r="56">
          <cell r="C56">
            <v>467500</v>
          </cell>
        </row>
        <row r="57">
          <cell r="C57">
            <v>246500000</v>
          </cell>
        </row>
        <row r="58">
          <cell r="C58">
            <v>375626300</v>
          </cell>
        </row>
      </sheetData>
      <sheetData sheetId="1">
        <row r="5">
          <cell r="H5">
            <v>4000000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  <sheetName val="Ajuste salarios Coordinadores "/>
      <sheetName val="Detalle Incremento Nomina"/>
    </sheetNames>
    <sheetDataSet>
      <sheetData sheetId="0"/>
      <sheetData sheetId="1">
        <row r="12">
          <cell r="C12">
            <v>31445171</v>
          </cell>
        </row>
        <row r="20">
          <cell r="C20">
            <v>358744600</v>
          </cell>
        </row>
        <row r="23">
          <cell r="C23">
            <v>235000000</v>
          </cell>
        </row>
      </sheetData>
      <sheetData sheetId="2">
        <row r="113">
          <cell r="K113">
            <v>3375182815</v>
          </cell>
        </row>
        <row r="201">
          <cell r="I201">
            <v>287427872.625</v>
          </cell>
          <cell r="K201">
            <v>296540502</v>
          </cell>
        </row>
        <row r="209">
          <cell r="G209">
            <v>4555593605.7901649</v>
          </cell>
          <cell r="J209">
            <v>10939167607.866251</v>
          </cell>
          <cell r="K209">
            <v>8962665504.0699997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Normal="100" zoomScaleSheetLayoutView="80" workbookViewId="0">
      <pane xSplit="1" ySplit="10" topLeftCell="B29" activePane="bottomRight" state="frozen"/>
      <selection activeCell="X27" sqref="X27"/>
      <selection pane="topRight" activeCell="X27" sqref="X27"/>
      <selection pane="bottomLeft" activeCell="X27" sqref="X27"/>
      <selection pane="bottomRight" activeCell="D32" sqref="D32:D37"/>
    </sheetView>
  </sheetViews>
  <sheetFormatPr baseColWidth="10" defaultRowHeight="15" outlineLevelRow="1" x14ac:dyDescent="0.3"/>
  <cols>
    <col min="1" max="1" width="35.5703125" style="2" customWidth="1"/>
    <col min="2" max="4" width="20.5703125" style="2" customWidth="1"/>
    <col min="5" max="5" width="17.85546875" style="2" customWidth="1"/>
    <col min="6" max="6" width="23" style="2" customWidth="1"/>
    <col min="7" max="7" width="18" style="2" bestFit="1" customWidth="1"/>
    <col min="8" max="8" width="12.5703125" style="2" bestFit="1" customWidth="1"/>
    <col min="9" max="9" width="16.140625" style="2" bestFit="1" customWidth="1"/>
    <col min="10" max="10" width="12" style="2" bestFit="1" customWidth="1"/>
    <col min="11" max="11" width="11.85546875" style="2" bestFit="1" customWidth="1"/>
    <col min="12" max="12" width="12" style="2" bestFit="1" customWidth="1"/>
    <col min="13" max="16384" width="11.42578125" style="2"/>
  </cols>
  <sheetData>
    <row r="1" spans="1:10" ht="15.75" x14ac:dyDescent="0.3">
      <c r="A1" s="1"/>
      <c r="B1" s="1"/>
      <c r="C1" s="1"/>
      <c r="D1" s="1"/>
      <c r="E1" s="1"/>
    </row>
    <row r="2" spans="1:10" ht="15.75" x14ac:dyDescent="0.3">
      <c r="A2" s="3" t="s">
        <v>0</v>
      </c>
      <c r="B2" s="3"/>
      <c r="C2" s="3"/>
      <c r="D2" s="3"/>
      <c r="E2" s="3"/>
    </row>
    <row r="3" spans="1:10" ht="15.75" x14ac:dyDescent="0.3">
      <c r="A3" s="3" t="s">
        <v>1</v>
      </c>
      <c r="B3" s="3"/>
      <c r="C3" s="3"/>
      <c r="D3" s="3"/>
      <c r="E3" s="3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</row>
    <row r="5" spans="1:10" ht="15.75" x14ac:dyDescent="0.3">
      <c r="A5" s="6" t="s">
        <v>3</v>
      </c>
      <c r="B5" s="7"/>
      <c r="C5" s="7"/>
      <c r="D5" s="7"/>
      <c r="E5" s="7"/>
      <c r="F5" s="4"/>
    </row>
    <row r="6" spans="1:10" ht="15.75" x14ac:dyDescent="0.3">
      <c r="A6" s="8" t="s">
        <v>4</v>
      </c>
      <c r="B6" s="8"/>
      <c r="C6" s="8"/>
      <c r="D6" s="8"/>
      <c r="E6" s="8"/>
      <c r="F6" s="4"/>
    </row>
    <row r="7" spans="1:10" ht="16.5" thickBot="1" x14ac:dyDescent="0.35">
      <c r="A7" s="9"/>
      <c r="B7" s="9"/>
      <c r="C7" s="9"/>
      <c r="D7" s="9"/>
      <c r="E7" s="9"/>
      <c r="F7" s="4"/>
    </row>
    <row r="8" spans="1:10" ht="16.5" thickTop="1" x14ac:dyDescent="0.3">
      <c r="A8" s="10" t="s">
        <v>5</v>
      </c>
      <c r="B8" s="11" t="s">
        <v>6</v>
      </c>
      <c r="C8" s="12" t="s">
        <v>7</v>
      </c>
      <c r="D8" s="13" t="s">
        <v>8</v>
      </c>
      <c r="E8" s="14" t="s">
        <v>9</v>
      </c>
    </row>
    <row r="9" spans="1:10" ht="15.75" x14ac:dyDescent="0.3">
      <c r="A9" s="15"/>
      <c r="B9" s="16" t="s">
        <v>10</v>
      </c>
      <c r="C9" s="17" t="s">
        <v>10</v>
      </c>
      <c r="D9" s="18" t="s">
        <v>10</v>
      </c>
      <c r="E9" s="19" t="s">
        <v>11</v>
      </c>
    </row>
    <row r="10" spans="1:10" ht="16.5" thickBot="1" x14ac:dyDescent="0.35">
      <c r="A10" s="20"/>
      <c r="B10" s="21">
        <v>2016</v>
      </c>
      <c r="C10" s="22">
        <v>2016</v>
      </c>
      <c r="D10" s="23">
        <v>2016</v>
      </c>
      <c r="E10" s="24"/>
    </row>
    <row r="11" spans="1:10" ht="15.75" customHeight="1" x14ac:dyDescent="0.3">
      <c r="A11" s="25" t="s">
        <v>12</v>
      </c>
      <c r="B11" s="26">
        <f>+B13+B17+B21</f>
        <v>9638959119.9783745</v>
      </c>
      <c r="C11" s="26">
        <f>+C13+C17+C21</f>
        <v>8040641914.9944172</v>
      </c>
      <c r="D11" s="27">
        <f>+C11-B11</f>
        <v>-1598317204.9839573</v>
      </c>
      <c r="E11" s="28">
        <f>+C11/B11</f>
        <v>0.83418155579981923</v>
      </c>
    </row>
    <row r="12" spans="1:10" ht="13.5" customHeight="1" x14ac:dyDescent="0.3">
      <c r="A12" s="29"/>
      <c r="B12" s="30"/>
      <c r="C12" s="30"/>
      <c r="D12" s="30"/>
      <c r="E12" s="28"/>
    </row>
    <row r="13" spans="1:10" ht="30.75" x14ac:dyDescent="0.3">
      <c r="A13" s="31" t="s">
        <v>13</v>
      </c>
      <c r="B13" s="32">
        <f>+B14+B15</f>
        <v>7664743270</v>
      </c>
      <c r="C13" s="32">
        <f>+C14+C15</f>
        <v>7883464458.9899998</v>
      </c>
      <c r="D13" s="32">
        <f t="shared" ref="D13:D39" si="0">+C13-B13</f>
        <v>218721188.98999977</v>
      </c>
      <c r="E13" s="28">
        <f>+C13/B13</f>
        <v>1.0285360097899274</v>
      </c>
      <c r="H13" s="33"/>
    </row>
    <row r="14" spans="1:10" ht="15.75" x14ac:dyDescent="0.3">
      <c r="A14" s="29" t="s">
        <v>14</v>
      </c>
      <c r="B14" s="34">
        <f>+(359857+336059+346339)*(7354*62.5%)</f>
        <v>4790464543.75</v>
      </c>
      <c r="C14" s="34">
        <v>4927165286.1199999</v>
      </c>
      <c r="D14" s="34">
        <f t="shared" si="0"/>
        <v>136700742.36999989</v>
      </c>
      <c r="E14" s="35">
        <f>+C14/B14</f>
        <v>1.0285360096336273</v>
      </c>
      <c r="G14" s="36"/>
      <c r="J14" s="33"/>
    </row>
    <row r="15" spans="1:10" ht="30" x14ac:dyDescent="0.3">
      <c r="A15" s="29" t="s">
        <v>15</v>
      </c>
      <c r="B15" s="34">
        <f>+(359857+336059+346339)*(7354*37.5%)</f>
        <v>2874278726.25</v>
      </c>
      <c r="C15" s="34">
        <v>2956299172.8699999</v>
      </c>
      <c r="D15" s="34">
        <f t="shared" si="0"/>
        <v>82020446.619999886</v>
      </c>
      <c r="E15" s="35">
        <f>+C15/B15</f>
        <v>1.0285360100504275</v>
      </c>
      <c r="G15" s="36"/>
      <c r="J15" s="33"/>
    </row>
    <row r="16" spans="1:10" ht="15.75" x14ac:dyDescent="0.3">
      <c r="A16" s="29"/>
      <c r="B16" s="34"/>
      <c r="C16" s="34"/>
      <c r="D16" s="34"/>
      <c r="E16" s="35"/>
      <c r="G16" s="37"/>
      <c r="J16" s="33"/>
    </row>
    <row r="17" spans="1:8" ht="30.75" x14ac:dyDescent="0.3">
      <c r="A17" s="38" t="s">
        <v>16</v>
      </c>
      <c r="B17" s="39"/>
      <c r="C17" s="39">
        <f>+C18+C19</f>
        <v>24282308</v>
      </c>
      <c r="D17" s="39">
        <f t="shared" si="0"/>
        <v>24282308</v>
      </c>
      <c r="E17" s="28">
        <v>0</v>
      </c>
      <c r="G17" s="33"/>
    </row>
    <row r="18" spans="1:8" ht="15.75" x14ac:dyDescent="0.3">
      <c r="A18" s="29" t="s">
        <v>14</v>
      </c>
      <c r="B18" s="34">
        <f>+B17*62.5%</f>
        <v>0</v>
      </c>
      <c r="C18" s="34">
        <v>15176443</v>
      </c>
      <c r="D18" s="34">
        <f t="shared" si="0"/>
        <v>15176443</v>
      </c>
      <c r="E18" s="35">
        <v>0</v>
      </c>
      <c r="G18" s="33"/>
    </row>
    <row r="19" spans="1:8" ht="30" x14ac:dyDescent="0.3">
      <c r="A19" s="29" t="s">
        <v>15</v>
      </c>
      <c r="B19" s="34">
        <f>+B17*37.5%</f>
        <v>0</v>
      </c>
      <c r="C19" s="34">
        <v>9105865</v>
      </c>
      <c r="D19" s="34">
        <f>+C19-B19</f>
        <v>9105865</v>
      </c>
      <c r="E19" s="35">
        <v>0</v>
      </c>
      <c r="G19" s="33"/>
    </row>
    <row r="20" spans="1:8" ht="15.75" x14ac:dyDescent="0.3">
      <c r="A20" s="29"/>
      <c r="B20" s="34"/>
      <c r="C20" s="34"/>
      <c r="D20" s="34">
        <f t="shared" si="0"/>
        <v>0</v>
      </c>
      <c r="E20" s="40"/>
      <c r="G20" s="41"/>
      <c r="H20" s="33"/>
    </row>
    <row r="21" spans="1:8" ht="30.75" x14ac:dyDescent="0.3">
      <c r="A21" s="31" t="s">
        <v>17</v>
      </c>
      <c r="B21" s="27">
        <f>+B22+B23</f>
        <v>1974215849.978375</v>
      </c>
      <c r="C21" s="27">
        <f>+C22+C23</f>
        <v>132895148.0044179</v>
      </c>
      <c r="D21" s="27">
        <f t="shared" si="0"/>
        <v>-1841320701.9739571</v>
      </c>
      <c r="E21" s="28">
        <f>+C21/B21</f>
        <v>6.7315409308396343E-2</v>
      </c>
      <c r="G21" s="42"/>
    </row>
    <row r="22" spans="1:8" ht="15.75" x14ac:dyDescent="0.3">
      <c r="A22" s="29" t="s">
        <v>14</v>
      </c>
      <c r="B22" s="43">
        <v>906468747.31321502</v>
      </c>
      <c r="C22" s="43"/>
      <c r="D22" s="43">
        <f t="shared" si="0"/>
        <v>-906468747.31321502</v>
      </c>
      <c r="E22" s="35">
        <f>+C22/B22</f>
        <v>0</v>
      </c>
      <c r="G22" s="44"/>
    </row>
    <row r="23" spans="1:8" ht="30" x14ac:dyDescent="0.3">
      <c r="A23" s="29" t="s">
        <v>15</v>
      </c>
      <c r="B23" s="34">
        <v>1067747102.6651599</v>
      </c>
      <c r="C23" s="34">
        <v>132895148.0044179</v>
      </c>
      <c r="D23" s="34">
        <f>+C23-B23</f>
        <v>-934851954.66074204</v>
      </c>
      <c r="E23" s="35">
        <f>+C23/B23</f>
        <v>0.12446313145940996</v>
      </c>
      <c r="G23" s="45"/>
    </row>
    <row r="24" spans="1:8" ht="15.75" x14ac:dyDescent="0.3">
      <c r="A24" s="29"/>
      <c r="B24" s="34"/>
      <c r="C24" s="34"/>
      <c r="D24" s="34"/>
      <c r="E24" s="35"/>
      <c r="G24" s="45"/>
    </row>
    <row r="25" spans="1:8" ht="30.75" x14ac:dyDescent="0.3">
      <c r="A25" s="38" t="s">
        <v>18</v>
      </c>
      <c r="B25" s="39">
        <f>+B27+B31</f>
        <v>1300208488</v>
      </c>
      <c r="C25" s="39">
        <f>+C27+C31</f>
        <v>1359571177</v>
      </c>
      <c r="D25" s="39">
        <f t="shared" si="0"/>
        <v>59362689</v>
      </c>
      <c r="E25" s="28">
        <f>+C25/B25</f>
        <v>1.0456562847788453</v>
      </c>
      <c r="G25" s="42"/>
    </row>
    <row r="26" spans="1:8" ht="15.75" x14ac:dyDescent="0.3">
      <c r="A26" s="29"/>
      <c r="B26" s="34"/>
      <c r="C26" s="34"/>
      <c r="D26" s="34"/>
      <c r="E26" s="28"/>
      <c r="G26" s="33"/>
    </row>
    <row r="27" spans="1:8" ht="15.75" x14ac:dyDescent="0.3">
      <c r="A27" s="38" t="s">
        <v>19</v>
      </c>
      <c r="B27" s="39">
        <f>+B28+B29</f>
        <v>46584916.999999993</v>
      </c>
      <c r="C27" s="39">
        <f>+C28+C29</f>
        <v>120543313</v>
      </c>
      <c r="D27" s="39">
        <f t="shared" si="0"/>
        <v>73958396</v>
      </c>
      <c r="E27" s="28">
        <f>+C27/B27</f>
        <v>2.5876039019238783</v>
      </c>
    </row>
    <row r="28" spans="1:8" ht="15.75" x14ac:dyDescent="0.3">
      <c r="A28" s="29" t="s">
        <v>20</v>
      </c>
      <c r="B28" s="34">
        <v>9023067.4999999925</v>
      </c>
      <c r="C28" s="34">
        <v>30234598.499999993</v>
      </c>
      <c r="D28" s="34">
        <f t="shared" si="0"/>
        <v>21211531</v>
      </c>
      <c r="E28" s="35">
        <f>+C28/B28</f>
        <v>3.3508115172584065</v>
      </c>
      <c r="G28" s="33"/>
    </row>
    <row r="29" spans="1:8" ht="15.75" x14ac:dyDescent="0.3">
      <c r="A29" s="29" t="s">
        <v>21</v>
      </c>
      <c r="B29" s="34">
        <v>37561849.5</v>
      </c>
      <c r="C29" s="34">
        <v>90308714.5</v>
      </c>
      <c r="D29" s="34">
        <f t="shared" si="0"/>
        <v>52746865</v>
      </c>
      <c r="E29" s="35">
        <f>+C29/B29</f>
        <v>2.4042669810494823</v>
      </c>
      <c r="G29" s="33"/>
    </row>
    <row r="30" spans="1:8" ht="15.75" x14ac:dyDescent="0.3">
      <c r="A30" s="29"/>
      <c r="B30" s="34"/>
      <c r="C30" s="34"/>
      <c r="D30" s="34"/>
      <c r="E30" s="35"/>
    </row>
    <row r="31" spans="1:8" ht="15.75" x14ac:dyDescent="0.3">
      <c r="A31" s="38" t="s">
        <v>22</v>
      </c>
      <c r="B31" s="39">
        <f>SUM(B32:B37)</f>
        <v>1253623571</v>
      </c>
      <c r="C31" s="39">
        <f>SUM(C32:C38)</f>
        <v>1239027864</v>
      </c>
      <c r="D31" s="39">
        <f t="shared" si="0"/>
        <v>-14595707</v>
      </c>
      <c r="E31" s="28">
        <f>+C31/B31</f>
        <v>0.98835718525270133</v>
      </c>
    </row>
    <row r="32" spans="1:8" ht="15.75" x14ac:dyDescent="0.3">
      <c r="A32" s="29" t="s">
        <v>23</v>
      </c>
      <c r="B32" s="46">
        <f>+'[1]Ajuste Ingresos III trimestre'!$C$55+'[1]Ajuste Ingresos III trimestre'!$C$56+'[1]Ajuste Ingresos III trimestre'!$C$57+'[1]Ajuste Ingresos III trimestre'!$C$58</f>
        <v>628433800</v>
      </c>
      <c r="C32" s="46">
        <v>550586513</v>
      </c>
      <c r="D32" s="46">
        <f t="shared" si="0"/>
        <v>-77847287</v>
      </c>
      <c r="E32" s="35">
        <f>+C32/B32</f>
        <v>0.87612492039734335</v>
      </c>
    </row>
    <row r="33" spans="1:6" ht="15.75" x14ac:dyDescent="0.3">
      <c r="A33" s="47" t="s">
        <v>24</v>
      </c>
      <c r="B33" s="46">
        <v>0</v>
      </c>
      <c r="C33" s="46">
        <v>25788706</v>
      </c>
      <c r="D33" s="46">
        <f t="shared" si="0"/>
        <v>25788706</v>
      </c>
      <c r="E33" s="35">
        <v>1</v>
      </c>
    </row>
    <row r="34" spans="1:6" ht="15.75" x14ac:dyDescent="0.3">
      <c r="A34" s="47" t="s">
        <v>25</v>
      </c>
      <c r="B34" s="46">
        <v>0</v>
      </c>
      <c r="C34" s="46">
        <v>1719473</v>
      </c>
      <c r="D34" s="46">
        <f t="shared" si="0"/>
        <v>1719473</v>
      </c>
      <c r="E34" s="35">
        <v>1</v>
      </c>
    </row>
    <row r="35" spans="1:6" ht="15.75" x14ac:dyDescent="0.3">
      <c r="A35" s="47" t="s">
        <v>26</v>
      </c>
      <c r="B35" s="46">
        <f>+'[2]Otros ingresos'!C12</f>
        <v>31445171</v>
      </c>
      <c r="C35" s="46">
        <v>47253946</v>
      </c>
      <c r="D35" s="46">
        <f t="shared" si="0"/>
        <v>15808775</v>
      </c>
      <c r="E35" s="35">
        <f>+C35/B35</f>
        <v>1.5027409455016161</v>
      </c>
    </row>
    <row r="36" spans="1:6" ht="15.75" x14ac:dyDescent="0.3">
      <c r="A36" s="47" t="s">
        <v>27</v>
      </c>
      <c r="B36" s="46">
        <f>+'[2]Otros ingresos'!C20</f>
        <v>358744600</v>
      </c>
      <c r="C36" s="46">
        <v>188679226</v>
      </c>
      <c r="D36" s="46">
        <f t="shared" si="0"/>
        <v>-170065374</v>
      </c>
      <c r="E36" s="35">
        <f>+C36/B36</f>
        <v>0.52594304137260883</v>
      </c>
    </row>
    <row r="37" spans="1:6" ht="15.75" x14ac:dyDescent="0.3">
      <c r="A37" s="47" t="s">
        <v>28</v>
      </c>
      <c r="B37" s="46">
        <f>+'[2]Otros ingresos'!C23</f>
        <v>235000000</v>
      </c>
      <c r="C37" s="46">
        <v>425000000</v>
      </c>
      <c r="D37" s="46">
        <f t="shared" si="0"/>
        <v>190000000</v>
      </c>
      <c r="E37" s="35">
        <f>+C37/B37</f>
        <v>1.8085106382978724</v>
      </c>
    </row>
    <row r="38" spans="1:6" ht="16.5" thickBot="1" x14ac:dyDescent="0.35">
      <c r="A38" s="47"/>
      <c r="B38" s="48"/>
      <c r="C38" s="48"/>
      <c r="D38" s="48"/>
      <c r="E38" s="35"/>
    </row>
    <row r="39" spans="1:6" ht="16.5" thickBot="1" x14ac:dyDescent="0.35">
      <c r="A39" s="49" t="s">
        <v>29</v>
      </c>
      <c r="B39" s="50">
        <f>+B25+B11</f>
        <v>10939167607.978374</v>
      </c>
      <c r="C39" s="50">
        <f>+C25+C11</f>
        <v>9400213091.9944172</v>
      </c>
      <c r="D39" s="50">
        <f t="shared" si="0"/>
        <v>-1538954515.9839573</v>
      </c>
      <c r="E39" s="51">
        <f>+C39/B39</f>
        <v>0.85931703662154912</v>
      </c>
    </row>
    <row r="40" spans="1:6" ht="15.75" thickTop="1" x14ac:dyDescent="0.3">
      <c r="A40"/>
    </row>
    <row r="41" spans="1:6" ht="15.75" hidden="1" outlineLevel="1" x14ac:dyDescent="0.3">
      <c r="A41" s="52" t="s">
        <v>30</v>
      </c>
      <c r="B41" s="42">
        <f>+B14+B18+B22+B28+B33+B35+B36</f>
        <v>6096146129.5632153</v>
      </c>
      <c r="C41" s="42">
        <f>+C14+C18+C22+C28+C33+C35+C36</f>
        <v>5234298205.6199999</v>
      </c>
      <c r="D41" s="42"/>
    </row>
    <row r="42" spans="1:6" ht="15.75" hidden="1" outlineLevel="1" x14ac:dyDescent="0.3">
      <c r="A42" s="52" t="s">
        <v>31</v>
      </c>
      <c r="B42" s="42">
        <f>+'[2]Anexo 2 '!J209-'[2]Anexo 2 '!G209-'[2]Anexo 2 '!I201</f>
        <v>6096146129.451086</v>
      </c>
      <c r="C42" s="42">
        <f>+'[2]Anexo 2 '!K209-'[2]Anexo 2 '!K113-'[2]Anexo 2 '!K201-285583551-208608018</f>
        <v>4796750618.0699997</v>
      </c>
      <c r="D42" s="42"/>
    </row>
    <row r="43" spans="1:6" ht="15.75" hidden="1" outlineLevel="1" x14ac:dyDescent="0.3">
      <c r="A43" s="52" t="s">
        <v>32</v>
      </c>
      <c r="B43" s="42">
        <f>+B41-B42</f>
        <v>0.11212921142578125</v>
      </c>
      <c r="C43" s="42">
        <f>+C41-C42</f>
        <v>437547587.55000019</v>
      </c>
      <c r="D43" s="42"/>
      <c r="E43" s="42"/>
      <c r="F43" s="42"/>
    </row>
    <row r="44" spans="1:6" hidden="1" outlineLevel="1" x14ac:dyDescent="0.3">
      <c r="A44"/>
      <c r="C44" s="42"/>
    </row>
    <row r="45" spans="1:6" ht="15.75" hidden="1" outlineLevel="1" x14ac:dyDescent="0.3">
      <c r="A45" s="52" t="s">
        <v>33</v>
      </c>
      <c r="B45" s="33">
        <f>+B15+B19+B23+B29+VTAS2005+B34+B37</f>
        <v>4843021478.4151602</v>
      </c>
      <c r="C45" s="42">
        <f>+C15+C19+C23+C29+C32+C34+C37</f>
        <v>4165914886.3744178</v>
      </c>
      <c r="D45" s="33"/>
    </row>
    <row r="46" spans="1:6" ht="15.75" hidden="1" outlineLevel="1" x14ac:dyDescent="0.3">
      <c r="A46" s="52" t="s">
        <v>34</v>
      </c>
      <c r="B46" s="42">
        <f>+'[2]Anexo 2 '!G209+'[2]Anexo 2 '!I201</f>
        <v>4843021478.4151649</v>
      </c>
      <c r="C46" s="42">
        <f>+'[2]Anexo 2 '!K113+'[2]Anexo 2 '!K201+285583551+208608018</f>
        <v>4165914886</v>
      </c>
      <c r="D46" s="42"/>
    </row>
    <row r="47" spans="1:6" ht="15.75" hidden="1" outlineLevel="1" x14ac:dyDescent="0.3">
      <c r="A47" s="52" t="s">
        <v>32</v>
      </c>
      <c r="B47" s="42">
        <f>+B45-B46</f>
        <v>0</v>
      </c>
      <c r="C47" s="42">
        <f>+C45-C46</f>
        <v>0.37441778182983398</v>
      </c>
      <c r="D47" s="42"/>
    </row>
    <row r="48" spans="1:6" collapsed="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</sheetData>
  <mergeCells count="8">
    <mergeCell ref="A2:E2"/>
    <mergeCell ref="A3:E3"/>
    <mergeCell ref="A4:E4"/>
    <mergeCell ref="A6:E6"/>
    <mergeCell ref="A8:A10"/>
    <mergeCell ref="C8:C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1 Minagricultura</vt:lpstr>
      <vt:lpstr>'Anexo 1 Minagricultura'!Área_de_impresión</vt:lpstr>
      <vt:lpstr>'Anexo 1 Minagricultura'!Títulos_a_imprimir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2019-10-16T17:41:53Z</dcterms:created>
  <dcterms:modified xsi:type="dcterms:W3CDTF">2019-10-16T17:42:17Z</dcterms:modified>
</cp:coreProperties>
</file>