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 Minagricultura'!$A$1:$E$37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Dólar">#REF!</definedName>
    <definedName name="eeeee">'[2]Ejecución ingresos 2014'!#REF!</definedName>
    <definedName name="EPPC">'Anexo 1 Minagricultura'!#REF!</definedName>
    <definedName name="Euro">#REF!</definedName>
    <definedName name="FDGFDG">#REF!</definedName>
    <definedName name="FECHA_DE_RECIBIDO">[6]BASE!$E$3:$E$177</definedName>
    <definedName name="FOMENTO">'Anexo 1 Minagricultura'!#REF!</definedName>
    <definedName name="FOMENTOS">'[9]Anexo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LABORATORIOS">#REF!</definedName>
    <definedName name="NOMBDISTRI">#REF!</definedName>
    <definedName name="Pasajes">#REF!</definedName>
    <definedName name="ppc">'[10]Inversión total en programas'!$B$86</definedName>
    <definedName name="RESERV_FUTU">#REF!</definedName>
    <definedName name="saldo">'[2]Ejecución ingresos 2014'!#REF!</definedName>
    <definedName name="saldos">'[2]Ejecución ingresos 2014'!#REF!</definedName>
    <definedName name="SUPERA2004">'Anexo 1 Minagricultura'!#REF!</definedName>
    <definedName name="SUPERA2005">'Anexo 1 Minagricultura'!#REF!</definedName>
    <definedName name="SUPERA2010">'[10]Anexo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Minagricultura'!$B$32</definedName>
    <definedName name="xx">[11]Ingresos!$C$19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Minagricultura'!$A$1:$B$37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'[13]Ingresos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B44" i="1"/>
  <c r="C43" i="1"/>
  <c r="C45" i="1" s="1"/>
  <c r="C41" i="1"/>
  <c r="C40" i="1"/>
  <c r="B40" i="1"/>
  <c r="C39" i="1"/>
  <c r="E36" i="1"/>
  <c r="B36" i="1"/>
  <c r="D36" i="1" s="1"/>
  <c r="B35" i="1"/>
  <c r="E35" i="1" s="1"/>
  <c r="E34" i="1"/>
  <c r="D34" i="1"/>
  <c r="B34" i="1"/>
  <c r="B33" i="1"/>
  <c r="E33" i="1" s="1"/>
  <c r="B32" i="1"/>
  <c r="E32" i="1" s="1"/>
  <c r="C31" i="1"/>
  <c r="B29" i="1"/>
  <c r="D29" i="1" s="1"/>
  <c r="E28" i="1"/>
  <c r="D28" i="1"/>
  <c r="B28" i="1"/>
  <c r="C27" i="1"/>
  <c r="C25" i="1"/>
  <c r="E23" i="1"/>
  <c r="D23" i="1"/>
  <c r="E22" i="1"/>
  <c r="D22" i="1"/>
  <c r="C21" i="1"/>
  <c r="E21" i="1" s="1"/>
  <c r="B21" i="1"/>
  <c r="E19" i="1"/>
  <c r="D19" i="1"/>
  <c r="E18" i="1"/>
  <c r="D18" i="1"/>
  <c r="C17" i="1"/>
  <c r="D17" i="1" s="1"/>
  <c r="B17" i="1"/>
  <c r="B15" i="1"/>
  <c r="E15" i="1" s="1"/>
  <c r="B14" i="1"/>
  <c r="B39" i="1" s="1"/>
  <c r="B41" i="1" s="1"/>
  <c r="C13" i="1"/>
  <c r="C11" i="1" l="1"/>
  <c r="E17" i="1"/>
  <c r="E14" i="1"/>
  <c r="D35" i="1"/>
  <c r="E29" i="1"/>
  <c r="B13" i="1"/>
  <c r="D15" i="1"/>
  <c r="B31" i="1"/>
  <c r="D33" i="1"/>
  <c r="D21" i="1"/>
  <c r="D14" i="1"/>
  <c r="D32" i="1"/>
  <c r="B43" i="1"/>
  <c r="B45" i="1" s="1"/>
  <c r="B27" i="1"/>
  <c r="D31" i="1" l="1"/>
  <c r="E31" i="1"/>
  <c r="D11" i="1"/>
  <c r="B25" i="1"/>
  <c r="D27" i="1"/>
  <c r="C37" i="1"/>
  <c r="D13" i="1"/>
  <c r="B11" i="1"/>
  <c r="E11" i="1" s="1"/>
  <c r="E13" i="1"/>
  <c r="E27" i="1"/>
  <c r="E37" i="1" l="1"/>
  <c r="B37" i="1"/>
  <c r="D37" i="1" s="1"/>
  <c r="E25" i="1"/>
  <c r="D25" i="1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<sst xmlns="http://schemas.openxmlformats.org/spreadsheetml/2006/main" count="42" uniqueCount="36">
  <si>
    <t>MINISTERIO DE AGRICULTURA Y DESARROLLO RURAL</t>
  </si>
  <si>
    <t>DIRECCIÓN DE PLANEACIÓN Y SEGUIMIENTO PRESUPUESTAL</t>
  </si>
  <si>
    <t>PRESUPUESTO DE INGRESOS VIGENCIA  2.015</t>
  </si>
  <si>
    <t>EJECUCIÓN TRIMESTRE ABRIL-JUNIO</t>
  </si>
  <si>
    <t>ANEXO 1</t>
  </si>
  <si>
    <t>CUENTAS</t>
  </si>
  <si>
    <t>PRESUPUESTO</t>
  </si>
  <si>
    <t>ACUERDO 09/15</t>
  </si>
  <si>
    <t>% EJECUCIÓN</t>
  </si>
  <si>
    <t>SOLICITADO</t>
  </si>
  <si>
    <t>EJECUTADO</t>
  </si>
  <si>
    <t>% PARTICIPACIÓN</t>
  </si>
  <si>
    <t>ABRIL-JUNIO  2015</t>
  </si>
  <si>
    <t>ABR-JUN 2015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</si>
  <si>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</si>
  <si>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</si>
  <si>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</si>
  <si>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</si>
  <si>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</si>
  <si>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</si>
  <si>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</si>
  <si>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</si>
  <si>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</si>
  <si>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</si>
  <si>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</si>
  <si>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</si>
  <si>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</si>
  <si>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</si>
  <si>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</si>
  <si>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</si>
  <si>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</si>
  <si>
    <t>INGRESOS FNP</t>
  </si>
  <si>
    <t>GASTOS FNP</t>
  </si>
  <si>
    <t>DIFERENCIA</t>
  </si>
  <si>
    <t>INGRESOS PPC</t>
  </si>
  <si>
    <t>GASTOS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</si>
</sst>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164" fontId="4" fillId="3" borderId="4" xfId="2" applyNumberFormat="1" applyFont="1" applyFill="1" applyBorder="1" applyAlignment="1">
      <alignment horizontal="center" wrapText="1"/>
    </xf>
    <xf numFmtId="164" fontId="4" fillId="3" borderId="8" xfId="2" applyNumberFormat="1" applyFont="1" applyFill="1" applyBorder="1" applyAlignment="1">
      <alignment horizontal="center" wrapText="1"/>
    </xf>
    <xf numFmtId="166" fontId="4" fillId="0" borderId="9" xfId="3" applyNumberFormat="1" applyFont="1" applyFill="1" applyBorder="1" applyAlignment="1">
      <alignment wrapText="1"/>
    </xf>
    <xf numFmtId="10" fontId="4" fillId="0" borderId="10" xfId="1" applyNumberFormat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166" fontId="2" fillId="3" borderId="12" xfId="3" applyNumberFormat="1" applyFont="1" applyFill="1" applyBorder="1" applyAlignment="1">
      <alignment wrapText="1"/>
    </xf>
    <xf numFmtId="166" fontId="2" fillId="3" borderId="13" xfId="3" applyNumberFormat="1" applyFont="1" applyFill="1" applyBorder="1" applyAlignment="1">
      <alignment wrapText="1"/>
    </xf>
    <xf numFmtId="10" fontId="4" fillId="0" borderId="14" xfId="1" applyNumberFormat="1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164" fontId="4" fillId="0" borderId="16" xfId="2" applyNumberFormat="1" applyFont="1" applyFill="1" applyBorder="1" applyAlignment="1">
      <alignment wrapText="1"/>
    </xf>
    <xf numFmtId="164" fontId="4" fillId="0" borderId="9" xfId="2" applyNumberFormat="1" applyFont="1" applyFill="1" applyBorder="1" applyAlignment="1">
      <alignment wrapText="1"/>
    </xf>
    <xf numFmtId="166" fontId="3" fillId="0" borderId="0" xfId="0" applyNumberFormat="1" applyFont="1"/>
    <xf numFmtId="166" fontId="2" fillId="0" borderId="12" xfId="3" applyNumberFormat="1" applyFont="1" applyFill="1" applyBorder="1" applyAlignment="1">
      <alignment wrapText="1"/>
    </xf>
    <xf numFmtId="166" fontId="2" fillId="0" borderId="13" xfId="3" applyNumberFormat="1" applyFont="1" applyFill="1" applyBorder="1" applyAlignment="1">
      <alignment wrapText="1"/>
    </xf>
    <xf numFmtId="10" fontId="2" fillId="0" borderId="14" xfId="1" applyNumberFormat="1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166" fontId="4" fillId="0" borderId="12" xfId="3" applyNumberFormat="1" applyFont="1" applyFill="1" applyBorder="1" applyAlignment="1">
      <alignment wrapText="1"/>
    </xf>
    <xf numFmtId="166" fontId="4" fillId="0" borderId="13" xfId="3" applyNumberFormat="1" applyFont="1" applyFill="1" applyBorder="1" applyAlignment="1">
      <alignment wrapText="1"/>
    </xf>
    <xf numFmtId="10" fontId="2" fillId="0" borderId="13" xfId="1" applyNumberFormat="1" applyFont="1" applyFill="1" applyBorder="1" applyAlignment="1">
      <alignment wrapText="1"/>
    </xf>
    <xf numFmtId="166" fontId="4" fillId="0" borderId="16" xfId="3" applyNumberFormat="1" applyFont="1" applyFill="1" applyBorder="1" applyAlignment="1">
      <alignment wrapText="1"/>
    </xf>
    <xf numFmtId="166" fontId="2" fillId="0" borderId="12" xfId="1" applyNumberFormat="1" applyFont="1" applyFill="1" applyBorder="1" applyAlignment="1">
      <alignment wrapText="1"/>
    </xf>
    <xf numFmtId="166" fontId="2" fillId="0" borderId="13" xfId="1" applyNumberFormat="1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166" fontId="2" fillId="0" borderId="18" xfId="3" applyNumberFormat="1" applyFont="1" applyFill="1" applyBorder="1" applyAlignment="1">
      <alignment wrapText="1"/>
    </xf>
    <xf numFmtId="166" fontId="2" fillId="0" borderId="19" xfId="3" applyNumberFormat="1" applyFont="1" applyFill="1" applyBorder="1" applyAlignment="1">
      <alignment wrapText="1"/>
    </xf>
    <xf numFmtId="166" fontId="2" fillId="0" borderId="20" xfId="3" applyNumberFormat="1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166" fontId="4" fillId="3" borderId="22" xfId="0" applyNumberFormat="1" applyFont="1" applyFill="1" applyBorder="1" applyAlignment="1">
      <alignment wrapText="1"/>
    </xf>
    <xf numFmtId="10" fontId="4" fillId="0" borderId="22" xfId="1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5" fillId="0" borderId="0" xfId="0" applyNumberFormat="1" applyFont="1"/>
    <xf numFmtId="166" fontId="3" fillId="0" borderId="0" xfId="0" applyNumberFormat="1" applyFont="1" applyFill="1"/>
    <xf numFmtId="3" fontId="5" fillId="0" borderId="0" xfId="0" applyNumberFormat="1" applyFont="1" applyAlignment="1">
      <alignment horizontal="right"/>
    </xf>
    <xf numFmtId="3" fontId="3" fillId="0" borderId="0" xfId="0" applyNumberFormat="1" applyFont="1"/>
    <xf numFmtId="167" fontId="3" fillId="0" borderId="0" xfId="0" applyNumberFormat="1" applyFont="1"/>
  </cellXfs>
  <cellStyles count="4">
    <cellStyle name="Millares_Formato Presupuesto Minagricultura" xfId="3"/>
    <cellStyle name="Millares_INGRESOS 2005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%20TRIMESTRE/PRESUPUESTO%20II%202015%20PP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ABR-JUN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Consolidado área PPC "/>
      <sheetName val="II TRE PPC"/>
      <sheetName val="Ingresos 2015"/>
      <sheetName val="Escenario PPC"/>
      <sheetName val="CONSOLIDADO SANIDAD"/>
      <sheetName val="II SANIDAD"/>
      <sheetName val="Anexo 2 "/>
    </sheetNames>
    <sheetDataSet>
      <sheetData sheetId="0"/>
      <sheetData sheetId="1"/>
      <sheetData sheetId="2"/>
      <sheetData sheetId="3">
        <row r="52">
          <cell r="C52">
            <v>296995820.79999995</v>
          </cell>
        </row>
      </sheetData>
      <sheetData sheetId="4"/>
      <sheetData sheetId="5"/>
      <sheetData sheetId="6">
        <row r="5">
          <cell r="D5">
            <v>2400000</v>
          </cell>
        </row>
      </sheetData>
      <sheetData sheetId="7">
        <row r="13">
          <cell r="G13">
            <v>4500000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/>
      <sheetData sheetId="1">
        <row r="11">
          <cell r="C11">
            <v>9754493</v>
          </cell>
        </row>
        <row r="22">
          <cell r="C22">
            <v>2158500000</v>
          </cell>
        </row>
      </sheetData>
      <sheetData sheetId="2"/>
      <sheetData sheetId="3"/>
      <sheetData sheetId="4"/>
      <sheetData sheetId="5"/>
      <sheetData sheetId="6"/>
      <sheetData sheetId="7">
        <row r="105">
          <cell r="K105">
            <v>2147287733</v>
          </cell>
        </row>
        <row r="193">
          <cell r="I193">
            <v>219622435.65000001</v>
          </cell>
          <cell r="K193">
            <v>214703206</v>
          </cell>
        </row>
        <row r="201">
          <cell r="B201">
            <v>919660563.36734867</v>
          </cell>
          <cell r="C201">
            <v>398077075.66257703</v>
          </cell>
          <cell r="D201">
            <v>2140023941.6889374</v>
          </cell>
          <cell r="E201">
            <v>147892034.02759999</v>
          </cell>
          <cell r="F201">
            <v>2331227358.5091233</v>
          </cell>
          <cell r="G201">
            <v>3323259874.3221292</v>
          </cell>
          <cell r="I201">
            <v>784918602.9404</v>
          </cell>
          <cell r="K201">
            <v>7052248567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A6" sqref="A6:E6"/>
    </sheetView>
  </sheetViews>
  <sheetFormatPr baseColWidth="10" defaultRowHeight="12.75" outlineLevelRow="1" x14ac:dyDescent="0.2"/>
  <cols>
    <col min="1" max="1" width="35.5703125" customWidth="1"/>
    <col min="2" max="3" width="20.5703125" customWidth="1"/>
    <col min="4" max="4" width="18.28515625" customWidth="1"/>
    <col min="5" max="5" width="10.42578125" customWidth="1"/>
    <col min="6" max="6" width="23" customWidth="1"/>
    <col min="7" max="7" width="12.5703125" bestFit="1" customWidth="1"/>
    <col min="8" max="8" width="16.140625" bestFit="1" customWidth="1"/>
    <col min="9" max="9" width="12" bestFit="1" customWidth="1"/>
    <col min="10" max="10" width="11.85546875" bestFit="1" customWidth="1"/>
    <col min="11" max="11" width="12" bestFit="1" customWidth="1"/>
  </cols>
  <sheetData>
    <row r="1" spans="1:9" ht="15.75" x14ac:dyDescent="0.3">
      <c r="A1" s="1"/>
      <c r="B1" s="1"/>
      <c r="C1" s="1"/>
      <c r="D1" s="1"/>
      <c r="E1" s="1"/>
      <c r="F1" s="2"/>
      <c r="G1" s="2"/>
      <c r="H1" s="2"/>
      <c r="I1" s="2"/>
    </row>
    <row r="2" spans="1:9" ht="15.75" x14ac:dyDescent="0.3">
      <c r="A2" s="3" t="s">
        <v>0</v>
      </c>
      <c r="B2" s="3"/>
      <c r="C2" s="3"/>
      <c r="D2" s="3"/>
      <c r="E2" s="3"/>
      <c r="F2" s="2"/>
      <c r="G2" s="2"/>
      <c r="H2" s="2"/>
      <c r="I2" s="2"/>
    </row>
    <row r="3" spans="1:9" ht="15.75" x14ac:dyDescent="0.3">
      <c r="A3" s="3" t="s">
        <v>1</v>
      </c>
      <c r="B3" s="3"/>
      <c r="C3" s="3"/>
      <c r="D3" s="3"/>
      <c r="E3" s="3"/>
      <c r="F3" s="2"/>
      <c r="G3" s="2"/>
      <c r="H3" s="2"/>
      <c r="I3" s="2"/>
    </row>
    <row r="4" spans="1:9" ht="15.75" x14ac:dyDescent="0.3">
      <c r="A4" s="3" t="s">
        <v>2</v>
      </c>
      <c r="B4" s="3"/>
      <c r="C4" s="3"/>
      <c r="D4" s="3"/>
      <c r="E4" s="3"/>
      <c r="F4" s="4"/>
      <c r="G4" s="2"/>
      <c r="H4" s="2"/>
      <c r="I4" s="2"/>
    </row>
    <row r="5" spans="1:9" ht="15.75" x14ac:dyDescent="0.3">
      <c r="A5" s="3" t="s">
        <v>3</v>
      </c>
      <c r="B5" s="3"/>
      <c r="C5" s="3"/>
      <c r="D5" s="3"/>
      <c r="E5" s="3"/>
      <c r="F5" s="5"/>
      <c r="G5" s="2"/>
      <c r="H5" s="2"/>
      <c r="I5" s="2"/>
    </row>
    <row r="6" spans="1:9" ht="15.75" x14ac:dyDescent="0.3">
      <c r="A6" s="6" t="s">
        <v>4</v>
      </c>
      <c r="B6" s="6"/>
      <c r="C6" s="6"/>
      <c r="D6" s="6"/>
      <c r="E6" s="6"/>
      <c r="F6" s="4"/>
      <c r="G6" s="2"/>
      <c r="H6" s="2"/>
      <c r="I6" s="2"/>
    </row>
    <row r="7" spans="1:9" ht="16.5" thickBot="1" x14ac:dyDescent="0.35">
      <c r="A7" s="7"/>
      <c r="B7" s="7"/>
      <c r="C7" s="7"/>
      <c r="D7" s="7"/>
      <c r="E7" s="7"/>
      <c r="F7" s="4"/>
      <c r="G7" s="2"/>
      <c r="H7" s="2"/>
      <c r="I7" s="2"/>
    </row>
    <row r="8" spans="1:9" ht="17.25" customHeight="1" x14ac:dyDescent="0.3">
      <c r="A8" s="8" t="s">
        <v>5</v>
      </c>
      <c r="B8" s="9" t="s">
        <v>6</v>
      </c>
      <c r="C8" s="9" t="s">
        <v>6</v>
      </c>
      <c r="D8" s="10" t="s">
        <v>7</v>
      </c>
      <c r="E8" s="10" t="s">
        <v>8</v>
      </c>
      <c r="F8" s="2"/>
      <c r="G8" s="2"/>
      <c r="H8" s="2"/>
      <c r="I8" s="2"/>
    </row>
    <row r="9" spans="1:9" ht="15" customHeight="1" x14ac:dyDescent="0.3">
      <c r="A9" s="11"/>
      <c r="B9" s="12" t="s">
        <v>9</v>
      </c>
      <c r="C9" s="12" t="s">
        <v>10</v>
      </c>
      <c r="D9" s="13"/>
      <c r="E9" s="13" t="s">
        <v>11</v>
      </c>
      <c r="F9" s="2"/>
      <c r="G9" s="2"/>
      <c r="H9" s="2"/>
      <c r="I9" s="2"/>
    </row>
    <row r="10" spans="1:9" ht="16.5" thickBot="1" x14ac:dyDescent="0.35">
      <c r="A10" s="14"/>
      <c r="B10" s="15" t="s">
        <v>12</v>
      </c>
      <c r="C10" s="16" t="s">
        <v>13</v>
      </c>
      <c r="D10" s="17"/>
      <c r="E10" s="17"/>
      <c r="F10" s="2"/>
      <c r="G10" s="2"/>
      <c r="H10" s="2"/>
      <c r="I10" s="2"/>
    </row>
    <row r="11" spans="1:9" ht="15.75" customHeight="1" x14ac:dyDescent="0.3">
      <c r="A11" s="18" t="s">
        <v>14</v>
      </c>
      <c r="B11" s="19">
        <f>+B13+B17+B21</f>
        <v>7488022590</v>
      </c>
      <c r="C11" s="20">
        <f>+C13+C17+C21</f>
        <v>6567557053</v>
      </c>
      <c r="D11" s="21">
        <f>+C11-B11</f>
        <v>-920465537</v>
      </c>
      <c r="E11" s="22">
        <f>+C11/B11</f>
        <v>0.87707495190662876</v>
      </c>
      <c r="F11" s="2"/>
      <c r="G11" s="2"/>
      <c r="H11" s="2"/>
      <c r="I11" s="2"/>
    </row>
    <row r="12" spans="1:9" ht="13.5" customHeight="1" x14ac:dyDescent="0.3">
      <c r="A12" s="23"/>
      <c r="B12" s="24"/>
      <c r="C12" s="25"/>
      <c r="D12" s="25"/>
      <c r="E12" s="26"/>
      <c r="F12" s="2"/>
      <c r="G12" s="2"/>
      <c r="H12" s="2"/>
      <c r="I12" s="2"/>
    </row>
    <row r="13" spans="1:9" ht="30.75" x14ac:dyDescent="0.3">
      <c r="A13" s="27" t="s">
        <v>15</v>
      </c>
      <c r="B13" s="28">
        <f>+B14+B15</f>
        <v>5754378348</v>
      </c>
      <c r="C13" s="29">
        <f>+C14+C15</f>
        <v>5659940703</v>
      </c>
      <c r="D13" s="21">
        <f t="shared" ref="D13:D37" si="0">+C13-B13</f>
        <v>-94437645</v>
      </c>
      <c r="E13" s="26">
        <f t="shared" ref="E13:E37" si="1">+C13/B13</f>
        <v>0.98358855826141101</v>
      </c>
      <c r="F13" s="2"/>
      <c r="G13" s="30"/>
      <c r="H13" s="2"/>
      <c r="I13" s="2"/>
    </row>
    <row r="14" spans="1:9" ht="15.75" x14ac:dyDescent="0.3">
      <c r="A14" s="23" t="s">
        <v>16</v>
      </c>
      <c r="B14" s="31">
        <f>+(267236+289817+284969)*(6834*62.5%)</f>
        <v>3596486467.5</v>
      </c>
      <c r="C14" s="32">
        <v>3537462939.5</v>
      </c>
      <c r="D14" s="32">
        <f t="shared" si="0"/>
        <v>-59023528</v>
      </c>
      <c r="E14" s="33">
        <f t="shared" si="1"/>
        <v>0.98358855829616709</v>
      </c>
      <c r="F14" s="2"/>
      <c r="G14" s="2"/>
      <c r="H14" s="2"/>
      <c r="I14" s="30"/>
    </row>
    <row r="15" spans="1:9" ht="30" x14ac:dyDescent="0.3">
      <c r="A15" s="23" t="s">
        <v>17</v>
      </c>
      <c r="B15" s="31">
        <f>+(267236+289817+284969)*(6834*37.5%)</f>
        <v>2157891880.5</v>
      </c>
      <c r="C15" s="32">
        <v>2122477763.5</v>
      </c>
      <c r="D15" s="32">
        <f t="shared" si="0"/>
        <v>-35414117</v>
      </c>
      <c r="E15" s="33">
        <f t="shared" si="1"/>
        <v>0.98358855820348412</v>
      </c>
      <c r="F15" s="30"/>
      <c r="G15" s="2"/>
      <c r="H15" s="2"/>
      <c r="I15" s="30"/>
    </row>
    <row r="16" spans="1:9" ht="15.75" x14ac:dyDescent="0.3">
      <c r="A16" s="23"/>
      <c r="B16" s="31"/>
      <c r="C16" s="32"/>
      <c r="D16" s="32"/>
      <c r="E16" s="33"/>
      <c r="F16" s="2"/>
      <c r="G16" s="2"/>
      <c r="H16" s="2"/>
      <c r="I16" s="30"/>
    </row>
    <row r="17" spans="1:7" ht="30.75" x14ac:dyDescent="0.3">
      <c r="A17" s="34" t="s">
        <v>18</v>
      </c>
      <c r="B17" s="35">
        <f>+B18+B19</f>
        <v>102219936</v>
      </c>
      <c r="C17" s="36">
        <f>+C18+C19</f>
        <v>65478159</v>
      </c>
      <c r="D17" s="36">
        <f t="shared" si="0"/>
        <v>-36741777</v>
      </c>
      <c r="E17" s="26">
        <f t="shared" si="1"/>
        <v>0.64056153390665393</v>
      </c>
      <c r="F17" s="2"/>
      <c r="G17" s="2"/>
    </row>
    <row r="18" spans="1:7" ht="15.75" x14ac:dyDescent="0.3">
      <c r="A18" s="23" t="s">
        <v>16</v>
      </c>
      <c r="B18" s="31">
        <v>63887460</v>
      </c>
      <c r="C18" s="32">
        <v>40923849</v>
      </c>
      <c r="D18" s="32">
        <f t="shared" si="0"/>
        <v>-22963611</v>
      </c>
      <c r="E18" s="33">
        <f t="shared" si="1"/>
        <v>0.64056152803695754</v>
      </c>
      <c r="F18" s="2"/>
      <c r="G18" s="2"/>
    </row>
    <row r="19" spans="1:7" ht="30" x14ac:dyDescent="0.3">
      <c r="A19" s="23" t="s">
        <v>17</v>
      </c>
      <c r="B19" s="31">
        <v>38332476</v>
      </c>
      <c r="C19" s="32">
        <v>24554310</v>
      </c>
      <c r="D19" s="32">
        <f t="shared" si="0"/>
        <v>-13778166</v>
      </c>
      <c r="E19" s="33">
        <f t="shared" si="1"/>
        <v>0.64056154368948148</v>
      </c>
      <c r="F19" s="2"/>
      <c r="G19" s="2"/>
    </row>
    <row r="20" spans="1:7" ht="15.75" x14ac:dyDescent="0.3">
      <c r="A20" s="23"/>
      <c r="B20" s="31"/>
      <c r="C20" s="32"/>
      <c r="D20" s="32"/>
      <c r="E20" s="37"/>
      <c r="F20" s="2"/>
      <c r="G20" s="30"/>
    </row>
    <row r="21" spans="1:7" ht="30.75" x14ac:dyDescent="0.3">
      <c r="A21" s="27" t="s">
        <v>19</v>
      </c>
      <c r="B21" s="38">
        <f>+B22+B23</f>
        <v>1631424306</v>
      </c>
      <c r="C21" s="21">
        <f>+C22+C23</f>
        <v>842138191</v>
      </c>
      <c r="D21" s="21">
        <f t="shared" si="0"/>
        <v>-789286115</v>
      </c>
      <c r="E21" s="26">
        <f t="shared" si="1"/>
        <v>0.51619813919825219</v>
      </c>
      <c r="F21" s="2"/>
      <c r="G21" s="2"/>
    </row>
    <row r="22" spans="1:7" ht="15.75" x14ac:dyDescent="0.3">
      <c r="A22" s="23" t="s">
        <v>16</v>
      </c>
      <c r="B22" s="39">
        <v>647722592</v>
      </c>
      <c r="C22" s="40">
        <v>644770299</v>
      </c>
      <c r="D22" s="40">
        <f t="shared" si="0"/>
        <v>-2952293</v>
      </c>
      <c r="E22" s="33">
        <f t="shared" si="1"/>
        <v>0.99544204102734157</v>
      </c>
      <c r="F22" s="2"/>
      <c r="G22" s="2"/>
    </row>
    <row r="23" spans="1:7" ht="30" x14ac:dyDescent="0.3">
      <c r="A23" s="23" t="s">
        <v>17</v>
      </c>
      <c r="B23" s="31">
        <v>983701714</v>
      </c>
      <c r="C23" s="32">
        <v>197367892</v>
      </c>
      <c r="D23" s="32">
        <f t="shared" si="0"/>
        <v>-786333822</v>
      </c>
      <c r="E23" s="33">
        <f t="shared" si="1"/>
        <v>0.20063794663673831</v>
      </c>
      <c r="F23" s="2"/>
      <c r="G23" s="2"/>
    </row>
    <row r="24" spans="1:7" ht="15.75" x14ac:dyDescent="0.3">
      <c r="A24" s="23"/>
      <c r="B24" s="31"/>
      <c r="C24" s="32"/>
      <c r="D24" s="32"/>
      <c r="E24" s="33"/>
      <c r="F24" s="2"/>
      <c r="G24" s="2"/>
    </row>
    <row r="25" spans="1:7" ht="30.75" x14ac:dyDescent="0.3">
      <c r="A25" s="34" t="s">
        <v>20</v>
      </c>
      <c r="B25" s="35">
        <f>+B27+B31</f>
        <v>2557036860.5500002</v>
      </c>
      <c r="C25" s="36">
        <f>+C27+C31</f>
        <v>484691514.04999995</v>
      </c>
      <c r="D25" s="36">
        <f t="shared" si="0"/>
        <v>-2072345346.5000002</v>
      </c>
      <c r="E25" s="26">
        <f t="shared" si="1"/>
        <v>0.18955202466097665</v>
      </c>
      <c r="F25" s="2"/>
      <c r="G25" s="2"/>
    </row>
    <row r="26" spans="1:7" ht="15.75" x14ac:dyDescent="0.3">
      <c r="A26" s="23"/>
      <c r="B26" s="31"/>
      <c r="C26" s="32"/>
      <c r="D26" s="32"/>
      <c r="E26" s="26"/>
      <c r="F26" s="2"/>
      <c r="G26" s="2"/>
    </row>
    <row r="27" spans="1:7" ht="15.75" x14ac:dyDescent="0.3">
      <c r="A27" s="34" t="s">
        <v>21</v>
      </c>
      <c r="B27" s="35">
        <f>+B28+B29</f>
        <v>85130116.5</v>
      </c>
      <c r="C27" s="36">
        <f>+C28+C29</f>
        <v>72156462.5</v>
      </c>
      <c r="D27" s="36">
        <f t="shared" si="0"/>
        <v>-12973654</v>
      </c>
      <c r="E27" s="26">
        <f t="shared" si="1"/>
        <v>0.84760206454081377</v>
      </c>
      <c r="F27" s="2"/>
      <c r="G27" s="2"/>
    </row>
    <row r="28" spans="1:7" ht="15.75" x14ac:dyDescent="0.3">
      <c r="A28" s="23" t="s">
        <v>22</v>
      </c>
      <c r="B28" s="31">
        <f>81342384/4</f>
        <v>20335596</v>
      </c>
      <c r="C28" s="32">
        <v>15469430</v>
      </c>
      <c r="D28" s="32">
        <f t="shared" si="0"/>
        <v>-4866166</v>
      </c>
      <c r="E28" s="33">
        <f t="shared" si="1"/>
        <v>0.76070698886818955</v>
      </c>
      <c r="F28" s="2"/>
      <c r="G28" s="2"/>
    </row>
    <row r="29" spans="1:7" ht="15.75" x14ac:dyDescent="0.3">
      <c r="A29" s="23" t="s">
        <v>23</v>
      </c>
      <c r="B29" s="31">
        <f>259178082/4</f>
        <v>64794520.5</v>
      </c>
      <c r="C29" s="32">
        <v>56687032.5</v>
      </c>
      <c r="D29" s="32">
        <f t="shared" si="0"/>
        <v>-8107488</v>
      </c>
      <c r="E29" s="33">
        <f t="shared" si="1"/>
        <v>0.87487386375519205</v>
      </c>
      <c r="F29" s="2"/>
      <c r="G29" s="2"/>
    </row>
    <row r="30" spans="1:7" ht="15.75" x14ac:dyDescent="0.3">
      <c r="A30" s="23"/>
      <c r="B30" s="31"/>
      <c r="C30" s="32"/>
      <c r="D30" s="32"/>
      <c r="E30" s="33"/>
      <c r="F30" s="2"/>
      <c r="G30" s="2"/>
    </row>
    <row r="31" spans="1:7" ht="15.75" x14ac:dyDescent="0.3">
      <c r="A31" s="34" t="s">
        <v>24</v>
      </c>
      <c r="B31" s="35">
        <f>SUM(B32:B36)</f>
        <v>2471906744.0500002</v>
      </c>
      <c r="C31" s="36">
        <f>SUM(C32:C36)</f>
        <v>412535051.54999995</v>
      </c>
      <c r="D31" s="36">
        <f t="shared" si="0"/>
        <v>-2059371692.5000002</v>
      </c>
      <c r="E31" s="26">
        <f t="shared" si="1"/>
        <v>0.16688940735446103</v>
      </c>
      <c r="F31" s="2"/>
      <c r="G31" s="2"/>
    </row>
    <row r="32" spans="1:7" ht="15.75" x14ac:dyDescent="0.3">
      <c r="A32" s="23" t="s">
        <v>25</v>
      </c>
      <c r="B32" s="31">
        <f>+'[1]Ingresos 2015'!$C$52</f>
        <v>296995820.79999995</v>
      </c>
      <c r="C32" s="32">
        <v>375588068.29999995</v>
      </c>
      <c r="D32" s="32">
        <f t="shared" si="0"/>
        <v>78592247.5</v>
      </c>
      <c r="E32" s="33">
        <f t="shared" si="1"/>
        <v>1.264624085579052</v>
      </c>
      <c r="F32" s="2"/>
      <c r="G32" s="2"/>
    </row>
    <row r="33" spans="1:5" ht="14.25" x14ac:dyDescent="0.2">
      <c r="A33" s="41" t="s">
        <v>26</v>
      </c>
      <c r="B33" s="42">
        <f>21962130/4</f>
        <v>5490532.5</v>
      </c>
      <c r="C33" s="43">
        <v>13520798.5</v>
      </c>
      <c r="D33" s="43">
        <f t="shared" si="0"/>
        <v>8030266</v>
      </c>
      <c r="E33" s="33">
        <f t="shared" si="1"/>
        <v>2.4625659715155135</v>
      </c>
    </row>
    <row r="34" spans="1:5" ht="14.25" x14ac:dyDescent="0.2">
      <c r="A34" s="41" t="s">
        <v>27</v>
      </c>
      <c r="B34" s="42">
        <f>4663591/4</f>
        <v>1165897.75</v>
      </c>
      <c r="C34" s="43">
        <v>111186.75</v>
      </c>
      <c r="D34" s="43">
        <f t="shared" si="0"/>
        <v>-1054711</v>
      </c>
      <c r="E34" s="33">
        <f t="shared" si="1"/>
        <v>9.5365781433234598E-2</v>
      </c>
    </row>
    <row r="35" spans="1:5" ht="14.25" x14ac:dyDescent="0.2">
      <c r="A35" s="41" t="s">
        <v>28</v>
      </c>
      <c r="B35" s="42">
        <f>+'[2]Otros ingresos'!C11</f>
        <v>9754493</v>
      </c>
      <c r="C35" s="43">
        <v>23314998</v>
      </c>
      <c r="D35" s="43">
        <f t="shared" si="0"/>
        <v>13560505</v>
      </c>
      <c r="E35" s="33">
        <f t="shared" si="1"/>
        <v>2.390180401995265</v>
      </c>
    </row>
    <row r="36" spans="1:5" ht="15" thickBot="1" x14ac:dyDescent="0.25">
      <c r="A36" s="41" t="s">
        <v>29</v>
      </c>
      <c r="B36" s="44">
        <f>+'[2]Otros ingresos'!C22</f>
        <v>2158500000</v>
      </c>
      <c r="C36" s="43">
        <v>0</v>
      </c>
      <c r="D36" s="43">
        <f t="shared" si="0"/>
        <v>-2158500000</v>
      </c>
      <c r="E36" s="33">
        <f t="shared" si="1"/>
        <v>0</v>
      </c>
    </row>
    <row r="37" spans="1:5" ht="15.75" thickBot="1" x14ac:dyDescent="0.3">
      <c r="A37" s="45" t="s">
        <v>30</v>
      </c>
      <c r="B37" s="46">
        <f>+B25+B11</f>
        <v>10045059450.549999</v>
      </c>
      <c r="C37" s="46">
        <f>+C25+C11</f>
        <v>7052248567.0500002</v>
      </c>
      <c r="D37" s="46">
        <f t="shared" si="0"/>
        <v>-2992810883.499999</v>
      </c>
      <c r="E37" s="47">
        <f t="shared" si="1"/>
        <v>0.7020614065817069</v>
      </c>
    </row>
    <row r="38" spans="1:5" ht="15" x14ac:dyDescent="0.3">
      <c r="B38" s="2"/>
      <c r="C38" s="2"/>
      <c r="D38" s="2"/>
      <c r="E38" s="2"/>
    </row>
    <row r="39" spans="1:5" ht="15.75" hidden="1" outlineLevel="1" x14ac:dyDescent="0.3">
      <c r="A39" s="48" t="s">
        <v>31</v>
      </c>
      <c r="B39" s="49">
        <f>+B14+B18+B22+B28+B33+B35+B36</f>
        <v>6502177141</v>
      </c>
      <c r="C39" s="49">
        <f>+C14+C18+C22+C28+C33+C35+C36</f>
        <v>4275462314</v>
      </c>
      <c r="D39" s="49"/>
      <c r="E39" s="2"/>
    </row>
    <row r="40" spans="1:5" ht="15.75" hidden="1" outlineLevel="1" x14ac:dyDescent="0.3">
      <c r="A40" s="48" t="s">
        <v>32</v>
      </c>
      <c r="B40" s="49">
        <f>+'[2]Anexo 2 '!B201+'[2]Anexo 2 '!C201+'[2]Anexo 2 '!D201+'[2]Anexo 2 '!E201+'[2]Anexo 2 '!F201+'[2]Anexo 2 '!I201-'[2]Anexo 2 '!I193</f>
        <v>6502177140.5459871</v>
      </c>
      <c r="C40" s="49">
        <f>+'[2]Anexo 2 '!K201-'[2]Anexo 2 '!K193-'[2]Anexo 2 '!K105-258354220-156441094</f>
        <v>4275462314</v>
      </c>
      <c r="D40" s="49"/>
      <c r="E40" s="2"/>
    </row>
    <row r="41" spans="1:5" ht="15.75" hidden="1" outlineLevel="1" x14ac:dyDescent="0.3">
      <c r="A41" s="48" t="s">
        <v>33</v>
      </c>
      <c r="B41" s="50">
        <f>+B39-B40</f>
        <v>0.45401287078857422</v>
      </c>
      <c r="C41" s="50">
        <f>+C39-C40</f>
        <v>0</v>
      </c>
      <c r="D41" s="50"/>
      <c r="E41" s="2"/>
    </row>
    <row r="42" spans="1:5" ht="15" hidden="1" outlineLevel="1" x14ac:dyDescent="0.3">
      <c r="B42" s="2"/>
      <c r="C42" s="2"/>
      <c r="D42" s="2"/>
      <c r="E42" s="2"/>
    </row>
    <row r="43" spans="1:5" ht="15.75" hidden="1" outlineLevel="1" x14ac:dyDescent="0.3">
      <c r="A43" s="48" t="s">
        <v>34</v>
      </c>
      <c r="B43" s="49">
        <f>+B15+B19+B23+B29+VTAS2005+B34</f>
        <v>3542882309.5500002</v>
      </c>
      <c r="C43" s="49">
        <f>+C15+C19+C23+C29+C32+C34</f>
        <v>2776786253.0500002</v>
      </c>
      <c r="D43" s="49"/>
      <c r="E43" s="2"/>
    </row>
    <row r="44" spans="1:5" ht="15.75" hidden="1" outlineLevel="1" x14ac:dyDescent="0.3">
      <c r="A44" s="48" t="s">
        <v>35</v>
      </c>
      <c r="B44" s="51">
        <f>+'[2]Anexo 2 '!G201+'[2]Anexo 2 '!I193</f>
        <v>3542882309.9721293</v>
      </c>
      <c r="C44" s="51">
        <f>+'[2]Anexo 2 '!K105+'[2]Anexo 2 '!K193+258354220+156441094</f>
        <v>2776786253</v>
      </c>
      <c r="D44" s="51"/>
      <c r="E44" s="2"/>
    </row>
    <row r="45" spans="1:5" ht="15.75" hidden="1" outlineLevel="1" x14ac:dyDescent="0.3">
      <c r="A45" s="48" t="s">
        <v>33</v>
      </c>
      <c r="B45" s="52">
        <f>+B43-B44</f>
        <v>-0.42212915420532227</v>
      </c>
      <c r="C45" s="52">
        <f>+C43-C44</f>
        <v>5.0000190734863281E-2</v>
      </c>
      <c r="D45" s="52"/>
      <c r="E45" s="2"/>
    </row>
    <row r="46" spans="1:5" ht="15" collapsed="1" x14ac:dyDescent="0.3">
      <c r="A46" s="2"/>
      <c r="B46" s="53"/>
      <c r="C46" s="53"/>
      <c r="D46" s="53"/>
      <c r="E46" s="2"/>
    </row>
    <row r="47" spans="1:5" ht="15" x14ac:dyDescent="0.3">
      <c r="A47" s="2"/>
      <c r="B47" s="2"/>
      <c r="C47" s="2"/>
      <c r="D47" s="2"/>
      <c r="E47" s="2"/>
    </row>
  </sheetData>
  <mergeCells count="8">
    <mergeCell ref="A2:E2"/>
    <mergeCell ref="A3:E3"/>
    <mergeCell ref="A4:E4"/>
    <mergeCell ref="A5:E5"/>
    <mergeCell ref="A6:E6"/>
    <mergeCell ref="A8:A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1 Minagricultura</vt:lpstr>
      <vt:lpstr>'Anexo 1 Minagricultura'!Área_de_impresión</vt:lpstr>
      <vt:lpstr>'Anexo 1 Minagricultura'!Títulos_a_imprimir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2019-10-16T19:07:40Z</dcterms:created>
  <dcterms:modified xsi:type="dcterms:W3CDTF">2019-10-16T19:08:10Z</dcterms:modified>
</cp:coreProperties>
</file>