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9\Ingreso\"/>
    </mc:Choice>
  </mc:AlternateContent>
  <bookViews>
    <workbookView xWindow="0" yWindow="0" windowWidth="24000" windowHeight="9435"/>
  </bookViews>
  <sheets>
    <sheet name="Anexo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hidden="1">#REF!</definedName>
    <definedName name="ANEXO" hidden="1">'[3]Inversión total en programas'!$A$50:$IV$50,'[3]Inversión total en programas'!$A$60:$IV$63</definedName>
    <definedName name="_xlnm.Print_Area" localSheetId="0">'Anexo 1'!$A$1:$E$38</definedName>
    <definedName name="_xlnm.Print_Area">#REF!</definedName>
    <definedName name="AREAS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'[6]Anexo 1 Minagricultura'!#REF!</definedName>
    <definedName name="CABEZAS_PROYEC">'Anexo 1'!#REF!</definedName>
    <definedName name="CONTRATOS">#REF!</definedName>
    <definedName name="CUOTAPPC2005">'Anexo 1'!#REF!</definedName>
    <definedName name="CUOTAPPC2013">'Anexo 1'!#REF!</definedName>
    <definedName name="CUOTAPPC203">'Anexo 1'!#REF!</definedName>
    <definedName name="DIAG_PPC">#REF!</definedName>
    <definedName name="DIRECCION">[7]consecutivo!$M$9:$M$13</definedName>
    <definedName name="DISTRIBUIDOR">#REF!</definedName>
    <definedName name="Dólar">#REF!</definedName>
    <definedName name="eeeee">#REF!</definedName>
    <definedName name="EPPC">'Anexo 1'!#REF!</definedName>
    <definedName name="Euro">#REF!</definedName>
    <definedName name="FDGFDG">#REF!</definedName>
    <definedName name="FECHA_DE_RECIBIDO">[8]BASE!$E$3:$E$177</definedName>
    <definedName name="FOMENTO">'Anexo 1'!#REF!</definedName>
    <definedName name="FOMENTOS">'[11]Anexo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>#REF!</definedName>
    <definedName name="ppc">'Anexo 1'!$B$16</definedName>
    <definedName name="RESERV_FUTU">#REF!</definedName>
    <definedName name="saldo">#REF!</definedName>
    <definedName name="saldos">#REF!</definedName>
    <definedName name="SUPERA2004">'Anexo 1'!#REF!</definedName>
    <definedName name="SUPERA2005">'Anexo 1'!#REF!</definedName>
    <definedName name="SUPERA2010">'[13]Anexo 1 Minagricultura'!$C$21</definedName>
    <definedName name="SUPERA2012">'Anexo 1'!#REF!</definedName>
    <definedName name="SUPERAVIT">#REF!</definedName>
    <definedName name="SUPERAVIT2005_FNP">#REF!</definedName>
    <definedName name="SUPERAVITPPC_2005">#REF!</definedName>
    <definedName name="TIPOS">#REF!</definedName>
    <definedName name="_xlnm.Print_Titles" localSheetId="0">'Anexo 1'!$1:$6</definedName>
    <definedName name="_xlnm.Print_Titles">#REF!</definedName>
    <definedName name="VTAS2005">'Anexo 1'!$B$32</definedName>
    <definedName name="xx">[14]Ingresos!$C$19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1'!$A$1:$B$38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'[16]Ingresos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0" i="1"/>
  <c r="B39" i="1"/>
  <c r="B41" i="1" s="1"/>
  <c r="B36" i="1"/>
  <c r="E36" i="1" s="1"/>
  <c r="E35" i="1"/>
  <c r="B35" i="1"/>
  <c r="D35" i="1" s="1"/>
  <c r="E34" i="1"/>
  <c r="D34" i="1"/>
  <c r="E33" i="1"/>
  <c r="D33" i="1"/>
  <c r="B32" i="1"/>
  <c r="E32" i="1" s="1"/>
  <c r="C31" i="1"/>
  <c r="E29" i="1"/>
  <c r="D29" i="1"/>
  <c r="E28" i="1"/>
  <c r="D28" i="1"/>
  <c r="E27" i="1"/>
  <c r="C27" i="1"/>
  <c r="D27" i="1" s="1"/>
  <c r="B27" i="1"/>
  <c r="C25" i="1"/>
  <c r="E24" i="1"/>
  <c r="D24" i="1"/>
  <c r="C22" i="1"/>
  <c r="B22" i="1"/>
  <c r="E22" i="1" s="1"/>
  <c r="E20" i="1"/>
  <c r="D20" i="1"/>
  <c r="E19" i="1"/>
  <c r="D19" i="1"/>
  <c r="C18" i="1"/>
  <c r="B18" i="1"/>
  <c r="E18" i="1" s="1"/>
  <c r="E16" i="1"/>
  <c r="D16" i="1"/>
  <c r="C16" i="1"/>
  <c r="B16" i="1"/>
  <c r="E15" i="1"/>
  <c r="D15" i="1"/>
  <c r="B15" i="1"/>
  <c r="C14" i="1"/>
  <c r="C12" i="1" s="1"/>
  <c r="B14" i="1"/>
  <c r="B12" i="1" s="1"/>
  <c r="C38" i="1" l="1"/>
  <c r="E12" i="1"/>
  <c r="D12" i="1"/>
  <c r="D32" i="1"/>
  <c r="D14" i="1"/>
  <c r="E14" i="1"/>
  <c r="D36" i="1"/>
  <c r="D18" i="1"/>
  <c r="D22" i="1"/>
  <c r="B31" i="1"/>
  <c r="B43" i="1"/>
  <c r="B45" i="1" s="1"/>
  <c r="B25" i="1" l="1"/>
  <c r="E31" i="1"/>
  <c r="D31" i="1"/>
  <c r="B38" i="1" l="1"/>
  <c r="E25" i="1"/>
  <c r="D25" i="1"/>
  <c r="E38" i="1" l="1"/>
  <c r="D38" i="1"/>
</calcChain>
</file>

<file path=xl/comments1.xml><?xml version="1.0" encoding="utf-8"?>
<comments xmlns="http://schemas.openxmlformats.org/spreadsheetml/2006/main">
  <authors>
    <author>Oscar Rubio</author>
    <author>Windows User</author>
  </authors>
  <commentList>
    <comment ref="A33" authorId="0" shapeId="0">
      <text>
        <r>
          <rPr>
            <sz val="9"/>
            <color indexed="81"/>
            <rFont val="Tahoma"/>
            <family val="2"/>
          </rPr>
          <t>Aprovechamiento, intereses mora distribuidores y comites,ajuste diferencia en cambio importaciones</t>
        </r>
      </text>
    </comment>
    <comment ref="C33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Intereses de mora vigencia actual - Incapacidades</t>
        </r>
      </text>
    </comment>
    <comment ref="A34" authorId="0" shapeId="0">
      <text>
        <r>
          <rPr>
            <sz val="9"/>
            <color indexed="81"/>
            <rFont val="Tahoma"/>
            <family val="2"/>
          </rPr>
          <t>Aprovechamiento, intereses mora distribuidores y comites,ajuste diferencia en cambio importaciones</t>
        </r>
      </text>
    </comment>
    <comment ref="A35" authorId="0" shapeId="0">
      <text>
        <r>
          <rPr>
            <sz val="9"/>
            <color indexed="81"/>
            <rFont val="Tahoma"/>
            <family val="2"/>
          </rPr>
          <t>Aprovechamiento, intereses mora distribuidores y comites,ajuste diferencia en cambio importaciones</t>
        </r>
      </text>
    </comment>
    <comment ref="C35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recaudo de Intereses de mora </t>
        </r>
      </text>
    </comment>
    <comment ref="C36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Aumento de analisis por parte de los porcicultores</t>
        </r>
      </text>
    </comment>
  </commentList>
</comments>
</file>

<file path=xl/sharedStrings.xml><?xml version="1.0" encoding="utf-8"?>
<sst xmlns="http://schemas.openxmlformats.org/spreadsheetml/2006/main" count="42" uniqueCount="35">
  <si>
    <t>MINISTERIO DE AGRICULTURA Y DESARROLLO RURAL</t>
  </si>
  <si>
    <t>DIRECCIÓN DE PLANEACIÓN Y SEGUIMIENTO PRESUPUESTAL</t>
  </si>
  <si>
    <t>PRESUPUESTO DE INGRESOS VIGENCIA  2.019</t>
  </si>
  <si>
    <t>EJECUCIÒN ENERO-MARZO</t>
  </si>
  <si>
    <t>ANEXO 1</t>
  </si>
  <si>
    <t>CUENTAS</t>
  </si>
  <si>
    <t>PRESUPUESTO</t>
  </si>
  <si>
    <t>ACUERDO 7/19</t>
  </si>
  <si>
    <t>% EJECUCIÓN</t>
  </si>
  <si>
    <t>SOLICITADO</t>
  </si>
  <si>
    <t>EJECUTADO</t>
  </si>
  <si>
    <t>% PARTICIPACIÓN</t>
  </si>
  <si>
    <t>ENERO-MARZO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</si>
  <si>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</si>
  <si>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</si>
  <si>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</si>
  <si>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</si>
  <si>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</si>
  <si>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</si>
  <si>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</si>
  <si>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</si>
  <si>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</si>
  <si>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</si>
  <si>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</si>
  <si>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</si>
  <si>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</si>
  <si>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</si>
  <si>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</si>
  <si>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</si>
  <si>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TOTAL INGRESOS</t>
  </si>
  <si>
    <t>ingresos fnp</t>
  </si>
  <si>
    <t>gastos fnp</t>
  </si>
  <si>
    <t>diferencia</t>
  </si>
  <si>
    <t>ingresos ppc</t>
  </si>
  <si>
    <t>gastos 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</si>
</sst>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</numFmts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10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double">
        <color indexed="64"/>
      </right>
      <top style="thin">
        <color indexed="55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2" applyFont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wrapText="1"/>
    </xf>
    <xf numFmtId="165" fontId="4" fillId="0" borderId="13" xfId="4" applyNumberFormat="1" applyFont="1" applyFill="1" applyBorder="1" applyAlignment="1">
      <alignment horizontal="center" wrapText="1"/>
    </xf>
    <xf numFmtId="10" fontId="4" fillId="0" borderId="14" xfId="3" applyNumberFormat="1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167" fontId="2" fillId="0" borderId="16" xfId="5" applyNumberFormat="1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5" fontId="4" fillId="0" borderId="18" xfId="4" applyNumberFormat="1" applyFont="1" applyFill="1" applyBorder="1" applyAlignment="1">
      <alignment wrapText="1"/>
    </xf>
    <xf numFmtId="166" fontId="3" fillId="0" borderId="0" xfId="1" applyFont="1"/>
    <xf numFmtId="167" fontId="3" fillId="0" borderId="0" xfId="0" applyNumberFormat="1" applyFont="1"/>
    <xf numFmtId="10" fontId="2" fillId="0" borderId="14" xfId="3" applyNumberFormat="1" applyFont="1" applyFill="1" applyBorder="1" applyAlignment="1">
      <alignment wrapText="1"/>
    </xf>
    <xf numFmtId="165" fontId="3" fillId="0" borderId="0" xfId="0" applyNumberFormat="1" applyFont="1"/>
    <xf numFmtId="167" fontId="6" fillId="0" borderId="0" xfId="0" applyNumberFormat="1" applyFont="1"/>
    <xf numFmtId="0" fontId="4" fillId="2" borderId="15" xfId="0" applyFont="1" applyFill="1" applyBorder="1" applyAlignment="1">
      <alignment wrapText="1"/>
    </xf>
    <xf numFmtId="167" fontId="4" fillId="0" borderId="16" xfId="5" applyNumberFormat="1" applyFont="1" applyFill="1" applyBorder="1" applyAlignment="1">
      <alignment wrapText="1"/>
    </xf>
    <xf numFmtId="10" fontId="2" fillId="0" borderId="19" xfId="3" applyNumberFormat="1" applyFont="1" applyFill="1" applyBorder="1" applyAlignment="1">
      <alignment wrapText="1"/>
    </xf>
    <xf numFmtId="3" fontId="6" fillId="0" borderId="0" xfId="0" applyNumberFormat="1" applyFont="1"/>
    <xf numFmtId="167" fontId="4" fillId="0" borderId="18" xfId="5" applyNumberFormat="1" applyFont="1" applyFill="1" applyBorder="1" applyAlignment="1">
      <alignment wrapText="1"/>
    </xf>
    <xf numFmtId="3" fontId="3" fillId="0" borderId="0" xfId="0" applyNumberFormat="1" applyFont="1"/>
    <xf numFmtId="167" fontId="2" fillId="0" borderId="16" xfId="3" applyNumberFormat="1" applyFont="1" applyFill="1" applyBorder="1" applyAlignment="1">
      <alignment wrapText="1"/>
    </xf>
    <xf numFmtId="165" fontId="6" fillId="0" borderId="0" xfId="0" applyNumberFormat="1" applyFont="1"/>
    <xf numFmtId="0" fontId="2" fillId="2" borderId="17" xfId="0" applyFont="1" applyFill="1" applyBorder="1" applyAlignment="1">
      <alignment wrapText="1"/>
    </xf>
    <xf numFmtId="167" fontId="2" fillId="0" borderId="18" xfId="3" applyNumberFormat="1" applyFont="1" applyFill="1" applyBorder="1" applyAlignment="1">
      <alignment wrapText="1"/>
    </xf>
    <xf numFmtId="0" fontId="6" fillId="0" borderId="0" xfId="0" applyFont="1"/>
    <xf numFmtId="0" fontId="2" fillId="2" borderId="20" xfId="0" applyFont="1" applyFill="1" applyBorder="1" applyAlignment="1">
      <alignment wrapText="1"/>
    </xf>
    <xf numFmtId="167" fontId="2" fillId="0" borderId="21" xfId="5" applyNumberFormat="1" applyFont="1" applyFill="1" applyBorder="1" applyAlignment="1">
      <alignment wrapText="1"/>
    </xf>
    <xf numFmtId="10" fontId="2" fillId="0" borderId="22" xfId="3" applyNumberFormat="1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167" fontId="4" fillId="0" borderId="24" xfId="0" applyNumberFormat="1" applyFont="1" applyFill="1" applyBorder="1" applyAlignment="1">
      <alignment wrapText="1"/>
    </xf>
    <xf numFmtId="10" fontId="4" fillId="0" borderId="25" xfId="3" applyNumberFormat="1" applyFont="1" applyFill="1" applyBorder="1" applyAlignment="1">
      <alignment wrapText="1"/>
    </xf>
    <xf numFmtId="0" fontId="2" fillId="2" borderId="26" xfId="0" applyFont="1" applyFill="1" applyBorder="1" applyAlignment="1">
      <alignment wrapText="1"/>
    </xf>
    <xf numFmtId="167" fontId="4" fillId="2" borderId="24" xfId="0" applyNumberFormat="1" applyFont="1" applyFill="1" applyBorder="1" applyAlignment="1">
      <alignment wrapText="1"/>
    </xf>
    <xf numFmtId="167" fontId="3" fillId="0" borderId="0" xfId="0" applyNumberFormat="1" applyFont="1" applyFill="1"/>
    <xf numFmtId="3" fontId="3" fillId="0" borderId="0" xfId="0" applyNumberFormat="1" applyFont="1" applyFill="1"/>
  </cellXfs>
  <cellStyles count="6">
    <cellStyle name="Millares" xfId="1" builtinId="3"/>
    <cellStyle name="Millares_Formato Presupuesto Minagricultura" xfId="5"/>
    <cellStyle name="Millares_INGRESOS 2005" xfId="4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9\Solicitud%20areas\Ingresos%20PPC%20-%20I%20trimest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9/cierre%20Ene-M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AJUSTE%20SALARIOSdef\Ajuste%20salariosde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ppc\AppData\Local\Microsoft\Windows\Temporary%20Internet%20Files\Content.IE5\68SX2PI0\Desagregado%20&#193;rea%20201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Presupuesto%20PPC%2020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TAS I TRIMESTRE PPC"/>
    </sheetNames>
    <sheetDataSet>
      <sheetData sheetId="0" refreshError="1">
        <row r="7">
          <cell r="D7">
            <v>394989258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Otros ingresos"/>
      <sheetName val="Anexo 2 "/>
      <sheetName val="Funcionamiento"/>
      <sheetName val="Nómina y honorarios 2019"/>
    </sheetNames>
    <sheetDataSet>
      <sheetData sheetId="0"/>
      <sheetData sheetId="1">
        <row r="9">
          <cell r="C9">
            <v>3607000</v>
          </cell>
        </row>
        <row r="17">
          <cell r="C17">
            <v>75501844</v>
          </cell>
        </row>
      </sheetData>
      <sheetData sheetId="2">
        <row r="183">
          <cell r="I183">
            <v>339019849.83750004</v>
          </cell>
        </row>
        <row r="193">
          <cell r="B193">
            <v>507960183.98537022</v>
          </cell>
          <cell r="C193">
            <v>769070277.84458923</v>
          </cell>
          <cell r="D193">
            <v>443328462.4754054</v>
          </cell>
          <cell r="E193">
            <v>191969358.05251831</v>
          </cell>
          <cell r="F193">
            <v>1336652941.1696029</v>
          </cell>
          <cell r="G193">
            <v>3881437672.3460913</v>
          </cell>
          <cell r="I193">
            <v>1563770843.9515462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y honorarios 2017"/>
      <sheetName val="Hoja1"/>
      <sheetName val="Vencimientos"/>
      <sheetName val="Hoja1 (2)"/>
      <sheetName val="Nómina anu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tabSelected="1" zoomScaleNormal="100" zoomScaleSheetLayoutView="80" workbookViewId="0">
      <pane xSplit="1" ySplit="11" topLeftCell="B30" activePane="bottomRight" state="frozen"/>
      <selection activeCell="X27" sqref="X27"/>
      <selection pane="topRight" activeCell="X27" sqref="X27"/>
      <selection pane="bottomLeft" activeCell="X27" sqref="X27"/>
      <selection pane="bottomRight" activeCell="C38" sqref="C38"/>
    </sheetView>
  </sheetViews>
  <sheetFormatPr baseColWidth="10" defaultRowHeight="15" outlineLevelRow="1" x14ac:dyDescent="0.3"/>
  <cols>
    <col min="1" max="1" width="35.5703125" style="3" customWidth="1"/>
    <col min="2" max="2" width="22.42578125" style="3" bestFit="1" customWidth="1"/>
    <col min="3" max="3" width="22.42578125" style="3" customWidth="1"/>
    <col min="4" max="4" width="22.42578125" style="5" customWidth="1"/>
    <col min="5" max="5" width="19" style="3" customWidth="1"/>
    <col min="6" max="6" width="23" style="3" customWidth="1"/>
    <col min="7" max="7" width="18" style="3" bestFit="1" customWidth="1"/>
    <col min="8" max="8" width="12.5703125" style="3" bestFit="1" customWidth="1"/>
    <col min="9" max="9" width="16.140625" style="3" bestFit="1" customWidth="1"/>
    <col min="10" max="10" width="12" style="3" bestFit="1" customWidth="1"/>
    <col min="11" max="11" width="11.85546875" style="3" bestFit="1" customWidth="1"/>
    <col min="12" max="12" width="12" style="3" bestFit="1" customWidth="1"/>
    <col min="13" max="16384" width="11.42578125" style="3"/>
  </cols>
  <sheetData>
    <row r="1" spans="1:10" ht="15.75" x14ac:dyDescent="0.3">
      <c r="A1" s="1"/>
      <c r="B1" s="1"/>
      <c r="C1" s="1"/>
      <c r="D1" s="2"/>
      <c r="E1" s="1"/>
    </row>
    <row r="2" spans="1:10" ht="15.75" x14ac:dyDescent="0.3">
      <c r="A2" s="4" t="s">
        <v>0</v>
      </c>
      <c r="B2" s="4"/>
      <c r="C2" s="4"/>
      <c r="D2" s="4"/>
      <c r="E2" s="4"/>
    </row>
    <row r="3" spans="1:10" ht="15.75" x14ac:dyDescent="0.3">
      <c r="A3" s="4" t="s">
        <v>1</v>
      </c>
      <c r="B3" s="4"/>
      <c r="C3" s="4"/>
      <c r="D3" s="4"/>
      <c r="E3" s="4"/>
    </row>
    <row r="4" spans="1:10" ht="15.75" x14ac:dyDescent="0.3">
      <c r="A4" s="4" t="s">
        <v>2</v>
      </c>
      <c r="B4" s="4"/>
      <c r="C4" s="4"/>
      <c r="D4" s="4"/>
      <c r="E4" s="4"/>
      <c r="F4" s="5"/>
      <c r="G4" s="6"/>
    </row>
    <row r="5" spans="1:10" ht="15.75" x14ac:dyDescent="0.3">
      <c r="A5" s="7" t="s">
        <v>3</v>
      </c>
      <c r="B5" s="7"/>
      <c r="C5" s="7"/>
      <c r="D5" s="7"/>
      <c r="E5" s="7"/>
      <c r="F5" s="5"/>
      <c r="G5" s="6"/>
    </row>
    <row r="6" spans="1:10" ht="15.75" x14ac:dyDescent="0.3">
      <c r="A6" s="8"/>
      <c r="B6" s="9"/>
      <c r="C6" s="9"/>
      <c r="D6" s="10"/>
      <c r="E6" s="9"/>
      <c r="F6" s="5"/>
    </row>
    <row r="7" spans="1:10" ht="15.75" x14ac:dyDescent="0.3">
      <c r="A7" s="11" t="s">
        <v>4</v>
      </c>
      <c r="B7" s="11"/>
      <c r="C7" s="11"/>
      <c r="D7" s="11"/>
      <c r="E7" s="11"/>
      <c r="F7" s="5"/>
    </row>
    <row r="8" spans="1:10" ht="16.5" thickBot="1" x14ac:dyDescent="0.35">
      <c r="A8" s="12"/>
      <c r="B8" s="12"/>
      <c r="C8" s="12"/>
      <c r="D8" s="12"/>
      <c r="E8" s="12"/>
      <c r="F8" s="5"/>
    </row>
    <row r="9" spans="1:10" ht="16.899999999999999" customHeight="1" thickTop="1" x14ac:dyDescent="0.3">
      <c r="A9" s="13" t="s">
        <v>5</v>
      </c>
      <c r="B9" s="14" t="s">
        <v>6</v>
      </c>
      <c r="C9" s="15" t="s">
        <v>6</v>
      </c>
      <c r="D9" s="16" t="s">
        <v>7</v>
      </c>
      <c r="E9" s="17" t="s">
        <v>8</v>
      </c>
    </row>
    <row r="10" spans="1:10" ht="16.149999999999999" customHeight="1" x14ac:dyDescent="0.3">
      <c r="A10" s="18"/>
      <c r="B10" s="19" t="s">
        <v>9</v>
      </c>
      <c r="C10" s="20" t="s">
        <v>10</v>
      </c>
      <c r="D10" s="21"/>
      <c r="E10" s="22" t="s">
        <v>11</v>
      </c>
    </row>
    <row r="11" spans="1:10" ht="16.5" thickBot="1" x14ac:dyDescent="0.35">
      <c r="A11" s="23"/>
      <c r="B11" s="24" t="s">
        <v>12</v>
      </c>
      <c r="C11" s="24" t="s">
        <v>12</v>
      </c>
      <c r="D11" s="25"/>
      <c r="E11" s="26"/>
    </row>
    <row r="12" spans="1:10" ht="15.75" customHeight="1" x14ac:dyDescent="0.3">
      <c r="A12" s="27" t="s">
        <v>13</v>
      </c>
      <c r="B12" s="28">
        <f>+B14+B18+B22</f>
        <v>9452015769.8085918</v>
      </c>
      <c r="C12" s="28">
        <f>+C14+C18+C22</f>
        <v>9604962340.5249996</v>
      </c>
      <c r="D12" s="28">
        <f>+C12-B12</f>
        <v>152946570.71640778</v>
      </c>
      <c r="E12" s="29">
        <f>+C12/B12</f>
        <v>1.0161813706664504</v>
      </c>
    </row>
    <row r="13" spans="1:10" ht="13.5" customHeight="1" x14ac:dyDescent="0.3">
      <c r="A13" s="30"/>
      <c r="B13" s="31"/>
      <c r="C13" s="31"/>
      <c r="D13" s="31"/>
      <c r="E13" s="29"/>
    </row>
    <row r="14" spans="1:10" ht="30.75" x14ac:dyDescent="0.3">
      <c r="A14" s="32" t="s">
        <v>14</v>
      </c>
      <c r="B14" s="33">
        <f>+B15+B16</f>
        <v>8890529329</v>
      </c>
      <c r="C14" s="33">
        <f>+C15+C16</f>
        <v>9425352072.5249996</v>
      </c>
      <c r="D14" s="33">
        <f>+C14-B14</f>
        <v>534822743.52499962</v>
      </c>
      <c r="E14" s="29">
        <f>+C14/B14</f>
        <v>1.0601564568017861</v>
      </c>
      <c r="F14" s="34"/>
      <c r="H14" s="35"/>
    </row>
    <row r="15" spans="1:10" ht="15.75" x14ac:dyDescent="0.3">
      <c r="A15" s="30" t="s">
        <v>15</v>
      </c>
      <c r="B15" s="31">
        <f>SUM(342937+319503+344073)*(8833*62.5%)</f>
        <v>5556580830.625</v>
      </c>
      <c r="C15" s="31">
        <v>5890845045.125</v>
      </c>
      <c r="D15" s="31">
        <f>+C15-B15</f>
        <v>334264214.5</v>
      </c>
      <c r="E15" s="36">
        <f>+C15/B15</f>
        <v>1.0601564567652302</v>
      </c>
      <c r="G15" s="37"/>
      <c r="J15" s="35"/>
    </row>
    <row r="16" spans="1:10" ht="30" x14ac:dyDescent="0.3">
      <c r="A16" s="30" t="s">
        <v>16</v>
      </c>
      <c r="B16" s="31">
        <f>SUM(342937+319503+344073)*(8833*37.5%)</f>
        <v>3333948498.375</v>
      </c>
      <c r="C16" s="31">
        <f>3534507027+0.4</f>
        <v>3534507027.4000001</v>
      </c>
      <c r="D16" s="31">
        <f>+C16-B16</f>
        <v>200558529.0250001</v>
      </c>
      <c r="E16" s="36">
        <f>+C16/B16</f>
        <v>1.0601564568627122</v>
      </c>
      <c r="G16" s="37"/>
      <c r="J16" s="35"/>
    </row>
    <row r="17" spans="1:10" ht="15.75" x14ac:dyDescent="0.3">
      <c r="A17" s="30"/>
      <c r="B17" s="31"/>
      <c r="C17" s="31"/>
      <c r="D17" s="31"/>
      <c r="E17" s="36"/>
      <c r="G17" s="38"/>
      <c r="J17" s="35"/>
    </row>
    <row r="18" spans="1:10" ht="30.75" x14ac:dyDescent="0.3">
      <c r="A18" s="39" t="s">
        <v>17</v>
      </c>
      <c r="B18" s="40">
        <f>+B19+B20</f>
        <v>150000000</v>
      </c>
      <c r="C18" s="40">
        <f>+C19+C20</f>
        <v>179610268</v>
      </c>
      <c r="D18" s="40">
        <f>+C18-B18</f>
        <v>29610268</v>
      </c>
      <c r="E18" s="29">
        <f>+C18/B18</f>
        <v>1.1974017866666666</v>
      </c>
      <c r="G18" s="35"/>
    </row>
    <row r="19" spans="1:10" ht="15.75" x14ac:dyDescent="0.3">
      <c r="A19" s="30" t="s">
        <v>15</v>
      </c>
      <c r="B19" s="31">
        <v>93750000</v>
      </c>
      <c r="C19" s="31">
        <v>112256418</v>
      </c>
      <c r="D19" s="31">
        <f>+C19-B19</f>
        <v>18506418</v>
      </c>
      <c r="E19" s="36">
        <f>+C19/B19</f>
        <v>1.197401792</v>
      </c>
      <c r="G19" s="35"/>
    </row>
    <row r="20" spans="1:10" ht="30" x14ac:dyDescent="0.3">
      <c r="A20" s="30" t="s">
        <v>16</v>
      </c>
      <c r="B20" s="31">
        <v>56250000</v>
      </c>
      <c r="C20" s="31">
        <v>67353850</v>
      </c>
      <c r="D20" s="31">
        <f>+C20-B20</f>
        <v>11103850</v>
      </c>
      <c r="E20" s="36">
        <f>+C20/B20</f>
        <v>1.1974017777777777</v>
      </c>
      <c r="G20" s="35"/>
    </row>
    <row r="21" spans="1:10" ht="15.75" x14ac:dyDescent="0.3">
      <c r="A21" s="30"/>
      <c r="B21" s="31"/>
      <c r="C21" s="31"/>
      <c r="D21" s="31"/>
      <c r="E21" s="41"/>
      <c r="G21" s="42"/>
      <c r="H21" s="35"/>
    </row>
    <row r="22" spans="1:10" ht="30.75" x14ac:dyDescent="0.3">
      <c r="A22" s="32" t="s">
        <v>18</v>
      </c>
      <c r="B22" s="43">
        <f>+B23+B24</f>
        <v>411486440.80859101</v>
      </c>
      <c r="C22" s="43">
        <f>+C23+C24</f>
        <v>0</v>
      </c>
      <c r="D22" s="43">
        <f>+C22-B22</f>
        <v>-411486440.80859101</v>
      </c>
      <c r="E22" s="29">
        <f>+C22/B22</f>
        <v>0</v>
      </c>
      <c r="G22" s="44"/>
    </row>
    <row r="23" spans="1:10" ht="15.75" x14ac:dyDescent="0.3">
      <c r="A23" s="30" t="s">
        <v>15</v>
      </c>
      <c r="B23" s="45">
        <v>0</v>
      </c>
      <c r="C23" s="45">
        <v>0</v>
      </c>
      <c r="D23" s="45">
        <v>0</v>
      </c>
      <c r="E23" s="36">
        <v>0</v>
      </c>
      <c r="G23" s="46"/>
    </row>
    <row r="24" spans="1:10" ht="30" x14ac:dyDescent="0.3">
      <c r="A24" s="47" t="s">
        <v>16</v>
      </c>
      <c r="B24" s="48">
        <v>411486440.80859101</v>
      </c>
      <c r="C24" s="48">
        <v>0</v>
      </c>
      <c r="D24" s="48">
        <f>+C24-B24</f>
        <v>-411486440.80859101</v>
      </c>
      <c r="E24" s="36">
        <f>+C24/B24</f>
        <v>0</v>
      </c>
      <c r="G24" s="49"/>
    </row>
    <row r="25" spans="1:10" ht="30.75" x14ac:dyDescent="0.3">
      <c r="A25" s="39" t="s">
        <v>19</v>
      </c>
      <c r="B25" s="40">
        <f>+B27+B31</f>
        <v>539086549</v>
      </c>
      <c r="C25" s="40">
        <f>+C27+C31</f>
        <v>554044332</v>
      </c>
      <c r="D25" s="40">
        <f>+C25-B25</f>
        <v>14957783</v>
      </c>
      <c r="E25" s="29">
        <f>+C25/B25</f>
        <v>1.0277465335162721</v>
      </c>
      <c r="G25" s="44"/>
    </row>
    <row r="26" spans="1:10" ht="15.75" x14ac:dyDescent="0.3">
      <c r="A26" s="30"/>
      <c r="B26" s="31"/>
      <c r="C26" s="31"/>
      <c r="D26" s="31"/>
      <c r="E26" s="29"/>
      <c r="G26" s="35"/>
    </row>
    <row r="27" spans="1:10" ht="15.75" x14ac:dyDescent="0.3">
      <c r="A27" s="39" t="s">
        <v>20</v>
      </c>
      <c r="B27" s="40">
        <f>+B28+B29</f>
        <v>63066826</v>
      </c>
      <c r="C27" s="40">
        <f>+C28+C29</f>
        <v>62228053</v>
      </c>
      <c r="D27" s="40">
        <f>+C27-B27</f>
        <v>-838773</v>
      </c>
      <c r="E27" s="29">
        <f>+C27/B27</f>
        <v>0.98670025030275033</v>
      </c>
    </row>
    <row r="28" spans="1:10" ht="15.75" x14ac:dyDescent="0.3">
      <c r="A28" s="30" t="s">
        <v>21</v>
      </c>
      <c r="B28" s="31">
        <v>39663909</v>
      </c>
      <c r="C28" s="31">
        <v>35562088</v>
      </c>
      <c r="D28" s="31">
        <f>+C28-B28</f>
        <v>-4101821</v>
      </c>
      <c r="E28" s="36">
        <f>+C28/B28</f>
        <v>0.89658555842289778</v>
      </c>
      <c r="G28" s="35"/>
    </row>
    <row r="29" spans="1:10" ht="15.75" x14ac:dyDescent="0.3">
      <c r="A29" s="30" t="s">
        <v>22</v>
      </c>
      <c r="B29" s="31">
        <v>23402917</v>
      </c>
      <c r="C29" s="31">
        <v>26665965</v>
      </c>
      <c r="D29" s="31">
        <f>+C29-B29</f>
        <v>3263048</v>
      </c>
      <c r="E29" s="36">
        <f>+C29/B29</f>
        <v>1.1394291147552247</v>
      </c>
      <c r="G29" s="35"/>
    </row>
    <row r="30" spans="1:10" ht="15.75" x14ac:dyDescent="0.3">
      <c r="A30" s="30"/>
      <c r="B30" s="31"/>
      <c r="C30" s="31"/>
      <c r="D30" s="31"/>
      <c r="E30" s="36"/>
    </row>
    <row r="31" spans="1:10" ht="15.75" x14ac:dyDescent="0.3">
      <c r="A31" s="39" t="s">
        <v>23</v>
      </c>
      <c r="B31" s="40">
        <f>SUM(B32:B36)</f>
        <v>476019723</v>
      </c>
      <c r="C31" s="40">
        <f>SUM(C32:C36)</f>
        <v>491816279</v>
      </c>
      <c r="D31" s="40">
        <f t="shared" ref="D31:D36" si="0">+C31-B31</f>
        <v>15796556</v>
      </c>
      <c r="E31" s="29">
        <f t="shared" ref="E31:E36" si="1">+C31/B31</f>
        <v>1.0331846670143119</v>
      </c>
    </row>
    <row r="32" spans="1:10" ht="15.75" x14ac:dyDescent="0.3">
      <c r="A32" s="30" t="s">
        <v>24</v>
      </c>
      <c r="B32" s="31">
        <f>+'[1]VENTAS I TRIMESTRE PPC'!$D$7</f>
        <v>394989258</v>
      </c>
      <c r="C32" s="31">
        <v>337048550</v>
      </c>
      <c r="D32" s="31">
        <f t="shared" si="0"/>
        <v>-57940708</v>
      </c>
      <c r="E32" s="36">
        <f t="shared" si="1"/>
        <v>0.85331067408420513</v>
      </c>
    </row>
    <row r="33" spans="1:5" ht="15.75" x14ac:dyDescent="0.3">
      <c r="A33" s="50" t="s">
        <v>25</v>
      </c>
      <c r="B33" s="51">
        <v>1541213</v>
      </c>
      <c r="C33" s="51">
        <v>19217654</v>
      </c>
      <c r="D33" s="51">
        <f t="shared" si="0"/>
        <v>17676441</v>
      </c>
      <c r="E33" s="36">
        <f t="shared" si="1"/>
        <v>12.469174604678264</v>
      </c>
    </row>
    <row r="34" spans="1:5" ht="15.75" x14ac:dyDescent="0.3">
      <c r="A34" s="50" t="s">
        <v>26</v>
      </c>
      <c r="B34" s="51">
        <v>380408</v>
      </c>
      <c r="C34" s="51">
        <v>6809283</v>
      </c>
      <c r="D34" s="51">
        <f t="shared" si="0"/>
        <v>6428875</v>
      </c>
      <c r="E34" s="36">
        <f t="shared" si="1"/>
        <v>17.899946899118842</v>
      </c>
    </row>
    <row r="35" spans="1:5" ht="15.75" x14ac:dyDescent="0.3">
      <c r="A35" s="50" t="s">
        <v>27</v>
      </c>
      <c r="B35" s="51">
        <f>+'[2]Otros ingresos'!C9</f>
        <v>3607000</v>
      </c>
      <c r="C35" s="51">
        <v>23371960</v>
      </c>
      <c r="D35" s="51">
        <f t="shared" si="0"/>
        <v>19764960</v>
      </c>
      <c r="E35" s="36">
        <f t="shared" si="1"/>
        <v>6.4796118658164676</v>
      </c>
    </row>
    <row r="36" spans="1:5" ht="15.75" x14ac:dyDescent="0.3">
      <c r="A36" s="50" t="s">
        <v>28</v>
      </c>
      <c r="B36" s="51">
        <f>+'[2]Otros ingresos'!C17</f>
        <v>75501844</v>
      </c>
      <c r="C36" s="51">
        <v>105368832</v>
      </c>
      <c r="D36" s="51">
        <f t="shared" si="0"/>
        <v>29866988</v>
      </c>
      <c r="E36" s="36">
        <f t="shared" si="1"/>
        <v>1.3955795834602398</v>
      </c>
    </row>
    <row r="37" spans="1:5" ht="16.5" thickBot="1" x14ac:dyDescent="0.35">
      <c r="A37" s="50"/>
      <c r="B37" s="51"/>
      <c r="C37" s="51"/>
      <c r="D37" s="51"/>
      <c r="E37" s="52"/>
    </row>
    <row r="38" spans="1:5" ht="16.5" thickBot="1" x14ac:dyDescent="0.35">
      <c r="A38" s="53" t="s">
        <v>29</v>
      </c>
      <c r="B38" s="54">
        <f>+B25+B12</f>
        <v>9991102318.8085918</v>
      </c>
      <c r="C38" s="54">
        <f>+C25+C12</f>
        <v>10159006672.525</v>
      </c>
      <c r="D38" s="54">
        <f>+C38-B38</f>
        <v>167904353.71640778</v>
      </c>
      <c r="E38" s="55">
        <f>+C38/B38</f>
        <v>1.0168053882703536</v>
      </c>
    </row>
    <row r="39" spans="1:5" ht="17.25" hidden="1" outlineLevel="1" thickTop="1" thickBot="1" x14ac:dyDescent="0.35">
      <c r="A39" s="56" t="s">
        <v>30</v>
      </c>
      <c r="B39" s="35">
        <f>+B15+B19+B23+B28+B33+B35+B36</f>
        <v>5770644796.625</v>
      </c>
      <c r="C39" s="57"/>
      <c r="D39" s="58"/>
    </row>
    <row r="40" spans="1:5" ht="16.5" hidden="1" outlineLevel="1" thickTop="1" x14ac:dyDescent="0.3">
      <c r="A40" s="56" t="s">
        <v>31</v>
      </c>
      <c r="B40" s="44">
        <f>+'[2]Anexo 2 '!B193+'[2]Anexo 2 '!C193+'[2]Anexo 2 '!D193+'[2]Anexo 2 '!E193+'[2]Anexo 2 '!F193+'[2]Anexo 2 '!I193-'[2]Anexo 2 '!I183</f>
        <v>4473732217.6415329</v>
      </c>
      <c r="C40" s="44"/>
      <c r="D40" s="59"/>
    </row>
    <row r="41" spans="1:5" ht="16.5" hidden="1" outlineLevel="1" thickTop="1" x14ac:dyDescent="0.3">
      <c r="A41" s="56" t="s">
        <v>32</v>
      </c>
      <c r="B41" s="35">
        <f>+B39-B40</f>
        <v>1296912578.9834671</v>
      </c>
      <c r="C41" s="35"/>
      <c r="D41" s="58"/>
    </row>
    <row r="42" spans="1:5" ht="15.75" hidden="1" outlineLevel="1" thickTop="1" x14ac:dyDescent="0.3">
      <c r="B42" s="35"/>
      <c r="C42" s="35"/>
      <c r="D42" s="58"/>
    </row>
    <row r="43" spans="1:5" ht="16.5" hidden="1" outlineLevel="1" thickTop="1" x14ac:dyDescent="0.3">
      <c r="A43" s="56" t="s">
        <v>33</v>
      </c>
      <c r="B43" s="35">
        <f>+ppc+B20+B24+B29+VTAS2005+B34</f>
        <v>4220457522.1835909</v>
      </c>
      <c r="C43" s="35"/>
      <c r="D43" s="58"/>
    </row>
    <row r="44" spans="1:5" ht="16.5" hidden="1" outlineLevel="1" thickTop="1" x14ac:dyDescent="0.3">
      <c r="A44" s="56" t="s">
        <v>34</v>
      </c>
      <c r="B44" s="35">
        <f>+'[2]Anexo 2 '!G193+'[2]Anexo 2 '!I183</f>
        <v>4220457522.1835914</v>
      </c>
      <c r="C44" s="35"/>
      <c r="D44" s="58"/>
    </row>
    <row r="45" spans="1:5" ht="16.5" hidden="1" outlineLevel="1" thickTop="1" x14ac:dyDescent="0.3">
      <c r="A45" s="56" t="s">
        <v>32</v>
      </c>
      <c r="B45" s="35">
        <f>+B43-B44</f>
        <v>0</v>
      </c>
      <c r="C45" s="35"/>
      <c r="D45" s="58"/>
    </row>
    <row r="46" spans="1:5" ht="15.75" collapsed="1" thickTop="1" x14ac:dyDescent="0.3"/>
  </sheetData>
  <mergeCells count="8">
    <mergeCell ref="A2:E2"/>
    <mergeCell ref="A3:E3"/>
    <mergeCell ref="A4:E4"/>
    <mergeCell ref="A5:E5"/>
    <mergeCell ref="A7:E7"/>
    <mergeCell ref="A9:A11"/>
    <mergeCell ref="D9:D11"/>
    <mergeCell ref="E9:E11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Anexo 1</vt:lpstr>
      <vt:lpstr>'Anexo 1'!Área_de_impresión</vt:lpstr>
      <vt:lpstr>ppc</vt:lpstr>
      <vt:lpstr>'Anexo 1'!Títulos_a_imprimir</vt:lpstr>
      <vt:lpstr>VTAS2005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2019-10-16T16:44:11Z</dcterms:created>
  <dcterms:modified xsi:type="dcterms:W3CDTF">2019-10-16T16:45:24Z</dcterms:modified>
</cp:coreProperties>
</file>