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 Minagricultura'!$A$1:$E$37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'[2]Ejecución ingresos 2014'!#REF!</definedName>
    <definedName name="EPPC">'Anexo 1 Minagricultura'!#REF!</definedName>
    <definedName name="Euro">#REF!</definedName>
    <definedName name="FDGFDG">#REF!</definedName>
    <definedName name="FECHA_DE_RECIBIDO">[6]BASE!$E$3:$E$177</definedName>
    <definedName name="FOMENTO">'Anexo 1 Minagricultura'!#REF!</definedName>
    <definedName name="FOMENTOS">'[9]Anexo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'[10]Inversión total en programas'!$B$86</definedName>
    <definedName name="RESERV_FUTU">#REF!</definedName>
    <definedName name="saldo">'[2]Ejecución ingresos 2014'!#REF!</definedName>
    <definedName name="saldos">'[2]Ejecución ingresos 2014'!#REF!</definedName>
    <definedName name="SUPERA2004">'Anexo 1 Minagricultura'!#REF!</definedName>
    <definedName name="SUPERA2005">'Anexo 1 Minagricultura'!#REF!</definedName>
    <definedName name="SUPERA2010">'[10]Anexo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[11]Ingresos!$C$19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Minagricultura'!$A$1:$B$37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'[13]Ingresos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5" i="1" s="1"/>
  <c r="B44" i="1"/>
  <c r="C43" i="1"/>
  <c r="C41" i="1"/>
  <c r="C40" i="1"/>
  <c r="B40" i="1"/>
  <c r="C39" i="1"/>
  <c r="B36" i="1"/>
  <c r="B35" i="1"/>
  <c r="D34" i="1"/>
  <c r="B34" i="1"/>
  <c r="B33" i="1"/>
  <c r="B32" i="1"/>
  <c r="B31" i="1" s="1"/>
  <c r="C31" i="1"/>
  <c r="D31" i="1" s="1"/>
  <c r="B29" i="1"/>
  <c r="D28" i="1"/>
  <c r="B28" i="1"/>
  <c r="B27" i="1" s="1"/>
  <c r="C27" i="1"/>
  <c r="D27" i="1" s="1"/>
  <c r="C25" i="1"/>
  <c r="D23" i="1"/>
  <c r="D22" i="1"/>
  <c r="C21" i="1"/>
  <c r="D21" i="1" s="1"/>
  <c r="B21" i="1"/>
  <c r="D19" i="1"/>
  <c r="D18" i="1"/>
  <c r="C17" i="1"/>
  <c r="D17" i="1" s="1"/>
  <c r="B17" i="1"/>
  <c r="B15" i="1"/>
  <c r="B14" i="1"/>
  <c r="B39" i="1" s="1"/>
  <c r="B41" i="1" s="1"/>
  <c r="C13" i="1"/>
  <c r="B25" i="1" l="1"/>
  <c r="D25" i="1" s="1"/>
  <c r="C11" i="1"/>
  <c r="D14" i="1"/>
  <c r="D32" i="1"/>
  <c r="B43" i="1"/>
  <c r="B45" i="1" s="1"/>
  <c r="D29" i="1"/>
  <c r="D35" i="1"/>
  <c r="B13" i="1"/>
  <c r="D13" i="1" s="1"/>
  <c r="D15" i="1"/>
  <c r="D33" i="1"/>
  <c r="C37" i="1"/>
  <c r="D36" i="1"/>
  <c r="B37" i="1" l="1"/>
  <c r="E25" i="1"/>
  <c r="D37" i="1"/>
  <c r="B11" i="1"/>
  <c r="D11" i="1"/>
  <c r="E34" i="1" l="1"/>
  <c r="E23" i="1"/>
  <c r="E19" i="1"/>
  <c r="E22" i="1"/>
  <c r="E18" i="1"/>
  <c r="E28" i="1"/>
  <c r="E37" i="1"/>
  <c r="E21" i="1"/>
  <c r="E17" i="1"/>
  <c r="E36" i="1"/>
  <c r="E27" i="1"/>
  <c r="E15" i="1"/>
  <c r="E35" i="1"/>
  <c r="E33" i="1"/>
  <c r="E29" i="1"/>
  <c r="E14" i="1"/>
  <c r="E32" i="1"/>
  <c r="E31" i="1"/>
  <c r="E13" i="1"/>
  <c r="E11" i="1"/>
</calcChain>
</file>

<file path=xl/comments1.xml><?xml version="1.0" encoding="utf-8"?>
<comments xmlns="http://schemas.openxmlformats.org/spreadsheetml/2006/main">
  <authors>
    <author>Oscar Rubio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>Se devuelve superavit ya que el gastos fue menor al contemplado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<sst xmlns="http://schemas.openxmlformats.org/spreadsheetml/2006/main" count="42" uniqueCount="35">
  <si>
    <t>MINISTERIO DE AGRICULTURA Y DESARROLLO RURAL</t>
  </si>
  <si>
    <t>DIRECCIÓN DE PLANEACIÓN Y SEGUIMIENTO PRESUPUESTAL</t>
  </si>
  <si>
    <t>PRESUPUESTO DE INGRESOS VIGENCIA  2.015</t>
  </si>
  <si>
    <t>EJECUCIÓN TRIMESTRE ENERO-MARZO 2015</t>
  </si>
  <si>
    <t>ANEXO 1</t>
  </si>
  <si>
    <t>CUENTAS</t>
  </si>
  <si>
    <t>PRESUPUESTO</t>
  </si>
  <si>
    <t>ACUERDO 6/15</t>
  </si>
  <si>
    <t>% PARTICIPACIÓN</t>
  </si>
  <si>
    <t>SOLICITADO</t>
  </si>
  <si>
    <t>EJECUTADO</t>
  </si>
  <si>
    <t>ENERO-MARZO  2015</t>
  </si>
  <si>
    <t>ENE - MAR  2015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</si>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</sst>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165" fontId="4" fillId="3" borderId="2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7" fontId="4" fillId="0" borderId="9" xfId="4" applyNumberFormat="1" applyFont="1" applyFill="1" applyBorder="1" applyAlignment="1">
      <alignment wrapText="1"/>
    </xf>
    <xf numFmtId="10" fontId="4" fillId="0" borderId="10" xfId="2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167" fontId="2" fillId="3" borderId="12" xfId="4" applyNumberFormat="1" applyFont="1" applyFill="1" applyBorder="1" applyAlignment="1">
      <alignment wrapText="1"/>
    </xf>
    <xf numFmtId="167" fontId="2" fillId="3" borderId="13" xfId="4" applyNumberFormat="1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165" fontId="4" fillId="0" borderId="15" xfId="3" applyNumberFormat="1" applyFont="1" applyFill="1" applyBorder="1" applyAlignment="1">
      <alignment wrapText="1"/>
    </xf>
    <xf numFmtId="165" fontId="4" fillId="0" borderId="9" xfId="3" applyNumberFormat="1" applyFont="1" applyFill="1" applyBorder="1" applyAlignment="1">
      <alignment wrapText="1"/>
    </xf>
    <xf numFmtId="167" fontId="3" fillId="0" borderId="0" xfId="0" applyNumberFormat="1" applyFont="1"/>
    <xf numFmtId="167" fontId="2" fillId="0" borderId="12" xfId="4" applyNumberFormat="1" applyFont="1" applyFill="1" applyBorder="1" applyAlignment="1">
      <alignment wrapText="1"/>
    </xf>
    <xf numFmtId="167" fontId="2" fillId="0" borderId="13" xfId="4" applyNumberFormat="1" applyFont="1" applyFill="1" applyBorder="1" applyAlignment="1">
      <alignment wrapText="1"/>
    </xf>
    <xf numFmtId="10" fontId="2" fillId="0" borderId="10" xfId="2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1" xfId="0" applyFont="1" applyFill="1" applyBorder="1" applyAlignment="1">
      <alignment wrapText="1"/>
    </xf>
    <xf numFmtId="167" fontId="4" fillId="0" borderId="12" xfId="4" applyNumberFormat="1" applyFont="1" applyFill="1" applyBorder="1" applyAlignment="1">
      <alignment wrapText="1"/>
    </xf>
    <xf numFmtId="167" fontId="4" fillId="0" borderId="13" xfId="4" applyNumberFormat="1" applyFont="1" applyFill="1" applyBorder="1" applyAlignment="1">
      <alignment wrapText="1"/>
    </xf>
    <xf numFmtId="10" fontId="2" fillId="0" borderId="13" xfId="2" applyNumberFormat="1" applyFont="1" applyFill="1" applyBorder="1" applyAlignment="1">
      <alignment wrapText="1"/>
    </xf>
    <xf numFmtId="3" fontId="6" fillId="0" borderId="0" xfId="0" applyNumberFormat="1" applyFont="1"/>
    <xf numFmtId="167" fontId="4" fillId="0" borderId="15" xfId="4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2" xfId="2" applyNumberFormat="1" applyFont="1" applyFill="1" applyBorder="1" applyAlignment="1">
      <alignment wrapText="1"/>
    </xf>
    <xf numFmtId="167" fontId="2" fillId="0" borderId="13" xfId="2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6" xfId="0" applyFont="1" applyFill="1" applyBorder="1" applyAlignment="1">
      <alignment wrapText="1"/>
    </xf>
    <xf numFmtId="167" fontId="2" fillId="0" borderId="17" xfId="4" applyNumberFormat="1" applyFont="1" applyFill="1" applyBorder="1" applyAlignment="1">
      <alignment wrapText="1"/>
    </xf>
    <xf numFmtId="167" fontId="2" fillId="0" borderId="18" xfId="4" applyNumberFormat="1" applyFont="1" applyFill="1" applyBorder="1" applyAlignment="1">
      <alignment wrapText="1"/>
    </xf>
    <xf numFmtId="167" fontId="2" fillId="0" borderId="19" xfId="4" applyNumberFormat="1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167" fontId="4" fillId="3" borderId="21" xfId="0" applyNumberFormat="1" applyFont="1" applyFill="1" applyBorder="1" applyAlignment="1">
      <alignment wrapText="1"/>
    </xf>
    <xf numFmtId="10" fontId="4" fillId="0" borderId="21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8" fontId="3" fillId="0" borderId="0" xfId="0" applyNumberFormat="1" applyFont="1"/>
  </cellXfs>
  <cellStyles count="5">
    <cellStyle name="Millares_Formato Presupuesto Minagricultura" xfId="4"/>
    <cellStyle name="Millares_INGRESOS 2005" xf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&#241;o%202015\SOLICITUD%20&#193;REAS\I%20TRIMESTRE\Presupuesto%20PPC%20I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ENE-MAR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irectorppc\AppData\Local\Microsoft\Windows\Temporary%20Internet%20Files\Content.IE5\68SX2PI0\Desagregado%20&#193;rea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onsolidado área PPC "/>
      <sheetName val="I TRE PPC"/>
      <sheetName val="Ingresos 2015"/>
      <sheetName val="Escenario PPC"/>
      <sheetName val="CONSOLIDADO SANIDAD"/>
      <sheetName val="1er TRE SANIDAD"/>
      <sheetName val="Anexo 2 "/>
    </sheetNames>
    <sheetDataSet>
      <sheetData sheetId="0" refreshError="1"/>
      <sheetData sheetId="1" refreshError="1"/>
      <sheetData sheetId="2" refreshError="1"/>
      <sheetData sheetId="3" refreshError="1">
        <row r="52">
          <cell r="C52">
            <v>248917926.03999999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/>
      <sheetData sheetId="1">
        <row r="11">
          <cell r="C11">
            <v>9754493</v>
          </cell>
        </row>
        <row r="20">
          <cell r="C20">
            <v>136215000</v>
          </cell>
        </row>
      </sheetData>
      <sheetData sheetId="2"/>
      <sheetData sheetId="3"/>
      <sheetData sheetId="4"/>
      <sheetData sheetId="5"/>
      <sheetData sheetId="6"/>
      <sheetData sheetId="7">
        <row r="191">
          <cell r="I191">
            <v>188601752.8125</v>
          </cell>
          <cell r="J191">
            <v>188601752.8125</v>
          </cell>
        </row>
        <row r="199">
          <cell r="B199">
            <v>842311541.06636381</v>
          </cell>
          <cell r="C199">
            <v>404560825.49493515</v>
          </cell>
          <cell r="D199">
            <v>408566070.78892553</v>
          </cell>
          <cell r="E199">
            <v>61002223.294573329</v>
          </cell>
          <cell r="F199">
            <v>1387579649.5910027</v>
          </cell>
          <cell r="G199">
            <v>2803595696.2590418</v>
          </cell>
          <cell r="I199">
            <v>720129046.49689996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D19" sqref="D19"/>
    </sheetView>
  </sheetViews>
  <sheetFormatPr baseColWidth="10" defaultRowHeight="12.75" outlineLevelRow="1" x14ac:dyDescent="0.2"/>
  <cols>
    <col min="1" max="1" width="35.5703125" customWidth="1"/>
    <col min="2" max="2" width="20.5703125" customWidth="1"/>
    <col min="3" max="3" width="17.5703125" bestFit="1" customWidth="1"/>
    <col min="4" max="4" width="20.5703125" customWidth="1"/>
    <col min="5" max="5" width="18.85546875" customWidth="1"/>
    <col min="6" max="6" width="23" customWidth="1"/>
    <col min="7" max="7" width="18" bestFit="1" customWidth="1"/>
    <col min="8" max="8" width="12.5703125" bestFit="1" customWidth="1"/>
    <col min="9" max="9" width="16.140625" bestFit="1" customWidth="1"/>
    <col min="10" max="10" width="12" bestFit="1" customWidth="1"/>
    <col min="11" max="11" width="11.85546875" bestFit="1" customWidth="1"/>
    <col min="12" max="12" width="12" bestFit="1" customWidth="1"/>
  </cols>
  <sheetData>
    <row r="1" spans="1:10" ht="15.75" x14ac:dyDescent="0.3">
      <c r="A1" s="1"/>
      <c r="B1" s="1"/>
      <c r="C1" s="1"/>
      <c r="D1" s="1"/>
      <c r="E1" s="1"/>
      <c r="F1" s="2"/>
      <c r="G1" s="2"/>
      <c r="H1" s="2"/>
      <c r="I1" s="2"/>
      <c r="J1" s="2"/>
    </row>
    <row r="2" spans="1:10" ht="15.75" x14ac:dyDescent="0.3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15.75" x14ac:dyDescent="0.3">
      <c r="A3" s="3" t="s">
        <v>1</v>
      </c>
      <c r="B3" s="3"/>
      <c r="C3" s="3"/>
      <c r="D3" s="3"/>
      <c r="E3" s="3"/>
      <c r="F3" s="2"/>
      <c r="G3" s="2"/>
      <c r="H3" s="2"/>
      <c r="I3" s="2"/>
      <c r="J3" s="2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  <c r="H4" s="2"/>
      <c r="I4" s="2"/>
      <c r="J4" s="2"/>
    </row>
    <row r="5" spans="1:10" ht="15.75" x14ac:dyDescent="0.3">
      <c r="A5" s="3" t="s">
        <v>3</v>
      </c>
      <c r="B5" s="3"/>
      <c r="C5" s="3"/>
      <c r="D5" s="3"/>
      <c r="E5" s="3"/>
      <c r="F5" s="6"/>
      <c r="G5" s="6"/>
      <c r="H5" s="2"/>
      <c r="I5" s="2"/>
      <c r="J5" s="2"/>
    </row>
    <row r="6" spans="1:10" ht="15.75" x14ac:dyDescent="0.3">
      <c r="A6" s="7" t="s">
        <v>4</v>
      </c>
      <c r="B6" s="7"/>
      <c r="C6" s="7"/>
      <c r="D6" s="7"/>
      <c r="E6" s="7"/>
      <c r="F6" s="4"/>
      <c r="G6" s="2"/>
      <c r="H6" s="2"/>
      <c r="I6" s="2"/>
      <c r="J6" s="2"/>
    </row>
    <row r="7" spans="1:10" ht="16.5" thickBot="1" x14ac:dyDescent="0.35">
      <c r="A7" s="8"/>
      <c r="B7" s="8"/>
      <c r="C7" s="8"/>
      <c r="D7" s="8"/>
      <c r="E7" s="8"/>
      <c r="F7" s="4"/>
      <c r="G7" s="2"/>
      <c r="H7" s="2"/>
      <c r="I7" s="2"/>
      <c r="J7" s="2"/>
    </row>
    <row r="8" spans="1:10" ht="17.25" customHeight="1" x14ac:dyDescent="0.3">
      <c r="A8" s="9" t="s">
        <v>5</v>
      </c>
      <c r="B8" s="10" t="s">
        <v>6</v>
      </c>
      <c r="C8" s="11" t="s">
        <v>6</v>
      </c>
      <c r="D8" s="12" t="s">
        <v>7</v>
      </c>
      <c r="E8" s="12" t="s">
        <v>8</v>
      </c>
      <c r="F8" s="2"/>
      <c r="G8" s="2"/>
      <c r="H8" s="2"/>
      <c r="I8" s="2"/>
      <c r="J8" s="2"/>
    </row>
    <row r="9" spans="1:10" ht="15" customHeight="1" x14ac:dyDescent="0.3">
      <c r="A9" s="13"/>
      <c r="B9" s="14" t="s">
        <v>9</v>
      </c>
      <c r="C9" s="15" t="s">
        <v>10</v>
      </c>
      <c r="D9" s="16"/>
      <c r="E9" s="16" t="s">
        <v>8</v>
      </c>
      <c r="F9" s="2"/>
      <c r="G9" s="2"/>
      <c r="H9" s="2"/>
      <c r="I9" s="2"/>
      <c r="J9" s="2"/>
    </row>
    <row r="10" spans="1:10" ht="35.25" customHeight="1" thickBot="1" x14ac:dyDescent="0.35">
      <c r="A10" s="17"/>
      <c r="B10" s="18" t="s">
        <v>11</v>
      </c>
      <c r="C10" s="19" t="s">
        <v>12</v>
      </c>
      <c r="D10" s="20"/>
      <c r="E10" s="20"/>
      <c r="F10" s="2"/>
      <c r="G10" s="2"/>
      <c r="H10" s="2"/>
      <c r="I10" s="2"/>
      <c r="J10" s="2"/>
    </row>
    <row r="11" spans="1:10" ht="15.75" customHeight="1" x14ac:dyDescent="0.3">
      <c r="A11" s="21" t="s">
        <v>13</v>
      </c>
      <c r="B11" s="22">
        <f>+B13+B17+B21</f>
        <v>6141071087</v>
      </c>
      <c r="C11" s="23">
        <f>+C13+C17+C21</f>
        <v>5328510560</v>
      </c>
      <c r="D11" s="24">
        <f>+C11-B11</f>
        <v>-812560527</v>
      </c>
      <c r="E11" s="25">
        <f>+B11/$B$37</f>
        <v>0.92657020420766922</v>
      </c>
      <c r="F11" s="2"/>
      <c r="G11" s="2"/>
      <c r="H11" s="2"/>
      <c r="I11" s="2"/>
      <c r="J11" s="2"/>
    </row>
    <row r="12" spans="1:10" ht="13.5" customHeight="1" x14ac:dyDescent="0.3">
      <c r="A12" s="26"/>
      <c r="B12" s="27"/>
      <c r="C12" s="28"/>
      <c r="D12" s="24"/>
      <c r="E12" s="25"/>
      <c r="F12" s="2"/>
      <c r="G12" s="2"/>
      <c r="H12" s="2"/>
      <c r="I12" s="2"/>
      <c r="J12" s="2"/>
    </row>
    <row r="13" spans="1:10" ht="30.75" x14ac:dyDescent="0.3">
      <c r="A13" s="29" t="s">
        <v>14</v>
      </c>
      <c r="B13" s="30">
        <f>+B14+B15</f>
        <v>4896730707</v>
      </c>
      <c r="C13" s="31">
        <f>+C14+C15</f>
        <v>5163751813</v>
      </c>
      <c r="D13" s="24">
        <f t="shared" ref="D13:D37" si="0">+C13-B13</f>
        <v>267021106</v>
      </c>
      <c r="E13" s="25">
        <f t="shared" ref="E13:E37" si="1">+B13/$B$37</f>
        <v>0.73882303377657588</v>
      </c>
      <c r="F13" s="2"/>
      <c r="G13" s="2"/>
      <c r="H13" s="32"/>
      <c r="I13" s="2"/>
      <c r="J13" s="2"/>
    </row>
    <row r="14" spans="1:10" ht="15.75" x14ac:dyDescent="0.3">
      <c r="A14" s="26" t="s">
        <v>15</v>
      </c>
      <c r="B14" s="33">
        <f>+(237224+227183+248052)*(6873*62.5%)</f>
        <v>3060456691.875</v>
      </c>
      <c r="C14" s="34">
        <v>3227344882.875</v>
      </c>
      <c r="D14" s="34">
        <f t="shared" si="0"/>
        <v>166888191</v>
      </c>
      <c r="E14" s="35">
        <f t="shared" si="1"/>
        <v>0.46176439611035996</v>
      </c>
      <c r="F14" s="2"/>
      <c r="G14" s="36"/>
      <c r="H14" s="2"/>
      <c r="I14" s="2"/>
      <c r="J14" s="32"/>
    </row>
    <row r="15" spans="1:10" ht="30" x14ac:dyDescent="0.3">
      <c r="A15" s="26" t="s">
        <v>16</v>
      </c>
      <c r="B15" s="33">
        <f>+(237224+227183+248052)*(6873*37.5%)</f>
        <v>1836274015.125</v>
      </c>
      <c r="C15" s="34">
        <v>1936406930.125</v>
      </c>
      <c r="D15" s="34">
        <f t="shared" si="0"/>
        <v>100132915</v>
      </c>
      <c r="E15" s="35">
        <f t="shared" si="1"/>
        <v>0.27705863766621597</v>
      </c>
      <c r="F15" s="32"/>
      <c r="G15" s="36"/>
      <c r="H15" s="2"/>
      <c r="I15" s="2"/>
      <c r="J15" s="32"/>
    </row>
    <row r="16" spans="1:10" ht="15.75" x14ac:dyDescent="0.3">
      <c r="A16" s="26"/>
      <c r="B16" s="33"/>
      <c r="C16" s="34"/>
      <c r="D16" s="34"/>
      <c r="E16" s="35"/>
      <c r="F16" s="2"/>
      <c r="G16" s="37"/>
      <c r="H16" s="2"/>
      <c r="I16" s="2"/>
      <c r="J16" s="32"/>
    </row>
    <row r="17" spans="1:8" ht="30.75" x14ac:dyDescent="0.3">
      <c r="A17" s="38" t="s">
        <v>17</v>
      </c>
      <c r="B17" s="39">
        <f>+B18+B19</f>
        <v>132649368</v>
      </c>
      <c r="C17" s="40">
        <f>+C18+C19</f>
        <v>164758747</v>
      </c>
      <c r="D17" s="40">
        <f t="shared" si="0"/>
        <v>32109379</v>
      </c>
      <c r="E17" s="25">
        <f t="shared" si="1"/>
        <v>2.0014253255586565E-2</v>
      </c>
      <c r="F17" s="2"/>
      <c r="G17" s="32"/>
      <c r="H17" s="2"/>
    </row>
    <row r="18" spans="1:8" ht="15.75" x14ac:dyDescent="0.3">
      <c r="A18" s="26" t="s">
        <v>15</v>
      </c>
      <c r="B18" s="33">
        <v>82905855</v>
      </c>
      <c r="C18" s="34">
        <v>102974217</v>
      </c>
      <c r="D18" s="34">
        <f t="shared" si="0"/>
        <v>20068362</v>
      </c>
      <c r="E18" s="35">
        <f t="shared" si="1"/>
        <v>1.2508908284741603E-2</v>
      </c>
      <c r="F18" s="2"/>
      <c r="G18" s="32"/>
      <c r="H18" s="2"/>
    </row>
    <row r="19" spans="1:8" ht="30" x14ac:dyDescent="0.3">
      <c r="A19" s="26" t="s">
        <v>16</v>
      </c>
      <c r="B19" s="33">
        <v>49743513</v>
      </c>
      <c r="C19" s="34">
        <v>61784530</v>
      </c>
      <c r="D19" s="34">
        <f t="shared" si="0"/>
        <v>12041017</v>
      </c>
      <c r="E19" s="35">
        <f t="shared" si="1"/>
        <v>7.5053449708449614E-3</v>
      </c>
      <c r="F19" s="2"/>
      <c r="G19" s="32"/>
      <c r="H19" s="2"/>
    </row>
    <row r="20" spans="1:8" ht="15.75" x14ac:dyDescent="0.3">
      <c r="A20" s="26"/>
      <c r="B20" s="33"/>
      <c r="C20" s="34"/>
      <c r="D20" s="34"/>
      <c r="E20" s="41"/>
      <c r="F20" s="2"/>
      <c r="G20" s="42"/>
      <c r="H20" s="32"/>
    </row>
    <row r="21" spans="1:8" ht="30.75" x14ac:dyDescent="0.3">
      <c r="A21" s="29" t="s">
        <v>18</v>
      </c>
      <c r="B21" s="43">
        <f>+B22+B23</f>
        <v>1111691012</v>
      </c>
      <c r="C21" s="24">
        <f>+C22+C23</f>
        <v>0</v>
      </c>
      <c r="D21" s="24">
        <f t="shared" si="0"/>
        <v>-1111691012</v>
      </c>
      <c r="E21" s="25">
        <f t="shared" si="1"/>
        <v>0.16773291717550681</v>
      </c>
      <c r="F21" s="2"/>
      <c r="G21" s="44"/>
      <c r="H21" s="2"/>
    </row>
    <row r="22" spans="1:8" ht="15.75" x14ac:dyDescent="0.3">
      <c r="A22" s="26" t="s">
        <v>15</v>
      </c>
      <c r="B22" s="45">
        <v>320389435</v>
      </c>
      <c r="C22" s="46"/>
      <c r="D22" s="46">
        <f t="shared" si="0"/>
        <v>-320389435</v>
      </c>
      <c r="E22" s="35">
        <f t="shared" si="1"/>
        <v>4.8340639606396694E-2</v>
      </c>
      <c r="F22" s="2"/>
      <c r="G22" s="47"/>
      <c r="H22" s="2"/>
    </row>
    <row r="23" spans="1:8" ht="30" x14ac:dyDescent="0.3">
      <c r="A23" s="26" t="s">
        <v>16</v>
      </c>
      <c r="B23" s="33">
        <v>791301577</v>
      </c>
      <c r="C23" s="34"/>
      <c r="D23" s="34">
        <f t="shared" si="0"/>
        <v>-791301577</v>
      </c>
      <c r="E23" s="35">
        <f t="shared" si="1"/>
        <v>0.11939227756911011</v>
      </c>
      <c r="F23" s="2"/>
      <c r="G23" s="48"/>
      <c r="H23" s="2"/>
    </row>
    <row r="24" spans="1:8" ht="15.75" x14ac:dyDescent="0.3">
      <c r="A24" s="26"/>
      <c r="B24" s="33"/>
      <c r="C24" s="34"/>
      <c r="D24" s="34"/>
      <c r="E24" s="35"/>
      <c r="F24" s="2"/>
      <c r="G24" s="48"/>
      <c r="H24" s="2"/>
    </row>
    <row r="25" spans="1:8" ht="30.75" x14ac:dyDescent="0.3">
      <c r="A25" s="38" t="s">
        <v>19</v>
      </c>
      <c r="B25" s="39">
        <f>+B27+B31</f>
        <v>486673965.78999996</v>
      </c>
      <c r="C25" s="40">
        <f>+C27+C31</f>
        <v>528471344.75</v>
      </c>
      <c r="D25" s="40">
        <f t="shared" si="0"/>
        <v>41797378.960000038</v>
      </c>
      <c r="E25" s="25">
        <f t="shared" si="1"/>
        <v>7.3429795792330735E-2</v>
      </c>
      <c r="F25" s="2"/>
      <c r="G25" s="44"/>
      <c r="H25" s="2"/>
    </row>
    <row r="26" spans="1:8" ht="15.75" x14ac:dyDescent="0.3">
      <c r="A26" s="26"/>
      <c r="B26" s="33"/>
      <c r="C26" s="34"/>
      <c r="D26" s="34"/>
      <c r="E26" s="25"/>
      <c r="F26" s="2"/>
      <c r="G26" s="32"/>
      <c r="H26" s="2"/>
    </row>
    <row r="27" spans="1:8" ht="15.75" x14ac:dyDescent="0.3">
      <c r="A27" s="38" t="s">
        <v>20</v>
      </c>
      <c r="B27" s="39">
        <f>+B28+B29</f>
        <v>85130116.5</v>
      </c>
      <c r="C27" s="40">
        <f>+C28+C29</f>
        <v>78343597.5</v>
      </c>
      <c r="D27" s="40">
        <f t="shared" si="0"/>
        <v>-6786519</v>
      </c>
      <c r="E27" s="25">
        <f t="shared" si="1"/>
        <v>1.2844506815204642E-2</v>
      </c>
      <c r="F27" s="2"/>
      <c r="G27" s="2"/>
      <c r="H27" s="2"/>
    </row>
    <row r="28" spans="1:8" ht="15.75" x14ac:dyDescent="0.3">
      <c r="A28" s="26" t="s">
        <v>21</v>
      </c>
      <c r="B28" s="33">
        <f>81342384/4</f>
        <v>20335596</v>
      </c>
      <c r="C28" s="34">
        <v>14416489</v>
      </c>
      <c r="D28" s="34">
        <f t="shared" si="0"/>
        <v>-5919107</v>
      </c>
      <c r="E28" s="35">
        <f t="shared" si="1"/>
        <v>3.0682526014544835E-3</v>
      </c>
      <c r="F28" s="2"/>
      <c r="G28" s="32"/>
      <c r="H28" s="2"/>
    </row>
    <row r="29" spans="1:8" ht="15.75" x14ac:dyDescent="0.3">
      <c r="A29" s="26" t="s">
        <v>22</v>
      </c>
      <c r="B29" s="33">
        <f>259178082/4</f>
        <v>64794520.5</v>
      </c>
      <c r="C29" s="34">
        <v>63927108.5</v>
      </c>
      <c r="D29" s="34">
        <f t="shared" si="0"/>
        <v>-867412</v>
      </c>
      <c r="E29" s="35">
        <f t="shared" si="1"/>
        <v>9.776254213750158E-3</v>
      </c>
      <c r="F29" s="2"/>
      <c r="G29" s="32"/>
      <c r="H29" s="2"/>
    </row>
    <row r="30" spans="1:8" ht="15.75" x14ac:dyDescent="0.3">
      <c r="A30" s="26"/>
      <c r="B30" s="33"/>
      <c r="C30" s="34"/>
      <c r="D30" s="34"/>
      <c r="E30" s="35"/>
      <c r="F30" s="2"/>
      <c r="G30" s="2"/>
      <c r="H30" s="2"/>
    </row>
    <row r="31" spans="1:8" ht="15.75" x14ac:dyDescent="0.3">
      <c r="A31" s="38" t="s">
        <v>23</v>
      </c>
      <c r="B31" s="39">
        <f>SUM(B32:B36)</f>
        <v>401543849.28999996</v>
      </c>
      <c r="C31" s="40">
        <f>SUM(C32:C36)</f>
        <v>450127747.25</v>
      </c>
      <c r="D31" s="40">
        <f t="shared" si="0"/>
        <v>48583897.960000038</v>
      </c>
      <c r="E31" s="25">
        <f t="shared" si="1"/>
        <v>6.0585288977126089E-2</v>
      </c>
      <c r="F31" s="2"/>
      <c r="G31" s="2"/>
      <c r="H31" s="2"/>
    </row>
    <row r="32" spans="1:8" ht="15.75" x14ac:dyDescent="0.3">
      <c r="A32" s="26" t="s">
        <v>24</v>
      </c>
      <c r="B32" s="33">
        <f>+'[1]Ingresos 2015'!$C$52</f>
        <v>248917926.03999999</v>
      </c>
      <c r="C32" s="34">
        <v>292019859.5</v>
      </c>
      <c r="D32" s="34">
        <f t="shared" si="0"/>
        <v>43101933.460000008</v>
      </c>
      <c r="E32" s="35">
        <f t="shared" si="1"/>
        <v>3.7556955504076922E-2</v>
      </c>
      <c r="F32" s="2"/>
      <c r="G32" s="2"/>
      <c r="H32" s="2"/>
    </row>
    <row r="33" spans="1:5" ht="14.25" x14ac:dyDescent="0.2">
      <c r="A33" s="49" t="s">
        <v>25</v>
      </c>
      <c r="B33" s="50">
        <f>21962130/4</f>
        <v>5490532.5</v>
      </c>
      <c r="C33" s="51">
        <v>3350704.5</v>
      </c>
      <c r="D33" s="51">
        <f t="shared" si="0"/>
        <v>-2139828</v>
      </c>
      <c r="E33" s="35">
        <f t="shared" si="1"/>
        <v>8.2841637031417169E-4</v>
      </c>
    </row>
    <row r="34" spans="1:5" ht="14.25" x14ac:dyDescent="0.2">
      <c r="A34" s="49" t="s">
        <v>26</v>
      </c>
      <c r="B34" s="50">
        <f>4663591/4</f>
        <v>1165897.75</v>
      </c>
      <c r="C34" s="51">
        <v>230935.75</v>
      </c>
      <c r="D34" s="51">
        <f t="shared" si="0"/>
        <v>-934962</v>
      </c>
      <c r="E34" s="35">
        <f t="shared" si="1"/>
        <v>1.7591167745796234E-4</v>
      </c>
    </row>
    <row r="35" spans="1:5" ht="14.25" x14ac:dyDescent="0.2">
      <c r="A35" s="49" t="s">
        <v>27</v>
      </c>
      <c r="B35" s="50">
        <f>+'[2]Otros ingresos'!C11</f>
        <v>9754493</v>
      </c>
      <c r="C35" s="51">
        <v>48491247.5</v>
      </c>
      <c r="D35" s="51">
        <f t="shared" si="0"/>
        <v>38736754.5</v>
      </c>
      <c r="E35" s="35">
        <f t="shared" si="1"/>
        <v>1.4717664789917909E-3</v>
      </c>
    </row>
    <row r="36" spans="1:5" ht="15" thickBot="1" x14ac:dyDescent="0.25">
      <c r="A36" s="49" t="s">
        <v>28</v>
      </c>
      <c r="B36" s="52">
        <f>+'[2]Otros ingresos'!C20</f>
        <v>136215000</v>
      </c>
      <c r="C36" s="51">
        <v>106035000</v>
      </c>
      <c r="D36" s="51">
        <f t="shared" si="0"/>
        <v>-30180000</v>
      </c>
      <c r="E36" s="35">
        <f t="shared" si="1"/>
        <v>2.0552238946285245E-2</v>
      </c>
    </row>
    <row r="37" spans="1:5" ht="15.75" thickBot="1" x14ac:dyDescent="0.3">
      <c r="A37" s="53" t="s">
        <v>29</v>
      </c>
      <c r="B37" s="54">
        <f>+B25+B11</f>
        <v>6627745052.79</v>
      </c>
      <c r="C37" s="54">
        <f>+C25+C11</f>
        <v>5856981904.75</v>
      </c>
      <c r="D37" s="54">
        <f t="shared" si="0"/>
        <v>-770763148.03999996</v>
      </c>
      <c r="E37" s="55">
        <f t="shared" si="1"/>
        <v>1</v>
      </c>
    </row>
    <row r="38" spans="1:5" ht="15" x14ac:dyDescent="0.3">
      <c r="B38" s="2"/>
      <c r="C38" s="2"/>
      <c r="D38" s="2"/>
      <c r="E38" s="2"/>
    </row>
    <row r="39" spans="1:5" ht="15.75" hidden="1" outlineLevel="1" x14ac:dyDescent="0.3">
      <c r="A39" s="56" t="s">
        <v>30</v>
      </c>
      <c r="B39" s="32">
        <f>+B14+B18+B22+B28+B33+B35+B36</f>
        <v>3635547603.375</v>
      </c>
      <c r="C39" s="32">
        <f>+C14+C18+C22+C28+C33+C35+C36</f>
        <v>3502612540.875</v>
      </c>
      <c r="D39" s="32"/>
      <c r="E39" s="2"/>
    </row>
    <row r="40" spans="1:5" ht="15.75" hidden="1" outlineLevel="1" x14ac:dyDescent="0.3">
      <c r="A40" s="56" t="s">
        <v>31</v>
      </c>
      <c r="B40" s="44">
        <f>+'[2]Anexo 2 '!B199+'[2]Anexo 2 '!C199+'[2]Anexo 2 '!D199+'[2]Anexo 2 '!E199+'[2]Anexo 2 '!F199+'[2]Anexo 2 '!I199-'[2]Anexo 2 '!I191</f>
        <v>3635547603.9202008</v>
      </c>
      <c r="C40" s="44">
        <f>+'[2]Anexo 2 '!B199+'[2]Anexo 2 '!C199+'[2]Anexo 2 '!D199+'[2]Anexo 2 '!E199+'[2]Anexo 2 '!F199+'[2]Anexo 2 '!I199-'[2]Anexo 2 '!I191-264659490</f>
        <v>3370888113.9202008</v>
      </c>
      <c r="D40" s="44"/>
      <c r="E40" s="2"/>
    </row>
    <row r="41" spans="1:5" ht="15.75" hidden="1" outlineLevel="1" x14ac:dyDescent="0.3">
      <c r="A41" s="56" t="s">
        <v>32</v>
      </c>
      <c r="B41" s="32">
        <f>+B39-B40</f>
        <v>-0.54520082473754883</v>
      </c>
      <c r="C41" s="32">
        <f>+C39-C40</f>
        <v>131724426.95479918</v>
      </c>
      <c r="D41" s="32"/>
      <c r="E41" s="2"/>
    </row>
    <row r="42" spans="1:5" ht="15" hidden="1" outlineLevel="1" x14ac:dyDescent="0.3">
      <c r="B42" s="2"/>
      <c r="C42" s="2"/>
      <c r="D42" s="2"/>
      <c r="E42" s="2"/>
    </row>
    <row r="43" spans="1:5" ht="15.75" hidden="1" outlineLevel="1" x14ac:dyDescent="0.3">
      <c r="A43" s="56" t="s">
        <v>33</v>
      </c>
      <c r="B43" s="32">
        <f>+B15+B19+B23+B29+VTAS2005+B34</f>
        <v>2992197449.415</v>
      </c>
      <c r="C43" s="32">
        <f>+C15+C19+C23+C29+C32+C34</f>
        <v>2354369363.875</v>
      </c>
      <c r="D43" s="32"/>
      <c r="E43" s="2"/>
    </row>
    <row r="44" spans="1:5" ht="15.75" hidden="1" outlineLevel="1" x14ac:dyDescent="0.3">
      <c r="A44" s="56" t="s">
        <v>34</v>
      </c>
      <c r="B44" s="44">
        <f>+'[2]Anexo 2 '!G199+'[2]Anexo 2 '!I191</f>
        <v>2992197449.0715418</v>
      </c>
      <c r="C44" s="44">
        <f>+'[2]Anexo 2 '!G199+'[2]Anexo 2 '!J191-675000000</f>
        <v>2317197449.0715418</v>
      </c>
      <c r="D44" s="44"/>
      <c r="E44" s="2"/>
    </row>
    <row r="45" spans="1:5" ht="15.75" hidden="1" outlineLevel="1" x14ac:dyDescent="0.3">
      <c r="A45" s="56" t="s">
        <v>32</v>
      </c>
      <c r="B45" s="44">
        <f>+B43-B44</f>
        <v>0.34345817565917969</v>
      </c>
      <c r="C45" s="44">
        <f>+C43-C44</f>
        <v>37171914.803458214</v>
      </c>
      <c r="D45" s="44"/>
      <c r="E45" s="2"/>
    </row>
    <row r="46" spans="1:5" ht="15" collapsed="1" x14ac:dyDescent="0.3">
      <c r="A46" s="2"/>
      <c r="B46" s="57"/>
      <c r="C46" s="57"/>
      <c r="D46" s="57"/>
      <c r="E46" s="2"/>
    </row>
    <row r="47" spans="1:5" ht="15" x14ac:dyDescent="0.3">
      <c r="A47" s="2"/>
      <c r="B47" s="2"/>
      <c r="C47" s="2"/>
      <c r="D47" s="2"/>
      <c r="E47" s="2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2019-10-16T19:09:03Z</dcterms:created>
  <dcterms:modified xsi:type="dcterms:W3CDTF">2019-10-16T19:09:26Z</dcterms:modified>
</cp:coreProperties>
</file>