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6\Ingreso\"/>
    </mc:Choice>
  </mc:AlternateContent>
  <bookViews>
    <workbookView xWindow="0" yWindow="0" windowWidth="24000" windowHeight="9435"/>
  </bookViews>
  <sheets>
    <sheet name="Anexo 1 Minagricultu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hidden="1">#REF!</definedName>
    <definedName name="ANEXO" hidden="1">'[2]Inversión total en programas'!$A$50:$IV$50,'[2]Inversión total en programas'!$A$60:$IV$63</definedName>
    <definedName name="_xlnm.Print_Area" localSheetId="0">'Anexo 1 Minagricultura'!$A$1:$E$39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'[4]Anexo 1 Minagricultura'!#REF!</definedName>
    <definedName name="CABEZAS_PROYEC">'Anexo 1 Minagricultura'!#REF!</definedName>
    <definedName name="CUOTAPPC2005">'Anexo 1 Minagricultura'!#REF!</definedName>
    <definedName name="CUOTAPPC2013">'Anexo 1 Minagricultura'!#REF!</definedName>
    <definedName name="CUOTAPPC203">'Anexo 1 Minagricultura'!#REF!</definedName>
    <definedName name="DIAG_PPC">#REF!</definedName>
    <definedName name="DISTRIBUIDOR">#REF!</definedName>
    <definedName name="Dólar">#REF!</definedName>
    <definedName name="eeeee">#REF!</definedName>
    <definedName name="EPPC">'Anexo 1 Minagricultura'!#REF!</definedName>
    <definedName name="Euro">#REF!</definedName>
    <definedName name="FDGFDG">#REF!</definedName>
    <definedName name="FECHA_DE_RECIBIDO">[5]BASE!$E$3:$E$177</definedName>
    <definedName name="FOMENTO">'Anexo 1 Minagricultura'!#REF!</definedName>
    <definedName name="FOMENTOS">'[8]Anexo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>#REF!</definedName>
    <definedName name="ppc">'[10]Inversión total en programas'!$B$86</definedName>
    <definedName name="RESERV_FUTU">#REF!</definedName>
    <definedName name="saldo">#REF!</definedName>
    <definedName name="saldos">#REF!</definedName>
    <definedName name="SUPERA2004">'Anexo 1 Minagricultura'!#REF!</definedName>
    <definedName name="SUPERA2005">'Anexo 1 Minagricultura'!#REF!</definedName>
    <definedName name="SUPERA2010">'[10]Anexo 1 Minagricultura'!$C$21</definedName>
    <definedName name="SUPERA2012">'Anexo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1 Minagricultura'!$1:$5</definedName>
    <definedName name="_xlnm.Print_Titles">#REF!</definedName>
    <definedName name="VTAS2005">'Anexo 1 Minagricultura'!$B$32</definedName>
    <definedName name="xx">[11]Ingresos!$C$19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 Minagricultura'!$A$1:$B$39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'[13]Ingresos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2" i="1"/>
  <c r="B41" i="1"/>
  <c r="B43" i="1" s="1"/>
  <c r="E37" i="1"/>
  <c r="D37" i="1"/>
  <c r="E36" i="1"/>
  <c r="D36" i="1"/>
  <c r="E35" i="1"/>
  <c r="D35" i="1"/>
  <c r="D34" i="1"/>
  <c r="D33" i="1"/>
  <c r="E32" i="1"/>
  <c r="D32" i="1"/>
  <c r="C31" i="1"/>
  <c r="E31" i="1" s="1"/>
  <c r="B31" i="1"/>
  <c r="D29" i="1"/>
  <c r="D28" i="1"/>
  <c r="C27" i="1"/>
  <c r="D27" i="1" s="1"/>
  <c r="B27" i="1"/>
  <c r="B25" i="1" s="1"/>
  <c r="C25" i="1"/>
  <c r="E23" i="1"/>
  <c r="D23" i="1"/>
  <c r="E22" i="1"/>
  <c r="D22" i="1"/>
  <c r="C21" i="1"/>
  <c r="D21" i="1" s="1"/>
  <c r="B21" i="1"/>
  <c r="D19" i="1"/>
  <c r="B19" i="1"/>
  <c r="B45" i="1" s="1"/>
  <c r="B47" i="1" s="1"/>
  <c r="B18" i="1"/>
  <c r="D18" i="1" s="1"/>
  <c r="C17" i="1"/>
  <c r="D17" i="1" s="1"/>
  <c r="E15" i="1"/>
  <c r="D15" i="1"/>
  <c r="E14" i="1"/>
  <c r="D14" i="1"/>
  <c r="C13" i="1"/>
  <c r="D13" i="1" s="1"/>
  <c r="B13" i="1"/>
  <c r="B11" i="1" s="1"/>
  <c r="B39" i="1" l="1"/>
  <c r="C39" i="1"/>
  <c r="E17" i="1"/>
  <c r="E25" i="1"/>
  <c r="D31" i="1"/>
  <c r="C11" i="1"/>
  <c r="E21" i="1"/>
  <c r="E13" i="1"/>
  <c r="D25" i="1"/>
  <c r="D39" i="1" l="1"/>
  <c r="E39" i="1"/>
  <c r="E11" i="1"/>
  <c r="D11" i="1"/>
</calcChain>
</file>

<file path=xl/sharedStrings.xml><?xml version="1.0" encoding="utf-8"?>
<sst xmlns="http://schemas.openxmlformats.org/spreadsheetml/2006/main" count="41" uniqueCount="35">
  <si>
    <t>MINISTERIO DE AGRICULTURA Y DESARROLLO RURAL</t>
  </si>
  <si>
    <t>DIRECCIÓN DE PLANEACIÓN Y SEGUIMIENTO PRESUPUESTAL</t>
  </si>
  <si>
    <t>PRESUPUESTO DE INGRESOS VIGENCIA  2016</t>
  </si>
  <si>
    <t>EJECUCIÓN TRIMESTRE OCTUBRE-DICIEMBRE 2016</t>
  </si>
  <si>
    <t>ANEXO 1</t>
  </si>
  <si>
    <t>CUENTAS</t>
  </si>
  <si>
    <t>PRESUPUESTO</t>
  </si>
  <si>
    <t>PRESUPUESTO EJECUTADO OCTUBRE-DICIEMBRE 2016</t>
  </si>
  <si>
    <t>ACUERDO 03/17</t>
  </si>
  <si>
    <t>% EJECUCIÓN</t>
  </si>
  <si>
    <t>SOLICITADO</t>
  </si>
  <si>
    <t>OCTUBRE-DICIEMBRE 2016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</si>
  <si>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</si>
  <si>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</si>
  <si>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</si>
  <si>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</si>
  <si>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</si>
  <si>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</si>
  <si>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</si>
  <si>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</si>
  <si>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</si>
  <si>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</si>
  <si>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</si>
  <si>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</si>
  <si>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</si>
  <si>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</si>
  <si>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</si>
  <si>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</si>
  <si>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Programas y proyectos EPPC</t>
  </si>
  <si>
    <t>TOTAL INGRESOS</t>
  </si>
  <si>
    <t>INGRESOS FNP</t>
  </si>
  <si>
    <t>GASTOS FNP</t>
  </si>
  <si>
    <t>DIFERENCIA</t>
  </si>
  <si>
    <t>INGRESOS PPC</t>
  </si>
  <si>
    <t>GASTOS 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</si>
</sst>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</numFmts>
  <fonts count="7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1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double">
        <color indexed="64"/>
      </left>
      <right/>
      <top style="thin">
        <color indexed="55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1" applyFont="1"/>
    <xf numFmtId="0" fontId="4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wrapText="1"/>
    </xf>
    <xf numFmtId="165" fontId="4" fillId="3" borderId="5" xfId="3" applyNumberFormat="1" applyFont="1" applyFill="1" applyBorder="1" applyAlignment="1">
      <alignment horizontal="center" wrapText="1"/>
    </xf>
    <xf numFmtId="165" fontId="4" fillId="0" borderId="11" xfId="3" applyNumberFormat="1" applyFont="1" applyFill="1" applyBorder="1" applyAlignment="1">
      <alignment horizontal="center" wrapText="1"/>
    </xf>
    <xf numFmtId="10" fontId="4" fillId="0" borderId="12" xfId="2" applyNumberFormat="1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167" fontId="2" fillId="3" borderId="14" xfId="4" applyNumberFormat="1" applyFont="1" applyFill="1" applyBorder="1" applyAlignment="1">
      <alignment wrapText="1"/>
    </xf>
    <xf numFmtId="167" fontId="2" fillId="0" borderId="14" xfId="4" applyNumberFormat="1" applyFont="1" applyFill="1" applyBorder="1" applyAlignment="1">
      <alignment wrapText="1"/>
    </xf>
    <xf numFmtId="10" fontId="4" fillId="0" borderId="15" xfId="2" applyNumberFormat="1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165" fontId="4" fillId="0" borderId="17" xfId="3" applyNumberFormat="1" applyFont="1" applyFill="1" applyBorder="1" applyAlignment="1">
      <alignment wrapText="1"/>
    </xf>
    <xf numFmtId="167" fontId="4" fillId="0" borderId="14" xfId="4" applyNumberFormat="1" applyFont="1" applyFill="1" applyBorder="1" applyAlignment="1">
      <alignment wrapText="1"/>
    </xf>
    <xf numFmtId="167" fontId="3" fillId="0" borderId="0" xfId="0" applyNumberFormat="1" applyFont="1"/>
    <xf numFmtId="10" fontId="2" fillId="0" borderId="15" xfId="2" applyNumberFormat="1" applyFont="1" applyFill="1" applyBorder="1" applyAlignment="1">
      <alignment wrapText="1"/>
    </xf>
    <xf numFmtId="165" fontId="3" fillId="0" borderId="0" xfId="0" applyNumberFormat="1" applyFont="1"/>
    <xf numFmtId="167" fontId="6" fillId="0" borderId="0" xfId="0" applyNumberFormat="1" applyFont="1"/>
    <xf numFmtId="0" fontId="4" fillId="0" borderId="13" xfId="0" applyFont="1" applyFill="1" applyBorder="1" applyAlignment="1">
      <alignment wrapText="1"/>
    </xf>
    <xf numFmtId="3" fontId="6" fillId="0" borderId="0" xfId="0" applyNumberFormat="1" applyFont="1"/>
    <xf numFmtId="167" fontId="4" fillId="0" borderId="17" xfId="4" applyNumberFormat="1" applyFont="1" applyFill="1" applyBorder="1" applyAlignment="1">
      <alignment wrapText="1"/>
    </xf>
    <xf numFmtId="3" fontId="3" fillId="0" borderId="0" xfId="0" applyNumberFormat="1" applyFont="1"/>
    <xf numFmtId="167" fontId="2" fillId="0" borderId="14" xfId="2" applyNumberFormat="1" applyFont="1" applyFill="1" applyBorder="1" applyAlignment="1">
      <alignment wrapText="1"/>
    </xf>
    <xf numFmtId="165" fontId="6" fillId="0" borderId="0" xfId="0" applyNumberFormat="1" applyFont="1"/>
    <xf numFmtId="0" fontId="6" fillId="0" borderId="0" xfId="0" applyFont="1"/>
    <xf numFmtId="167" fontId="2" fillId="0" borderId="18" xfId="4" applyNumberFormat="1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167" fontId="2" fillId="3" borderId="18" xfId="4" applyNumberFormat="1" applyFont="1" applyFill="1" applyBorder="1" applyAlignment="1">
      <alignment wrapText="1"/>
    </xf>
    <xf numFmtId="0" fontId="4" fillId="0" borderId="20" xfId="0" applyFont="1" applyFill="1" applyBorder="1" applyAlignment="1">
      <alignment wrapText="1"/>
    </xf>
    <xf numFmtId="167" fontId="4" fillId="3" borderId="21" xfId="0" applyNumberFormat="1" applyFont="1" applyFill="1" applyBorder="1" applyAlignment="1">
      <alignment wrapText="1"/>
    </xf>
    <xf numFmtId="10" fontId="4" fillId="0" borderId="22" xfId="2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</cellXfs>
  <cellStyles count="5">
    <cellStyle name="Millares_Formato Presupuesto Minagricultura" xfId="4"/>
    <cellStyle name="Millares_INGRESOS 2005" xf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6/CIERRE%20OCT-DIC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rubio\Downloads\Anexos\Presupuesto%20PPC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Anexo 2 "/>
      <sheetName val="Funcionamiento"/>
      <sheetName val="Nómina y honorarios 2016"/>
    </sheetNames>
    <sheetDataSet>
      <sheetData sheetId="0"/>
      <sheetData sheetId="1"/>
      <sheetData sheetId="2">
        <row r="201">
          <cell r="I201">
            <v>318926626.15209675</v>
          </cell>
        </row>
        <row r="209">
          <cell r="G209">
            <v>4820376208.5715141</v>
          </cell>
          <cell r="J209">
            <v>11537723717.781712</v>
          </cell>
        </row>
      </sheetData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zoomScaleNormal="100" zoomScaleSheetLayoutView="80" workbookViewId="0">
      <pane xSplit="1" ySplit="10" topLeftCell="B32" activePane="bottomRight" state="frozen"/>
      <selection activeCell="X27" sqref="X27"/>
      <selection pane="topRight" activeCell="X27" sqref="X27"/>
      <selection pane="bottomLeft" activeCell="X27" sqref="X27"/>
      <selection pane="bottomRight" activeCell="E48" sqref="E48"/>
    </sheetView>
  </sheetViews>
  <sheetFormatPr baseColWidth="10" defaultRowHeight="15" outlineLevelRow="1" x14ac:dyDescent="0.3"/>
  <cols>
    <col min="1" max="1" width="35.5703125" style="2" customWidth="1"/>
    <col min="2" max="4" width="20.5703125" style="2" customWidth="1"/>
    <col min="5" max="5" width="17.85546875" style="2" customWidth="1"/>
    <col min="6" max="6" width="23" style="2" customWidth="1"/>
    <col min="7" max="7" width="18" style="2" bestFit="1" customWidth="1"/>
    <col min="8" max="8" width="12.5703125" style="2" bestFit="1" customWidth="1"/>
    <col min="9" max="9" width="16.140625" style="2" bestFit="1" customWidth="1"/>
    <col min="10" max="10" width="12" style="2" bestFit="1" customWidth="1"/>
    <col min="11" max="11" width="11.85546875" style="2" bestFit="1" customWidth="1"/>
    <col min="12" max="12" width="12" style="2" bestFit="1" customWidth="1"/>
    <col min="13" max="16384" width="11.42578125" style="2"/>
  </cols>
  <sheetData>
    <row r="1" spans="1:10" ht="15.75" x14ac:dyDescent="0.3">
      <c r="A1" s="1"/>
      <c r="B1" s="1"/>
      <c r="C1" s="1"/>
      <c r="D1" s="1"/>
      <c r="E1" s="1"/>
    </row>
    <row r="2" spans="1:10" ht="15.75" x14ac:dyDescent="0.3">
      <c r="A2" s="3" t="s">
        <v>0</v>
      </c>
      <c r="B2" s="3"/>
      <c r="C2" s="3"/>
      <c r="D2" s="3"/>
      <c r="E2" s="3"/>
    </row>
    <row r="3" spans="1:10" ht="15.75" x14ac:dyDescent="0.3">
      <c r="A3" s="3" t="s">
        <v>1</v>
      </c>
      <c r="B3" s="3"/>
      <c r="C3" s="3"/>
      <c r="D3" s="3"/>
      <c r="E3" s="3"/>
    </row>
    <row r="4" spans="1:10" ht="15.75" x14ac:dyDescent="0.3">
      <c r="A4" s="3" t="s">
        <v>2</v>
      </c>
      <c r="B4" s="3"/>
      <c r="C4" s="3"/>
      <c r="D4" s="3"/>
      <c r="E4" s="3"/>
      <c r="F4" s="4"/>
      <c r="G4" s="5"/>
    </row>
    <row r="5" spans="1:10" ht="15.75" x14ac:dyDescent="0.3">
      <c r="A5" s="6" t="s">
        <v>3</v>
      </c>
      <c r="B5" s="7"/>
      <c r="C5" s="7"/>
      <c r="D5" s="7"/>
      <c r="E5" s="7"/>
      <c r="F5" s="4"/>
    </row>
    <row r="6" spans="1:10" ht="15.75" x14ac:dyDescent="0.3">
      <c r="A6" s="8" t="s">
        <v>4</v>
      </c>
      <c r="B6" s="8"/>
      <c r="C6" s="8"/>
      <c r="D6" s="8"/>
      <c r="E6" s="8"/>
      <c r="F6" s="4"/>
    </row>
    <row r="7" spans="1:10" ht="16.5" thickBot="1" x14ac:dyDescent="0.35">
      <c r="A7" s="9"/>
      <c r="B7" s="9"/>
      <c r="C7" s="9"/>
      <c r="D7" s="9"/>
      <c r="E7" s="9"/>
      <c r="F7" s="4"/>
    </row>
    <row r="8" spans="1:10" ht="16.5" customHeight="1" thickTop="1" x14ac:dyDescent="0.3">
      <c r="A8" s="10" t="s">
        <v>5</v>
      </c>
      <c r="B8" s="11" t="s">
        <v>6</v>
      </c>
      <c r="C8" s="12" t="s">
        <v>7</v>
      </c>
      <c r="D8" s="12" t="s">
        <v>8</v>
      </c>
      <c r="E8" s="13" t="s">
        <v>9</v>
      </c>
    </row>
    <row r="9" spans="1:10" ht="18.75" customHeight="1" x14ac:dyDescent="0.3">
      <c r="A9" s="14"/>
      <c r="B9" s="15" t="s">
        <v>10</v>
      </c>
      <c r="C9" s="16"/>
      <c r="D9" s="16"/>
      <c r="E9" s="17" t="s">
        <v>9</v>
      </c>
    </row>
    <row r="10" spans="1:10" ht="30.75" thickBot="1" x14ac:dyDescent="0.35">
      <c r="A10" s="18"/>
      <c r="B10" s="19" t="s">
        <v>11</v>
      </c>
      <c r="C10" s="20"/>
      <c r="D10" s="20"/>
      <c r="E10" s="21"/>
    </row>
    <row r="11" spans="1:10" ht="15.75" customHeight="1" thickTop="1" x14ac:dyDescent="0.3">
      <c r="A11" s="22" t="s">
        <v>12</v>
      </c>
      <c r="B11" s="23">
        <f>+B13+B17+B21</f>
        <v>10260238754.73258</v>
      </c>
      <c r="C11" s="23">
        <f>+C13+C17+C21</f>
        <v>16707678779.73258</v>
      </c>
      <c r="D11" s="24">
        <f>+C11-B11</f>
        <v>6447440025</v>
      </c>
      <c r="E11" s="25">
        <f>IFERROR(C11/B11,0)</f>
        <v>1.6283908375939196</v>
      </c>
    </row>
    <row r="12" spans="1:10" ht="13.5" customHeight="1" x14ac:dyDescent="0.3">
      <c r="A12" s="26"/>
      <c r="B12" s="27"/>
      <c r="C12" s="27"/>
      <c r="D12" s="28"/>
      <c r="E12" s="29"/>
    </row>
    <row r="13" spans="1:10" ht="30.75" x14ac:dyDescent="0.3">
      <c r="A13" s="30" t="s">
        <v>13</v>
      </c>
      <c r="B13" s="31">
        <f>+B14+B15</f>
        <v>8580356149.7325802</v>
      </c>
      <c r="C13" s="31">
        <f>+C14+C15</f>
        <v>7996203898.7325802</v>
      </c>
      <c r="D13" s="32">
        <f>+C13-B13</f>
        <v>-584152251</v>
      </c>
      <c r="E13" s="29">
        <f>+C13/B13</f>
        <v>0.93191981302335503</v>
      </c>
      <c r="H13" s="33"/>
    </row>
    <row r="14" spans="1:10" ht="15.75" x14ac:dyDescent="0.3">
      <c r="A14" s="26" t="s">
        <v>14</v>
      </c>
      <c r="B14" s="28">
        <v>5362722618.7116127</v>
      </c>
      <c r="C14" s="28">
        <v>4997627436.2116127</v>
      </c>
      <c r="D14" s="28">
        <f>+C14-B14</f>
        <v>-365095182.5</v>
      </c>
      <c r="E14" s="34">
        <f>+C14/B14</f>
        <v>0.93191980856401002</v>
      </c>
      <c r="G14" s="35"/>
      <c r="J14" s="33"/>
    </row>
    <row r="15" spans="1:10" ht="30" x14ac:dyDescent="0.3">
      <c r="A15" s="26" t="s">
        <v>15</v>
      </c>
      <c r="B15" s="28">
        <v>3217633531.0209675</v>
      </c>
      <c r="C15" s="28">
        <v>2998576462.5209675</v>
      </c>
      <c r="D15" s="28">
        <f>+C15-B15</f>
        <v>-219057068.5</v>
      </c>
      <c r="E15" s="34">
        <f>+C15/B15</f>
        <v>0.93191982045559663</v>
      </c>
      <c r="G15" s="35"/>
      <c r="J15" s="33"/>
    </row>
    <row r="16" spans="1:10" ht="15.75" x14ac:dyDescent="0.3">
      <c r="A16" s="26"/>
      <c r="B16" s="28"/>
      <c r="C16" s="28"/>
      <c r="D16" s="28"/>
      <c r="E16" s="34"/>
      <c r="G16" s="36"/>
      <c r="J16" s="33"/>
    </row>
    <row r="17" spans="1:8" ht="30.75" x14ac:dyDescent="0.3">
      <c r="A17" s="37" t="s">
        <v>16</v>
      </c>
      <c r="B17" s="32"/>
      <c r="C17" s="32">
        <f>+C18+C19</f>
        <v>42759295</v>
      </c>
      <c r="D17" s="32">
        <f>+C17-B17</f>
        <v>42759295</v>
      </c>
      <c r="E17" s="29">
        <f>IFERROR(C17/B17,0)</f>
        <v>0</v>
      </c>
      <c r="G17" s="33"/>
    </row>
    <row r="18" spans="1:8" ht="15.75" x14ac:dyDescent="0.3">
      <c r="A18" s="26" t="s">
        <v>14</v>
      </c>
      <c r="B18" s="28">
        <f>+B17*62.5%</f>
        <v>0</v>
      </c>
      <c r="C18" s="28">
        <v>26724559.5</v>
      </c>
      <c r="D18" s="28">
        <f>+C18-B18</f>
        <v>26724559.5</v>
      </c>
      <c r="E18" s="34">
        <v>1</v>
      </c>
      <c r="G18" s="33"/>
    </row>
    <row r="19" spans="1:8" ht="30" x14ac:dyDescent="0.3">
      <c r="A19" s="26" t="s">
        <v>15</v>
      </c>
      <c r="B19" s="28">
        <f>+B17*37.5%</f>
        <v>0</v>
      </c>
      <c r="C19" s="28">
        <v>16034735.5</v>
      </c>
      <c r="D19" s="28">
        <f>+C19-B19</f>
        <v>16034735.5</v>
      </c>
      <c r="E19" s="34">
        <v>1</v>
      </c>
      <c r="G19" s="33"/>
    </row>
    <row r="20" spans="1:8" ht="15.75" x14ac:dyDescent="0.3">
      <c r="A20" s="26"/>
      <c r="B20" s="28"/>
      <c r="C20" s="28"/>
      <c r="D20" s="28"/>
      <c r="E20" s="34"/>
      <c r="G20" s="38"/>
      <c r="H20" s="33"/>
    </row>
    <row r="21" spans="1:8" ht="30.75" x14ac:dyDescent="0.3">
      <c r="A21" s="30" t="s">
        <v>17</v>
      </c>
      <c r="B21" s="39">
        <f>+B22+B23</f>
        <v>1679882605</v>
      </c>
      <c r="C21" s="39">
        <f>+C22+C23</f>
        <v>8668715586</v>
      </c>
      <c r="D21" s="39">
        <f>+C21-B21</f>
        <v>6988832981</v>
      </c>
      <c r="E21" s="29">
        <f>+C21/B21</f>
        <v>5.1603103456148949</v>
      </c>
      <c r="G21" s="40"/>
    </row>
    <row r="22" spans="1:8" ht="15.75" x14ac:dyDescent="0.3">
      <c r="A22" s="26" t="s">
        <v>14</v>
      </c>
      <c r="B22" s="41">
        <v>610077449</v>
      </c>
      <c r="C22" s="41">
        <v>1282605621</v>
      </c>
      <c r="D22" s="41">
        <f>+C22-B22</f>
        <v>672528172</v>
      </c>
      <c r="E22" s="34">
        <f>+C22/B22</f>
        <v>2.1023652375651078</v>
      </c>
      <c r="G22" s="42"/>
    </row>
    <row r="23" spans="1:8" ht="30" x14ac:dyDescent="0.3">
      <c r="A23" s="26" t="s">
        <v>15</v>
      </c>
      <c r="B23" s="28">
        <v>1069805156</v>
      </c>
      <c r="C23" s="28">
        <v>7386109965</v>
      </c>
      <c r="D23" s="28">
        <f>+C23-B23</f>
        <v>6316304809</v>
      </c>
      <c r="E23" s="34">
        <f>+C23/B23</f>
        <v>6.9041637382050531</v>
      </c>
      <c r="G23" s="43"/>
    </row>
    <row r="24" spans="1:8" ht="15.75" x14ac:dyDescent="0.3">
      <c r="A24" s="26"/>
      <c r="B24" s="28"/>
      <c r="C24" s="28"/>
      <c r="D24" s="28"/>
      <c r="E24" s="34"/>
      <c r="G24" s="43"/>
    </row>
    <row r="25" spans="1:8" ht="30.75" x14ac:dyDescent="0.3">
      <c r="A25" s="37" t="s">
        <v>18</v>
      </c>
      <c r="B25" s="32">
        <f>+B27+B31</f>
        <v>1277244963</v>
      </c>
      <c r="C25" s="32">
        <f>+C27+C31</f>
        <v>1335048086</v>
      </c>
      <c r="D25" s="32">
        <f>+C25-B25</f>
        <v>57803123</v>
      </c>
      <c r="E25" s="29">
        <f>+C25/B25</f>
        <v>1.0452560978312506</v>
      </c>
      <c r="G25" s="40"/>
    </row>
    <row r="26" spans="1:8" ht="15.75" x14ac:dyDescent="0.3">
      <c r="A26" s="26"/>
      <c r="B26" s="28"/>
      <c r="C26" s="28"/>
      <c r="D26" s="28"/>
      <c r="E26" s="29"/>
      <c r="G26" s="33"/>
    </row>
    <row r="27" spans="1:8" ht="15.75" x14ac:dyDescent="0.3">
      <c r="A27" s="37" t="s">
        <v>19</v>
      </c>
      <c r="B27" s="32">
        <f>+B28+B29</f>
        <v>0</v>
      </c>
      <c r="C27" s="32">
        <f>+C28+C29</f>
        <v>103626227</v>
      </c>
      <c r="D27" s="32">
        <f>+C27-B27</f>
        <v>103626227</v>
      </c>
      <c r="E27" s="29">
        <v>1</v>
      </c>
    </row>
    <row r="28" spans="1:8" ht="15.75" x14ac:dyDescent="0.3">
      <c r="A28" s="26" t="s">
        <v>20</v>
      </c>
      <c r="B28" s="28"/>
      <c r="C28" s="28">
        <v>33038930</v>
      </c>
      <c r="D28" s="28">
        <f>+C28-B28</f>
        <v>33038930</v>
      </c>
      <c r="E28" s="34">
        <v>1</v>
      </c>
      <c r="G28" s="33"/>
    </row>
    <row r="29" spans="1:8" ht="15.75" x14ac:dyDescent="0.3">
      <c r="A29" s="26" t="s">
        <v>21</v>
      </c>
      <c r="B29" s="28"/>
      <c r="C29" s="28">
        <v>70587297</v>
      </c>
      <c r="D29" s="28">
        <f>+C29-B29</f>
        <v>70587297</v>
      </c>
      <c r="E29" s="34">
        <v>1</v>
      </c>
      <c r="G29" s="33"/>
    </row>
    <row r="30" spans="1:8" ht="15.75" x14ac:dyDescent="0.3">
      <c r="A30" s="26"/>
      <c r="B30" s="28"/>
      <c r="C30" s="28"/>
      <c r="D30" s="28"/>
      <c r="E30" s="34"/>
    </row>
    <row r="31" spans="1:8" ht="15.75" x14ac:dyDescent="0.3">
      <c r="A31" s="37" t="s">
        <v>22</v>
      </c>
      <c r="B31" s="32">
        <f>SUM(B32:B37)</f>
        <v>1277244963</v>
      </c>
      <c r="C31" s="32">
        <f>SUM(C32:C37)</f>
        <v>1231421859</v>
      </c>
      <c r="D31" s="32">
        <f t="shared" ref="D31:D37" si="0">+C31-B31</f>
        <v>-45823104</v>
      </c>
      <c r="E31" s="29">
        <f t="shared" ref="E31:E39" si="1">+C31/B31</f>
        <v>0.96412348036012574</v>
      </c>
    </row>
    <row r="32" spans="1:8" ht="15.75" x14ac:dyDescent="0.3">
      <c r="A32" s="26" t="s">
        <v>23</v>
      </c>
      <c r="B32" s="44">
        <v>426864148</v>
      </c>
      <c r="C32" s="44">
        <v>442264879</v>
      </c>
      <c r="D32" s="44">
        <f t="shared" si="0"/>
        <v>15400731</v>
      </c>
      <c r="E32" s="34">
        <f t="shared" si="1"/>
        <v>1.0360787643379223</v>
      </c>
    </row>
    <row r="33" spans="1:6" ht="15.75" x14ac:dyDescent="0.3">
      <c r="A33" s="45" t="s">
        <v>24</v>
      </c>
      <c r="B33" s="44"/>
      <c r="C33" s="44">
        <v>24603151</v>
      </c>
      <c r="D33" s="44">
        <f t="shared" si="0"/>
        <v>24603151</v>
      </c>
      <c r="E33" s="34">
        <v>1</v>
      </c>
    </row>
    <row r="34" spans="1:6" ht="15.75" x14ac:dyDescent="0.3">
      <c r="A34" s="45" t="s">
        <v>25</v>
      </c>
      <c r="B34" s="44"/>
      <c r="C34" s="44">
        <v>3037166</v>
      </c>
      <c r="D34" s="44">
        <f t="shared" si="0"/>
        <v>3037166</v>
      </c>
      <c r="E34" s="34">
        <v>1</v>
      </c>
    </row>
    <row r="35" spans="1:6" ht="15.75" x14ac:dyDescent="0.3">
      <c r="A35" s="45" t="s">
        <v>26</v>
      </c>
      <c r="B35" s="44">
        <v>16789006</v>
      </c>
      <c r="C35" s="44">
        <v>11078277</v>
      </c>
      <c r="D35" s="44">
        <f t="shared" si="0"/>
        <v>-5710729</v>
      </c>
      <c r="E35" s="34">
        <f t="shared" si="1"/>
        <v>0.65985306098526619</v>
      </c>
    </row>
    <row r="36" spans="1:6" ht="15.75" x14ac:dyDescent="0.3">
      <c r="A36" s="45" t="s">
        <v>27</v>
      </c>
      <c r="B36" s="44">
        <v>408591809</v>
      </c>
      <c r="C36" s="44">
        <v>325438386</v>
      </c>
      <c r="D36" s="44">
        <f t="shared" si="0"/>
        <v>-83153423</v>
      </c>
      <c r="E36" s="34">
        <f t="shared" si="1"/>
        <v>0.7964877876443186</v>
      </c>
    </row>
    <row r="37" spans="1:6" ht="15.75" x14ac:dyDescent="0.3">
      <c r="A37" s="45" t="s">
        <v>28</v>
      </c>
      <c r="B37" s="44">
        <v>425000000</v>
      </c>
      <c r="C37" s="44">
        <v>425000000</v>
      </c>
      <c r="D37" s="44">
        <f t="shared" si="0"/>
        <v>0</v>
      </c>
      <c r="E37" s="34">
        <f t="shared" si="1"/>
        <v>1</v>
      </c>
    </row>
    <row r="38" spans="1:6" ht="16.5" thickBot="1" x14ac:dyDescent="0.35">
      <c r="A38" s="45"/>
      <c r="B38" s="46"/>
      <c r="C38" s="46"/>
      <c r="D38" s="44"/>
      <c r="E38" s="34"/>
    </row>
    <row r="39" spans="1:6" ht="16.5" thickBot="1" x14ac:dyDescent="0.35">
      <c r="A39" s="47" t="s">
        <v>29</v>
      </c>
      <c r="B39" s="48">
        <f>+B25+B11</f>
        <v>11537483717.73258</v>
      </c>
      <c r="C39" s="48">
        <f>+C25+C11</f>
        <v>18042726865.732582</v>
      </c>
      <c r="D39" s="48">
        <f>+C39-B39</f>
        <v>6505243148.0000019</v>
      </c>
      <c r="E39" s="49">
        <f t="shared" si="1"/>
        <v>1.5638355214319171</v>
      </c>
    </row>
    <row r="40" spans="1:6" ht="15.75" thickTop="1" x14ac:dyDescent="0.3">
      <c r="A40"/>
    </row>
    <row r="41" spans="1:6" ht="15.75" hidden="1" outlineLevel="1" x14ac:dyDescent="0.3">
      <c r="A41" s="50" t="s">
        <v>30</v>
      </c>
      <c r="B41" s="40">
        <f>+B14+B18+B22+B28+B33+B35+B36</f>
        <v>6398180882.7116127</v>
      </c>
      <c r="C41" s="40"/>
      <c r="D41" s="40"/>
    </row>
    <row r="42" spans="1:6" ht="15.75" hidden="1" outlineLevel="1" x14ac:dyDescent="0.3">
      <c r="A42" s="50" t="s">
        <v>31</v>
      </c>
      <c r="B42" s="40">
        <f>+'[1]Anexo 2 '!J209-'[1]Anexo 2 '!G209-'[1]Anexo 2 '!I201</f>
        <v>6398420883.0581007</v>
      </c>
      <c r="C42" s="40"/>
      <c r="D42" s="40"/>
    </row>
    <row r="43" spans="1:6" ht="15.75" hidden="1" outlineLevel="1" x14ac:dyDescent="0.3">
      <c r="A43" s="50" t="s">
        <v>32</v>
      </c>
      <c r="B43" s="40">
        <f>+B41-B42</f>
        <v>-240000.34648799896</v>
      </c>
      <c r="C43" s="40"/>
      <c r="D43" s="40"/>
      <c r="E43" s="40"/>
      <c r="F43" s="40"/>
    </row>
    <row r="44" spans="1:6" hidden="1" outlineLevel="1" x14ac:dyDescent="0.3">
      <c r="A44"/>
    </row>
    <row r="45" spans="1:6" ht="15.75" hidden="1" outlineLevel="1" x14ac:dyDescent="0.3">
      <c r="A45" s="50" t="s">
        <v>33</v>
      </c>
      <c r="B45" s="33">
        <f>+B15+B19+B23+B29+VTAS2005+B34+B37</f>
        <v>5139302835.0209675</v>
      </c>
      <c r="C45" s="33"/>
      <c r="D45" s="33"/>
    </row>
    <row r="46" spans="1:6" ht="15.75" hidden="1" outlineLevel="1" x14ac:dyDescent="0.3">
      <c r="A46" s="50" t="s">
        <v>34</v>
      </c>
      <c r="B46" s="40">
        <f>+'[1]Anexo 2 '!G209+'[1]Anexo 2 '!I201</f>
        <v>5139302834.7236109</v>
      </c>
      <c r="C46" s="40"/>
      <c r="D46" s="40"/>
    </row>
    <row r="47" spans="1:6" ht="15.75" hidden="1" outlineLevel="1" x14ac:dyDescent="0.3">
      <c r="A47" s="50" t="s">
        <v>32</v>
      </c>
      <c r="B47" s="40">
        <f>+B45-B46</f>
        <v>0.29735660552978516</v>
      </c>
      <c r="C47" s="40"/>
      <c r="D47" s="40"/>
    </row>
    <row r="48" spans="1:6" collapsed="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</sheetData>
  <mergeCells count="8">
    <mergeCell ref="A2:E2"/>
    <mergeCell ref="A3:E3"/>
    <mergeCell ref="A4:E4"/>
    <mergeCell ref="A6:E6"/>
    <mergeCell ref="A8:A10"/>
    <mergeCell ref="C8:C10"/>
    <mergeCell ref="D8:D10"/>
    <mergeCell ref="E8:E10"/>
  </mergeCells>
  <printOptions horizontalCentered="1"/>
  <pageMargins left="0.39370078740157483" right="0.39370078740157483" top="0.59055118110236227" bottom="0.59055118110236227" header="0.51181102362204722" footer="0.51181102362204722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Anexo 1 Minagricultura</vt:lpstr>
      <vt:lpstr>'Anexo 1 Minagricultura'!Área_de_impresión</vt:lpstr>
      <vt:lpstr>'Anexo 1 Minagricultura'!Títulos_a_imprimir</vt:lpstr>
      <vt:lpstr>VTAS2005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2019-10-16T17:39:16Z</dcterms:created>
  <dcterms:modified xsi:type="dcterms:W3CDTF">2019-10-16T17:40:01Z</dcterms:modified>
</cp:coreProperties>
</file>