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Gastos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hidden="1">#REF!</definedName>
    <definedName name="ANEXO" hidden="1">'[11]Inversión total en programas'!$A$50:$IV$50,'[11]Inversión total en programas'!$A$60:$IV$63</definedName>
    <definedName name="_xlnm.Print_Area" localSheetId="0">'Anexo 2 '!$A$1:$K$197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'[14]Anexo 1 Minagricultura'!#REF!</definedName>
    <definedName name="CABEZAS_PROYEC" localSheetId="0">'[15]Anexo 1 Minagricultura'!$C$46</definedName>
    <definedName name="CABEZAS_PROYEC">'[1]Anexo 1'!#REF!</definedName>
    <definedName name="CONTRATOS">#REF!</definedName>
    <definedName name="CUOTAPPC2005" localSheetId="0">'[15]Anexo 1 Minagricultura'!#REF!</definedName>
    <definedName name="CUOTAPPC2005">'[1]Anexo 1'!#REF!</definedName>
    <definedName name="CUOTAPPC2013" localSheetId="0">'[15]Anexo 1 Minagricultura'!#REF!</definedName>
    <definedName name="CUOTAPPC2013">'[1]Anexo 1'!#REF!</definedName>
    <definedName name="CUOTAPPC203" localSheetId="0">'[15]Anexo 1 Minagricultura'!#REF!</definedName>
    <definedName name="CUOTAPPC203">'[1]Anexo 1'!#REF!</definedName>
    <definedName name="DIAG_PPC">#REF!</definedName>
    <definedName name="DIRECCION">[16]consecutivo!$M$9:$M$13</definedName>
    <definedName name="DISTRIBUIDOR">#REF!</definedName>
    <definedName name="Dólar" localSheetId="0">#REF!</definedName>
    <definedName name="Dólar">#REF!</definedName>
    <definedName name="eeeee" localSheetId="0">'[15]Ejecución ingresos 2014'!#REF!</definedName>
    <definedName name="eeeee">'[1]Ejecución ingresos 2017'!#REF!</definedName>
    <definedName name="EPPC" localSheetId="0">'[15]Anexo 1 Minagricultura'!$C$54</definedName>
    <definedName name="EPPC">'[1]Anexo 1'!#REF!</definedName>
    <definedName name="Euro" localSheetId="0">#REF!</definedName>
    <definedName name="Euro">#REF!</definedName>
    <definedName name="FDGFDG">#REF!</definedName>
    <definedName name="FECHA_DE_RECIBIDO">[17]BASE!$E$3:$E$177</definedName>
    <definedName name="FOMENTO" localSheetId="0">'[15]Anexo 1 Minagricultura'!$C$53</definedName>
    <definedName name="FOMENTO">'[1]Anexo 1'!#REF!</definedName>
    <definedName name="FOMENTOS">'[20]Anexo 1 Minagricultura'!$C$51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Pasajes" localSheetId="0">#REF!</definedName>
    <definedName name="Pasajes">#REF!</definedName>
    <definedName name="RESERV_FUTU">#REF!</definedName>
    <definedName name="saldo" localSheetId="0">'[15]Ejecución ingresos 2014'!#REF!</definedName>
    <definedName name="saldo">'[1]Ejecución ingresos 2017'!#REF!</definedName>
    <definedName name="saldos" localSheetId="0">'[15]Ejecución ingresos 2014'!#REF!</definedName>
    <definedName name="saldos">'[1]Ejecución ingresos 2017'!#REF!</definedName>
    <definedName name="SUPERA2004" localSheetId="0">'[15]Anexo 1 Minagricultura'!#REF!</definedName>
    <definedName name="SUPERA2004">'[1]Anexo 1'!#REF!</definedName>
    <definedName name="SUPERA2005" localSheetId="0">'[15]Anexo 1 Minagricultura'!#REF!</definedName>
    <definedName name="SUPERA2005">'[1]Anexo 1'!#REF!</definedName>
    <definedName name="SUPERA2010">'[22]Anexo 1 Minagricultura'!$C$21</definedName>
    <definedName name="SUPERA2012" localSheetId="0">'[15]Anexo 1 Minagricultura'!#REF!</definedName>
    <definedName name="SUPERA2012">'[1]Anexo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2 '!$1:$6</definedName>
    <definedName name="_xlnm.Print_Titles">#REF!</definedName>
    <definedName name="xx">[23]Ingresos!$C$19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'[25]Ingresos 2014'!#REF!</definedName>
    <definedName name="ZFRONTERA">'[25]Ingresos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0" i="1" l="1"/>
  <c r="I199" i="1"/>
  <c r="J192" i="1"/>
  <c r="J191" i="1"/>
  <c r="J190" i="1"/>
  <c r="I190" i="1"/>
  <c r="H188" i="1"/>
  <c r="J188" i="1" s="1"/>
  <c r="J186" i="1"/>
  <c r="J184" i="1"/>
  <c r="I184" i="1"/>
  <c r="J183" i="1"/>
  <c r="I183" i="1"/>
  <c r="J182" i="1"/>
  <c r="I182" i="1"/>
  <c r="E180" i="1"/>
  <c r="H180" i="1" s="1"/>
  <c r="J180" i="1" s="1"/>
  <c r="A180" i="1"/>
  <c r="J179" i="1"/>
  <c r="H179" i="1"/>
  <c r="E179" i="1"/>
  <c r="A179" i="1"/>
  <c r="E178" i="1"/>
  <c r="H178" i="1" s="1"/>
  <c r="H176" i="1" s="1"/>
  <c r="H175" i="1" s="1"/>
  <c r="J175" i="1" s="1"/>
  <c r="A178" i="1"/>
  <c r="E177" i="1"/>
  <c r="H177" i="1" s="1"/>
  <c r="J177" i="1" s="1"/>
  <c r="A177" i="1"/>
  <c r="E176" i="1"/>
  <c r="E175" i="1"/>
  <c r="E39" i="1" s="1"/>
  <c r="D173" i="1"/>
  <c r="H173" i="1" s="1"/>
  <c r="J173" i="1" s="1"/>
  <c r="D172" i="1"/>
  <c r="H172" i="1" s="1"/>
  <c r="J172" i="1" s="1"/>
  <c r="A172" i="1"/>
  <c r="J171" i="1"/>
  <c r="H171" i="1"/>
  <c r="D171" i="1"/>
  <c r="A171" i="1"/>
  <c r="H170" i="1"/>
  <c r="J170" i="1" s="1"/>
  <c r="A170" i="1"/>
  <c r="J169" i="1"/>
  <c r="H169" i="1"/>
  <c r="D169" i="1"/>
  <c r="A169" i="1"/>
  <c r="D168" i="1"/>
  <c r="H168" i="1" s="1"/>
  <c r="J168" i="1" s="1"/>
  <c r="A168" i="1"/>
  <c r="D167" i="1"/>
  <c r="A167" i="1"/>
  <c r="D165" i="1"/>
  <c r="H165" i="1" s="1"/>
  <c r="J165" i="1" s="1"/>
  <c r="A165" i="1"/>
  <c r="J164" i="1"/>
  <c r="H164" i="1"/>
  <c r="D164" i="1"/>
  <c r="A164" i="1"/>
  <c r="H163" i="1"/>
  <c r="J163" i="1" s="1"/>
  <c r="D163" i="1"/>
  <c r="A163" i="1"/>
  <c r="D162" i="1"/>
  <c r="H162" i="1" s="1"/>
  <c r="J162" i="1" s="1"/>
  <c r="A162" i="1"/>
  <c r="H161" i="1"/>
  <c r="D161" i="1"/>
  <c r="A161" i="1"/>
  <c r="D160" i="1"/>
  <c r="J158" i="1"/>
  <c r="H158" i="1"/>
  <c r="D158" i="1"/>
  <c r="J157" i="1"/>
  <c r="H157" i="1"/>
  <c r="D157" i="1"/>
  <c r="J156" i="1"/>
  <c r="H156" i="1"/>
  <c r="H155" i="1" s="1"/>
  <c r="D156" i="1"/>
  <c r="A156" i="1"/>
  <c r="D155" i="1"/>
  <c r="H154" i="1"/>
  <c r="J154" i="1" s="1"/>
  <c r="D154" i="1"/>
  <c r="A154" i="1"/>
  <c r="D153" i="1"/>
  <c r="H153" i="1" s="1"/>
  <c r="J153" i="1" s="1"/>
  <c r="A153" i="1"/>
  <c r="H152" i="1"/>
  <c r="J152" i="1" s="1"/>
  <c r="D152" i="1"/>
  <c r="A152" i="1"/>
  <c r="H151" i="1"/>
  <c r="J151" i="1" s="1"/>
  <c r="A151" i="1"/>
  <c r="J150" i="1"/>
  <c r="H150" i="1"/>
  <c r="A150" i="1"/>
  <c r="H149" i="1"/>
  <c r="J149" i="1" s="1"/>
  <c r="D149" i="1"/>
  <c r="A149" i="1"/>
  <c r="D148" i="1"/>
  <c r="H148" i="1" s="1"/>
  <c r="J148" i="1" s="1"/>
  <c r="A148" i="1"/>
  <c r="H145" i="1"/>
  <c r="J145" i="1" s="1"/>
  <c r="D144" i="1"/>
  <c r="H143" i="1"/>
  <c r="D143" i="1"/>
  <c r="C139" i="1"/>
  <c r="H139" i="1" s="1"/>
  <c r="J139" i="1" s="1"/>
  <c r="J138" i="1"/>
  <c r="H138" i="1"/>
  <c r="C138" i="1"/>
  <c r="C137" i="1"/>
  <c r="H137" i="1" s="1"/>
  <c r="J137" i="1" s="1"/>
  <c r="C136" i="1"/>
  <c r="H136" i="1" s="1"/>
  <c r="J136" i="1" s="1"/>
  <c r="J135" i="1" s="1"/>
  <c r="C135" i="1"/>
  <c r="H135" i="1" s="1"/>
  <c r="H134" i="1"/>
  <c r="J134" i="1" s="1"/>
  <c r="J132" i="1" s="1"/>
  <c r="C134" i="1"/>
  <c r="C133" i="1"/>
  <c r="H133" i="1" s="1"/>
  <c r="J133" i="1" s="1"/>
  <c r="C132" i="1"/>
  <c r="H132" i="1" s="1"/>
  <c r="C131" i="1"/>
  <c r="H131" i="1" s="1"/>
  <c r="J131" i="1" s="1"/>
  <c r="H130" i="1"/>
  <c r="J130" i="1" s="1"/>
  <c r="J129" i="1"/>
  <c r="H129" i="1"/>
  <c r="C129" i="1"/>
  <c r="C128" i="1"/>
  <c r="J125" i="1"/>
  <c r="H125" i="1"/>
  <c r="G125" i="1"/>
  <c r="J124" i="1"/>
  <c r="J123" i="1" s="1"/>
  <c r="H124" i="1"/>
  <c r="G124" i="1"/>
  <c r="H123" i="1"/>
  <c r="G123" i="1"/>
  <c r="J122" i="1"/>
  <c r="H122" i="1"/>
  <c r="G122" i="1"/>
  <c r="A122" i="1"/>
  <c r="G121" i="1"/>
  <c r="H121" i="1" s="1"/>
  <c r="J121" i="1" s="1"/>
  <c r="A121" i="1"/>
  <c r="H120" i="1"/>
  <c r="J119" i="1"/>
  <c r="H119" i="1"/>
  <c r="G119" i="1"/>
  <c r="G118" i="1"/>
  <c r="H118" i="1" s="1"/>
  <c r="G117" i="1"/>
  <c r="H116" i="1"/>
  <c r="J116" i="1" s="1"/>
  <c r="G116" i="1"/>
  <c r="H115" i="1"/>
  <c r="J115" i="1" s="1"/>
  <c r="G115" i="1"/>
  <c r="G114" i="1"/>
  <c r="H114" i="1" s="1"/>
  <c r="J114" i="1" s="1"/>
  <c r="G113" i="1"/>
  <c r="H113" i="1" s="1"/>
  <c r="J113" i="1" s="1"/>
  <c r="H112" i="1"/>
  <c r="G112" i="1"/>
  <c r="J111" i="1"/>
  <c r="H111" i="1"/>
  <c r="G111" i="1"/>
  <c r="H107" i="1"/>
  <c r="J107" i="1" s="1"/>
  <c r="F107" i="1"/>
  <c r="H106" i="1"/>
  <c r="J106" i="1" s="1"/>
  <c r="F106" i="1"/>
  <c r="F105" i="1"/>
  <c r="H105" i="1" s="1"/>
  <c r="J105" i="1" s="1"/>
  <c r="F104" i="1"/>
  <c r="H104" i="1" s="1"/>
  <c r="J104" i="1" s="1"/>
  <c r="H103" i="1"/>
  <c r="J103" i="1" s="1"/>
  <c r="F103" i="1"/>
  <c r="J102" i="1"/>
  <c r="H102" i="1"/>
  <c r="F102" i="1"/>
  <c r="F101" i="1"/>
  <c r="H101" i="1" s="1"/>
  <c r="J101" i="1" s="1"/>
  <c r="F100" i="1"/>
  <c r="H100" i="1" s="1"/>
  <c r="J100" i="1" s="1"/>
  <c r="H99" i="1"/>
  <c r="J99" i="1" s="1"/>
  <c r="F99" i="1"/>
  <c r="H98" i="1"/>
  <c r="J98" i="1" s="1"/>
  <c r="F98" i="1"/>
  <c r="F97" i="1"/>
  <c r="H97" i="1" s="1"/>
  <c r="J97" i="1" s="1"/>
  <c r="F96" i="1"/>
  <c r="H96" i="1" s="1"/>
  <c r="J96" i="1" s="1"/>
  <c r="H95" i="1"/>
  <c r="J95" i="1" s="1"/>
  <c r="F95" i="1"/>
  <c r="J94" i="1"/>
  <c r="H94" i="1"/>
  <c r="F94" i="1"/>
  <c r="F93" i="1"/>
  <c r="H93" i="1" s="1"/>
  <c r="H91" i="1"/>
  <c r="J91" i="1" s="1"/>
  <c r="F91" i="1"/>
  <c r="H90" i="1"/>
  <c r="J90" i="1" s="1"/>
  <c r="F90" i="1"/>
  <c r="F89" i="1"/>
  <c r="H89" i="1" s="1"/>
  <c r="J89" i="1" s="1"/>
  <c r="H88" i="1"/>
  <c r="J88" i="1" s="1"/>
  <c r="F87" i="1"/>
  <c r="H87" i="1" s="1"/>
  <c r="J87" i="1" s="1"/>
  <c r="H86" i="1"/>
  <c r="J86" i="1" s="1"/>
  <c r="F86" i="1"/>
  <c r="F85" i="1"/>
  <c r="H85" i="1" s="1"/>
  <c r="J85" i="1" s="1"/>
  <c r="F84" i="1"/>
  <c r="H84" i="1" s="1"/>
  <c r="J84" i="1" s="1"/>
  <c r="F83" i="1"/>
  <c r="H83" i="1" s="1"/>
  <c r="J83" i="1" s="1"/>
  <c r="H82" i="1"/>
  <c r="F82" i="1"/>
  <c r="J80" i="1"/>
  <c r="H80" i="1"/>
  <c r="J79" i="1"/>
  <c r="H79" i="1"/>
  <c r="H78" i="1"/>
  <c r="J78" i="1" s="1"/>
  <c r="J77" i="1"/>
  <c r="H77" i="1"/>
  <c r="F76" i="1"/>
  <c r="H76" i="1" s="1"/>
  <c r="J76" i="1" s="1"/>
  <c r="H75" i="1"/>
  <c r="J75" i="1" s="1"/>
  <c r="J73" i="1" s="1"/>
  <c r="J74" i="1"/>
  <c r="H74" i="1"/>
  <c r="B70" i="1"/>
  <c r="H70" i="1" s="1"/>
  <c r="J70" i="1" s="1"/>
  <c r="H69" i="1"/>
  <c r="B68" i="1"/>
  <c r="B67" i="1"/>
  <c r="H67" i="1" s="1"/>
  <c r="J67" i="1" s="1"/>
  <c r="B66" i="1"/>
  <c r="H65" i="1"/>
  <c r="B65" i="1"/>
  <c r="J63" i="1"/>
  <c r="H63" i="1"/>
  <c r="J62" i="1"/>
  <c r="H62" i="1"/>
  <c r="B62" i="1"/>
  <c r="H61" i="1"/>
  <c r="H60" i="1" s="1"/>
  <c r="B61" i="1"/>
  <c r="B60" i="1" s="1"/>
  <c r="H59" i="1"/>
  <c r="J59" i="1" s="1"/>
  <c r="J58" i="1"/>
  <c r="H58" i="1"/>
  <c r="B58" i="1"/>
  <c r="J57" i="1"/>
  <c r="H57" i="1"/>
  <c r="B57" i="1"/>
  <c r="B56" i="1" s="1"/>
  <c r="H56" i="1"/>
  <c r="B55" i="1"/>
  <c r="H55" i="1" s="1"/>
  <c r="J55" i="1" s="1"/>
  <c r="H54" i="1"/>
  <c r="J54" i="1" s="1"/>
  <c r="B54" i="1"/>
  <c r="J53" i="1"/>
  <c r="B53" i="1"/>
  <c r="H53" i="1" s="1"/>
  <c r="H51" i="1" s="1"/>
  <c r="J51" i="1" s="1"/>
  <c r="J52" i="1"/>
  <c r="H52" i="1"/>
  <c r="B51" i="1"/>
  <c r="H50" i="1"/>
  <c r="J50" i="1" s="1"/>
  <c r="B50" i="1"/>
  <c r="B48" i="1" s="1"/>
  <c r="B47" i="1" s="1"/>
  <c r="H47" i="1" s="1"/>
  <c r="J47" i="1" s="1"/>
  <c r="H49" i="1"/>
  <c r="J49" i="1" s="1"/>
  <c r="B46" i="1"/>
  <c r="H46" i="1" s="1"/>
  <c r="J46" i="1" s="1"/>
  <c r="B45" i="1"/>
  <c r="B43" i="1"/>
  <c r="H43" i="1" s="1"/>
  <c r="J43" i="1" s="1"/>
  <c r="J42" i="1"/>
  <c r="B42" i="1"/>
  <c r="C36" i="1"/>
  <c r="I35" i="1"/>
  <c r="H35" i="1"/>
  <c r="I34" i="1"/>
  <c r="J34" i="1" s="1"/>
  <c r="H34" i="1"/>
  <c r="I33" i="1"/>
  <c r="H33" i="1"/>
  <c r="J33" i="1" s="1"/>
  <c r="G33" i="1"/>
  <c r="F33" i="1"/>
  <c r="B33" i="1"/>
  <c r="I32" i="1"/>
  <c r="G32" i="1"/>
  <c r="F32" i="1"/>
  <c r="D32" i="1"/>
  <c r="C32" i="1"/>
  <c r="B32" i="1"/>
  <c r="H32" i="1" s="1"/>
  <c r="J32" i="1" s="1"/>
  <c r="I31" i="1"/>
  <c r="H31" i="1"/>
  <c r="J31" i="1" s="1"/>
  <c r="J30" i="1"/>
  <c r="I30" i="1"/>
  <c r="G30" i="1"/>
  <c r="F30" i="1"/>
  <c r="D30" i="1"/>
  <c r="C30" i="1"/>
  <c r="H30" i="1" s="1"/>
  <c r="B30" i="1"/>
  <c r="J29" i="1"/>
  <c r="I29" i="1"/>
  <c r="H29" i="1"/>
  <c r="G29" i="1"/>
  <c r="I28" i="1"/>
  <c r="G28" i="1"/>
  <c r="H28" i="1" s="1"/>
  <c r="J28" i="1" s="1"/>
  <c r="E28" i="1"/>
  <c r="D28" i="1"/>
  <c r="C28" i="1"/>
  <c r="B28" i="1"/>
  <c r="I27" i="1"/>
  <c r="H27" i="1"/>
  <c r="J27" i="1" s="1"/>
  <c r="G27" i="1"/>
  <c r="F27" i="1"/>
  <c r="E27" i="1"/>
  <c r="D27" i="1"/>
  <c r="C27" i="1"/>
  <c r="B27" i="1"/>
  <c r="J26" i="1"/>
  <c r="I26" i="1"/>
  <c r="H26" i="1"/>
  <c r="I25" i="1"/>
  <c r="G25" i="1"/>
  <c r="F25" i="1"/>
  <c r="D25" i="1"/>
  <c r="D36" i="1" s="1"/>
  <c r="C25" i="1"/>
  <c r="B25" i="1"/>
  <c r="I24" i="1"/>
  <c r="G24" i="1"/>
  <c r="F24" i="1"/>
  <c r="E24" i="1"/>
  <c r="D24" i="1"/>
  <c r="C24" i="1"/>
  <c r="B24" i="1"/>
  <c r="H24" i="1" s="1"/>
  <c r="J24" i="1" s="1"/>
  <c r="I23" i="1"/>
  <c r="H23" i="1"/>
  <c r="J23" i="1" s="1"/>
  <c r="G23" i="1"/>
  <c r="I22" i="1"/>
  <c r="G22" i="1"/>
  <c r="F22" i="1"/>
  <c r="E22" i="1"/>
  <c r="E36" i="1" s="1"/>
  <c r="C22" i="1"/>
  <c r="B22" i="1"/>
  <c r="I21" i="1"/>
  <c r="G21" i="1"/>
  <c r="F21" i="1"/>
  <c r="F36" i="1" s="1"/>
  <c r="C21" i="1"/>
  <c r="B21" i="1"/>
  <c r="I18" i="1"/>
  <c r="H18" i="1"/>
  <c r="J18" i="1" s="1"/>
  <c r="G18" i="1"/>
  <c r="F18" i="1"/>
  <c r="E18" i="1"/>
  <c r="D18" i="1"/>
  <c r="C18" i="1"/>
  <c r="B18" i="1"/>
  <c r="J17" i="1"/>
  <c r="I17" i="1"/>
  <c r="G17" i="1"/>
  <c r="F17" i="1"/>
  <c r="E17" i="1"/>
  <c r="D17" i="1"/>
  <c r="C17" i="1"/>
  <c r="B17" i="1"/>
  <c r="H17" i="1" s="1"/>
  <c r="I16" i="1"/>
  <c r="G16" i="1"/>
  <c r="F16" i="1"/>
  <c r="E16" i="1"/>
  <c r="D16" i="1"/>
  <c r="C16" i="1"/>
  <c r="B16" i="1"/>
  <c r="I15" i="1"/>
  <c r="H15" i="1"/>
  <c r="J15" i="1" s="1"/>
  <c r="G15" i="1"/>
  <c r="F15" i="1"/>
  <c r="E15" i="1"/>
  <c r="D15" i="1"/>
  <c r="C15" i="1"/>
  <c r="B15" i="1"/>
  <c r="J14" i="1"/>
  <c r="I14" i="1"/>
  <c r="G14" i="1"/>
  <c r="F14" i="1"/>
  <c r="E14" i="1"/>
  <c r="D14" i="1"/>
  <c r="C14" i="1"/>
  <c r="B14" i="1"/>
  <c r="H14" i="1" s="1"/>
  <c r="G13" i="1"/>
  <c r="F13" i="1"/>
  <c r="F19" i="1" s="1"/>
  <c r="E13" i="1"/>
  <c r="D13" i="1"/>
  <c r="C13" i="1"/>
  <c r="B13" i="1"/>
  <c r="H13" i="1" s="1"/>
  <c r="J13" i="1" s="1"/>
  <c r="I12" i="1"/>
  <c r="B12" i="1"/>
  <c r="H12" i="1" s="1"/>
  <c r="J12" i="1" s="1"/>
  <c r="I11" i="1"/>
  <c r="G11" i="1"/>
  <c r="F11" i="1"/>
  <c r="E11" i="1"/>
  <c r="D11" i="1"/>
  <c r="C11" i="1"/>
  <c r="C8" i="1" s="1"/>
  <c r="B11" i="1"/>
  <c r="I10" i="1"/>
  <c r="G10" i="1"/>
  <c r="F10" i="1"/>
  <c r="E10" i="1"/>
  <c r="D10" i="1"/>
  <c r="C10" i="1"/>
  <c r="B10" i="1"/>
  <c r="B8" i="1" s="1"/>
  <c r="I9" i="1"/>
  <c r="G9" i="1"/>
  <c r="F9" i="1"/>
  <c r="E9" i="1"/>
  <c r="D9" i="1"/>
  <c r="C9" i="1"/>
  <c r="B9" i="1"/>
  <c r="F8" i="1"/>
  <c r="E37" i="1" l="1"/>
  <c r="J147" i="1"/>
  <c r="F37" i="1"/>
  <c r="H16" i="1"/>
  <c r="J16" i="1" s="1"/>
  <c r="G8" i="1"/>
  <c r="H144" i="1"/>
  <c r="J144" i="1" s="1"/>
  <c r="D142" i="1"/>
  <c r="D159" i="1"/>
  <c r="G36" i="1"/>
  <c r="G37" i="1" s="1"/>
  <c r="B41" i="1"/>
  <c r="B39" i="1" s="1"/>
  <c r="J61" i="1"/>
  <c r="H66" i="1"/>
  <c r="J66" i="1" s="1"/>
  <c r="B64" i="1"/>
  <c r="E19" i="1"/>
  <c r="E8" i="1"/>
  <c r="C19" i="1"/>
  <c r="C37" i="1" s="1"/>
  <c r="H21" i="1"/>
  <c r="H36" i="1" s="1"/>
  <c r="F73" i="1"/>
  <c r="F72" i="1" s="1"/>
  <c r="F39" i="1" s="1"/>
  <c r="F194" i="1" s="1"/>
  <c r="H160" i="1"/>
  <c r="I36" i="1"/>
  <c r="I37" i="1" s="1"/>
  <c r="I194" i="1" s="1"/>
  <c r="J21" i="1"/>
  <c r="B36" i="1"/>
  <c r="B37" i="1" s="1"/>
  <c r="H73" i="1"/>
  <c r="F81" i="1"/>
  <c r="J112" i="1"/>
  <c r="H110" i="1"/>
  <c r="J120" i="1"/>
  <c r="C127" i="1"/>
  <c r="C39" i="1" s="1"/>
  <c r="H128" i="1"/>
  <c r="H127" i="1" s="1"/>
  <c r="J127" i="1" s="1"/>
  <c r="H147" i="1"/>
  <c r="H146" i="1" s="1"/>
  <c r="J65" i="1"/>
  <c r="D19" i="1"/>
  <c r="D37" i="1" s="1"/>
  <c r="D8" i="1"/>
  <c r="H9" i="1"/>
  <c r="H25" i="1"/>
  <c r="J25" i="1" s="1"/>
  <c r="H48" i="1"/>
  <c r="J48" i="1" s="1"/>
  <c r="J56" i="1"/>
  <c r="H81" i="1"/>
  <c r="J82" i="1"/>
  <c r="I8" i="1"/>
  <c r="H11" i="1"/>
  <c r="J11" i="1" s="1"/>
  <c r="I19" i="1"/>
  <c r="J118" i="1"/>
  <c r="H117" i="1"/>
  <c r="E194" i="1"/>
  <c r="J178" i="1"/>
  <c r="J155" i="1"/>
  <c r="J68" i="1"/>
  <c r="J93" i="1"/>
  <c r="H92" i="1"/>
  <c r="H22" i="1"/>
  <c r="J22" i="1" s="1"/>
  <c r="H10" i="1"/>
  <c r="J10" i="1" s="1"/>
  <c r="B19" i="1"/>
  <c r="G19" i="1"/>
  <c r="H45" i="1"/>
  <c r="B44" i="1"/>
  <c r="H68" i="1"/>
  <c r="F92" i="1"/>
  <c r="G110" i="1"/>
  <c r="J128" i="1"/>
  <c r="J143" i="1"/>
  <c r="H42" i="1"/>
  <c r="G120" i="1"/>
  <c r="D147" i="1"/>
  <c r="D146" i="1" s="1"/>
  <c r="J161" i="1"/>
  <c r="J35" i="1"/>
  <c r="I201" i="1"/>
  <c r="D166" i="1"/>
  <c r="H167" i="1"/>
  <c r="H37" i="1" l="1"/>
  <c r="H109" i="1"/>
  <c r="J36" i="1"/>
  <c r="J167" i="1"/>
  <c r="H166" i="1"/>
  <c r="G109" i="1"/>
  <c r="G39" i="1" s="1"/>
  <c r="H19" i="1"/>
  <c r="J176" i="1"/>
  <c r="J64" i="1"/>
  <c r="C194" i="1"/>
  <c r="D141" i="1"/>
  <c r="D39" i="1" s="1"/>
  <c r="D194" i="1" s="1"/>
  <c r="J117" i="1"/>
  <c r="G194" i="1"/>
  <c r="H200" i="1" s="1"/>
  <c r="J200" i="1" s="1"/>
  <c r="J45" i="1"/>
  <c r="H44" i="1"/>
  <c r="H41" i="1" s="1"/>
  <c r="H64" i="1"/>
  <c r="H159" i="1"/>
  <c r="J110" i="1"/>
  <c r="J146" i="1"/>
  <c r="J160" i="1"/>
  <c r="J142" i="1"/>
  <c r="J81" i="1"/>
  <c r="B194" i="1"/>
  <c r="H39" i="1"/>
  <c r="J39" i="1" s="1"/>
  <c r="J92" i="1"/>
  <c r="H72" i="1"/>
  <c r="H142" i="1"/>
  <c r="H141" i="1" s="1"/>
  <c r="J141" i="1" s="1"/>
  <c r="J9" i="1"/>
  <c r="H8" i="1"/>
  <c r="J60" i="1"/>
  <c r="H199" i="1" l="1"/>
  <c r="H194" i="1"/>
  <c r="J194" i="1" s="1"/>
  <c r="K160" i="1" s="1"/>
  <c r="K176" i="1"/>
  <c r="K81" i="1"/>
  <c r="J72" i="1"/>
  <c r="K72" i="1" s="1"/>
  <c r="K36" i="1"/>
  <c r="K141" i="1"/>
  <c r="K146" i="1"/>
  <c r="J44" i="1"/>
  <c r="K45" i="1"/>
  <c r="J166" i="1"/>
  <c r="K166" i="1" s="1"/>
  <c r="K9" i="1"/>
  <c r="J8" i="1"/>
  <c r="K8" i="1" s="1"/>
  <c r="J19" i="1"/>
  <c r="K19" i="1" s="1"/>
  <c r="K92" i="1"/>
  <c r="J109" i="1"/>
  <c r="K117" i="1"/>
  <c r="K64" i="1"/>
  <c r="K60" i="1"/>
  <c r="K39" i="1"/>
  <c r="K44" i="1" l="1"/>
  <c r="J41" i="1"/>
  <c r="K41" i="1" s="1"/>
  <c r="J37" i="1"/>
  <c r="K37" i="1" s="1"/>
  <c r="K109" i="1"/>
  <c r="K167" i="1"/>
  <c r="J159" i="1"/>
  <c r="K159" i="1" s="1"/>
  <c r="K110" i="1"/>
  <c r="K142" i="1"/>
  <c r="K194" i="1"/>
  <c r="K177" i="1"/>
  <c r="K164" i="1"/>
  <c r="K184" i="1"/>
  <c r="K190" i="1"/>
  <c r="K100" i="1"/>
  <c r="K87" i="1"/>
  <c r="K83" i="1"/>
  <c r="K74" i="1"/>
  <c r="K63" i="1"/>
  <c r="K186" i="1"/>
  <c r="K136" i="1"/>
  <c r="K121" i="1"/>
  <c r="K77" i="1"/>
  <c r="K67" i="1"/>
  <c r="K52" i="1"/>
  <c r="K148" i="1"/>
  <c r="K129" i="1"/>
  <c r="K179" i="1"/>
  <c r="K139" i="1"/>
  <c r="K135" i="1"/>
  <c r="K131" i="1"/>
  <c r="K80" i="1"/>
  <c r="K191" i="1"/>
  <c r="K32" i="1"/>
  <c r="K69" i="1"/>
  <c r="K15" i="1"/>
  <c r="K132" i="1"/>
  <c r="K27" i="1"/>
  <c r="K30" i="1"/>
  <c r="K102" i="1"/>
  <c r="K43" i="1"/>
  <c r="K31" i="1"/>
  <c r="K86" i="1"/>
  <c r="K137" i="1"/>
  <c r="K101" i="1"/>
  <c r="K138" i="1"/>
  <c r="K99" i="1"/>
  <c r="K156" i="1"/>
  <c r="K96" i="1"/>
  <c r="K150" i="1"/>
  <c r="K180" i="1"/>
  <c r="K116" i="1"/>
  <c r="K170" i="1"/>
  <c r="K42" i="1"/>
  <c r="K79" i="1"/>
  <c r="K122" i="1"/>
  <c r="K114" i="1"/>
  <c r="K182" i="1"/>
  <c r="K84" i="1"/>
  <c r="K115" i="1"/>
  <c r="K18" i="1"/>
  <c r="K134" i="1"/>
  <c r="K17" i="1"/>
  <c r="K149" i="1"/>
  <c r="K123" i="1"/>
  <c r="K88" i="1"/>
  <c r="K89" i="1"/>
  <c r="K76" i="1"/>
  <c r="K157" i="1"/>
  <c r="K62" i="1"/>
  <c r="K54" i="1"/>
  <c r="K103" i="1"/>
  <c r="K51" i="1"/>
  <c r="K158" i="1"/>
  <c r="K107" i="1"/>
  <c r="K168" i="1"/>
  <c r="K24" i="1"/>
  <c r="K119" i="1"/>
  <c r="K13" i="1"/>
  <c r="K33" i="1"/>
  <c r="K113" i="1"/>
  <c r="K78" i="1"/>
  <c r="K46" i="1"/>
  <c r="K145" i="1"/>
  <c r="K175" i="1"/>
  <c r="K183" i="1"/>
  <c r="K98" i="1"/>
  <c r="K97" i="1"/>
  <c r="K49" i="1"/>
  <c r="K23" i="1"/>
  <c r="K29" i="1"/>
  <c r="K26" i="1"/>
  <c r="K106" i="1"/>
  <c r="K130" i="1"/>
  <c r="K111" i="1"/>
  <c r="K169" i="1"/>
  <c r="K172" i="1"/>
  <c r="K152" i="1"/>
  <c r="K95" i="1"/>
  <c r="K105" i="1"/>
  <c r="K153" i="1"/>
  <c r="K162" i="1"/>
  <c r="K58" i="1"/>
  <c r="K28" i="1"/>
  <c r="K34" i="1"/>
  <c r="K151" i="1"/>
  <c r="K163" i="1"/>
  <c r="K125" i="1"/>
  <c r="K192" i="1"/>
  <c r="K94" i="1"/>
  <c r="K57" i="1"/>
  <c r="K75" i="1"/>
  <c r="K173" i="1"/>
  <c r="K104" i="1"/>
  <c r="K70" i="1"/>
  <c r="K165" i="1"/>
  <c r="K55" i="1"/>
  <c r="K47" i="1"/>
  <c r="K12" i="1"/>
  <c r="K59" i="1"/>
  <c r="K188" i="1"/>
  <c r="K124" i="1"/>
  <c r="K14" i="1"/>
  <c r="K154" i="1"/>
  <c r="K73" i="1"/>
  <c r="K90" i="1"/>
  <c r="K50" i="1"/>
  <c r="K171" i="1"/>
  <c r="K85" i="1"/>
  <c r="K53" i="1"/>
  <c r="K133" i="1"/>
  <c r="K91" i="1"/>
  <c r="K48" i="1"/>
  <c r="K118" i="1"/>
  <c r="K143" i="1"/>
  <c r="K82" i="1"/>
  <c r="K66" i="1"/>
  <c r="K61" i="1"/>
  <c r="K35" i="1"/>
  <c r="K22" i="1"/>
  <c r="K93" i="1"/>
  <c r="K16" i="1"/>
  <c r="K65" i="1"/>
  <c r="K144" i="1"/>
  <c r="K155" i="1"/>
  <c r="K68" i="1"/>
  <c r="K21" i="1"/>
  <c r="K120" i="1"/>
  <c r="K161" i="1"/>
  <c r="K128" i="1"/>
  <c r="K56" i="1"/>
  <c r="K25" i="1"/>
  <c r="K147" i="1"/>
  <c r="K127" i="1"/>
  <c r="K11" i="1"/>
  <c r="K112" i="1"/>
  <c r="K178" i="1"/>
  <c r="K10" i="1"/>
  <c r="H201" i="1"/>
  <c r="J199" i="1"/>
  <c r="J201" i="1" s="1"/>
</calcChain>
</file>

<file path=xl/sharedStrings.xml><?xml version="1.0" encoding="utf-8"?>
<sst xmlns="http://schemas.openxmlformats.org/spreadsheetml/2006/main" count="171" uniqueCount="171">
  <si>
    <t>MINISTERIO DE AGRICULTURA  Y DESARROLLO RURAL</t>
  </si>
  <si>
    <t>DIRECCIÓN DE PLANEACIÓN Y SEGUIMIENTO PRESUPUESTAL</t>
  </si>
  <si>
    <t>PRESUPUESTO DE GASTOS DE FUNCIONAMIENTO E INVERSIÓN JULIO-SEPTIEMBRE 2.018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</si>
  <si>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</si>
  <si>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</si>
  <si>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</si>
  <si>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</si>
  <si>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</si>
  <si>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</si>
  <si>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</si>
  <si>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</si>
  <si>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</si>
  <si>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</si>
  <si>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</si>
  <si>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% PARTICI-PACIÓN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</si>
  <si>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</si>
  <si>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</si>
  <si>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</si>
  <si>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</si>
  <si>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</si>
  <si>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</si>
  <si>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</si>
  <si>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</si>
  <si>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</si>
  <si>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</si>
  <si>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</si>
  <si>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</si>
  <si>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</si>
  <si>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</si>
  <si>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</si>
  <si>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</si>
  <si>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</si>
  <si>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</si>
  <si>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</si>
  <si>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</si>
  <si>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</si>
  <si>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</si>
  <si>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</si>
  <si>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</si>
  <si>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</si>
  <si>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</si>
  <si>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</si>
  <si>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</si>
  <si>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</si>
  <si>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</si>
  <si>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</si>
  <si>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</si>
  <si>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</si>
  <si>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</si>
  <si>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</si>
  <si>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>Fortalecimiento Empresarial</t>
  </si>
  <si>
    <t>Gestión de servicios</t>
  </si>
  <si>
    <t>Fortalecimiento Asociativo</t>
  </si>
  <si>
    <t>Convenios</t>
  </si>
  <si>
    <t xml:space="preserve">   Contrapartidas Gobernaciones y/o Alcaldias</t>
  </si>
  <si>
    <t xml:space="preserve">     Convenio Gobernacion Cundinamarca</t>
  </si>
  <si>
    <t xml:space="preserve">     Convenio Pereira</t>
  </si>
  <si>
    <t xml:space="preserve">   Contrapartidas FNP</t>
  </si>
  <si>
    <t xml:space="preserve">     Convenio Gobernación FNP Cundinamarca</t>
  </si>
  <si>
    <t xml:space="preserve">     Convenio Pereira FNP</t>
  </si>
  <si>
    <t xml:space="preserve">     Carta Valle</t>
  </si>
  <si>
    <t>Apoyo autorización sanitaria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</si>
  <si>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</si>
  <si>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</si>
  <si>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</si>
  <si>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</si>
  <si>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</si>
  <si>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</si>
  <si>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</si>
  <si>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</si>
  <si>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</si>
  <si>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</si>
  <si>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</si>
  <si>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</si>
  <si>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</si>
  <si>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</si>
  <si>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</si>
  <si>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</si>
  <si>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</si>
  <si>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 xml:space="preserve">Home Panel </t>
  </si>
  <si>
    <t>Brand Equity Tracking</t>
  </si>
  <si>
    <t>Monitoreo de Medios</t>
  </si>
  <si>
    <t>Evaluación Neurologica de la  Campaña Vigente/Eye Tracking</t>
  </si>
  <si>
    <t>Estudio del Consumidor</t>
  </si>
  <si>
    <t>Estudio NSOP (LSDA)</t>
  </si>
  <si>
    <t>Estudio Digital</t>
  </si>
  <si>
    <t>Campaña de fomento al consumo</t>
  </si>
  <si>
    <t>Campaña de publicidad</t>
  </si>
  <si>
    <t>Consultoría MESA</t>
  </si>
  <si>
    <t>Pauta institucional</t>
  </si>
  <si>
    <t>Seguimiento y gestion comunicación integral.</t>
  </si>
  <si>
    <t>Sostenimiento y Desarrollo Digital</t>
  </si>
  <si>
    <t>Free Press Influenciadores</t>
  </si>
  <si>
    <t>Kit Publicitario</t>
  </si>
  <si>
    <t>Desarrollo Digital (Concurso Sabor Porkcolombia)</t>
  </si>
  <si>
    <t>Pauta digital</t>
  </si>
  <si>
    <t>Producción Digital</t>
  </si>
  <si>
    <t>Activaciones de consumo</t>
  </si>
  <si>
    <t>Cocina PorkColombia</t>
  </si>
  <si>
    <t>Asesor Gastronómico Ejecutivo</t>
  </si>
  <si>
    <t>Viajes Gestión Regional</t>
  </si>
  <si>
    <t>Capacitación anual contratistas</t>
  </si>
  <si>
    <t>Material de promocion al consumo</t>
  </si>
  <si>
    <t>Festival PorkColombia</t>
  </si>
  <si>
    <t>Seguimiento gestión a eventos de sensibilización de las bondades de la carne de cerdo</t>
  </si>
  <si>
    <t>Eventos especializados (Sector, gastronomicos , sector salud)</t>
  </si>
  <si>
    <t>Comercialización y Nuevos Negocios</t>
  </si>
  <si>
    <t>Gestion y seguimiento comercializacion y nuevos negocios</t>
  </si>
  <si>
    <t xml:space="preserve">Gestion de actividades nutricionales </t>
  </si>
  <si>
    <t>Material Promocional y Publicitario</t>
  </si>
  <si>
    <t>Eventos Apertura Nuevos Negocios</t>
  </si>
  <si>
    <t>Cerdificado PorkColombia (Expertos de carne de cerdo)</t>
  </si>
  <si>
    <t>ChefRegionales PorkColombia</t>
  </si>
  <si>
    <t>TOTAL ÁREA ERRADICACIÓN PPC</t>
  </si>
  <si>
    <t>Vacunacion e identificacion de Porcinos</t>
  </si>
  <si>
    <t>Identificación</t>
  </si>
  <si>
    <t>Suministros clínicos y dotaciones</t>
  </si>
  <si>
    <t>Auxilios distribuidores</t>
  </si>
  <si>
    <t>Biológico</t>
  </si>
  <si>
    <t>Contratación de personal</t>
  </si>
  <si>
    <t>Disposición de residuos biológicos</t>
  </si>
  <si>
    <t>Capacitación y divulgación</t>
  </si>
  <si>
    <t>Capacitación</t>
  </si>
  <si>
    <t>Divulgación</t>
  </si>
  <si>
    <t>Vigilancia Epidemiológica</t>
  </si>
  <si>
    <t>Administración de la base de datos</t>
  </si>
  <si>
    <t>Diseño, matenimiento y actualización de la plataforma</t>
  </si>
  <si>
    <t>Entrenamiento y soporte operativo</t>
  </si>
  <si>
    <t>TOTAL ÁREA TÉCNICA</t>
  </si>
  <si>
    <t>Programa nacional de bioseguridad, sanidad y productividad-PNBSP</t>
  </si>
  <si>
    <t>Acompañamiento (Certificación en granja y transporte)</t>
  </si>
  <si>
    <t>Taller técnico de bioseguridad, sanidad y productividad</t>
  </si>
  <si>
    <t>Premios PORKS Colombia 2018</t>
  </si>
  <si>
    <t xml:space="preserve">Sostenibilidad y responsabilidad social empresarial en producción primaria </t>
  </si>
  <si>
    <t xml:space="preserve">Acompañamiento y apoyo </t>
  </si>
  <si>
    <t>Granjas modelo y mesas de trabajo interinstitucionales e intergremiales</t>
  </si>
  <si>
    <t>Inocuidad y bienestar animal en producción primaria y transporte</t>
  </si>
  <si>
    <t>Profesionales de apoyo en implementación y certificación granja y transporte</t>
  </si>
  <si>
    <t>Fortalecimiento de competencias en bienestar animal e inocuidad</t>
  </si>
  <si>
    <t>Zonificación y ordenamiento productivo</t>
  </si>
  <si>
    <t>Proyecto UPRA-Porkcolombia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</si>
  <si>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</si>
  <si>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</si>
  <si>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</si>
  <si>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</si>
  <si>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</si>
  <si>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</si>
  <si>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</si>
  <si>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 xml:space="preserve">  Talleres y seminarios</t>
  </si>
  <si>
    <t>Jornada de actualizacion tecnica</t>
  </si>
  <si>
    <t>Material de apoyo</t>
  </si>
  <si>
    <t>Diagnostico</t>
  </si>
  <si>
    <t>Diagnostico rutinario con laboratorios oficiales</t>
  </si>
  <si>
    <t>Diagnostico rutinario con laboratorios privados</t>
  </si>
  <si>
    <t>Apoyo Diagnostico lineas base (ICA)</t>
  </si>
  <si>
    <t>TOTAL ÁREA SANIDAD</t>
  </si>
  <si>
    <t>Control y monitoreo de enfermedades en granjas de Colombia</t>
  </si>
  <si>
    <t>CUOTA DE ADMINISTRACIÓN</t>
  </si>
  <si>
    <t>Cuota de administración FNP</t>
  </si>
  <si>
    <t>Cuota de administración PPC</t>
  </si>
  <si>
    <t>FONDO DE EMERGENCIA FNP</t>
  </si>
  <si>
    <t>FONDO DE EMERGENCIA PPC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</si>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</sst>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3" x14ac:knownFonts="1"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0" xfId="0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Continuous"/>
    </xf>
    <xf numFmtId="3" fontId="1" fillId="2" borderId="1" xfId="0" applyNumberFormat="1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Continuous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/>
    <xf numFmtId="0" fontId="4" fillId="2" borderId="6" xfId="0" applyFont="1" applyFill="1" applyBorder="1"/>
    <xf numFmtId="0" fontId="4" fillId="2" borderId="7" xfId="0" applyFont="1" applyFill="1" applyBorder="1"/>
    <xf numFmtId="3" fontId="5" fillId="2" borderId="5" xfId="0" applyNumberFormat="1" applyFont="1" applyFill="1" applyBorder="1" applyAlignment="1"/>
    <xf numFmtId="3" fontId="5" fillId="2" borderId="6" xfId="0" applyNumberFormat="1" applyFont="1" applyFill="1" applyBorder="1"/>
    <xf numFmtId="10" fontId="5" fillId="2" borderId="7" xfId="1" applyNumberFormat="1" applyFont="1" applyFill="1" applyBorder="1"/>
    <xf numFmtId="3" fontId="4" fillId="2" borderId="5" xfId="0" applyNumberFormat="1" applyFont="1" applyFill="1" applyBorder="1" applyAlignment="1"/>
    <xf numFmtId="3" fontId="4" fillId="2" borderId="6" xfId="0" applyNumberFormat="1" applyFont="1" applyFill="1" applyBorder="1"/>
    <xf numFmtId="3" fontId="7" fillId="2" borderId="6" xfId="0" applyNumberFormat="1" applyFont="1" applyFill="1" applyBorder="1"/>
    <xf numFmtId="10" fontId="7" fillId="2" borderId="7" xfId="1" applyNumberFormat="1" applyFont="1" applyFill="1" applyBorder="1"/>
    <xf numFmtId="0" fontId="0" fillId="0" borderId="0" xfId="0" applyFill="1" applyAlignment="1">
      <alignment horizontal="center"/>
    </xf>
    <xf numFmtId="3" fontId="8" fillId="2" borderId="6" xfId="0" applyNumberFormat="1" applyFont="1" applyFill="1" applyBorder="1"/>
    <xf numFmtId="3" fontId="0" fillId="0" borderId="0" xfId="0" applyNumberFormat="1" applyFill="1"/>
    <xf numFmtId="0" fontId="1" fillId="2" borderId="5" xfId="0" applyFont="1" applyFill="1" applyBorder="1" applyAlignment="1"/>
    <xf numFmtId="3" fontId="1" fillId="2" borderId="6" xfId="0" applyNumberFormat="1" applyFont="1" applyFill="1" applyBorder="1"/>
    <xf numFmtId="0" fontId="4" fillId="2" borderId="5" xfId="0" applyFont="1" applyFill="1" applyBorder="1" applyAlignment="1"/>
    <xf numFmtId="3" fontId="4" fillId="2" borderId="6" xfId="2" applyNumberFormat="1" applyFont="1" applyFill="1" applyBorder="1"/>
    <xf numFmtId="3" fontId="5" fillId="2" borderId="6" xfId="2" applyNumberFormat="1" applyFont="1" applyFill="1" applyBorder="1"/>
    <xf numFmtId="0" fontId="1" fillId="2" borderId="8" xfId="0" applyFont="1" applyFill="1" applyBorder="1" applyAlignment="1"/>
    <xf numFmtId="3" fontId="1" fillId="2" borderId="9" xfId="0" applyNumberFormat="1" applyFont="1" applyFill="1" applyBorder="1"/>
    <xf numFmtId="3" fontId="5" fillId="2" borderId="9" xfId="2" applyNumberFormat="1" applyFont="1" applyFill="1" applyBorder="1"/>
    <xf numFmtId="10" fontId="5" fillId="2" borderId="10" xfId="1" applyNumberFormat="1" applyFont="1" applyFill="1" applyBorder="1"/>
    <xf numFmtId="0" fontId="4" fillId="2" borderId="11" xfId="0" applyFont="1" applyFill="1" applyBorder="1" applyAlignment="1"/>
    <xf numFmtId="3" fontId="4" fillId="2" borderId="12" xfId="0" applyNumberFormat="1" applyFont="1" applyFill="1" applyBorder="1"/>
    <xf numFmtId="10" fontId="5" fillId="2" borderId="13" xfId="1" applyNumberFormat="1" applyFont="1" applyFill="1" applyBorder="1"/>
    <xf numFmtId="0" fontId="1" fillId="2" borderId="14" xfId="0" applyFont="1" applyFill="1" applyBorder="1" applyAlignment="1"/>
    <xf numFmtId="3" fontId="1" fillId="0" borderId="15" xfId="0" applyNumberFormat="1" applyFont="1" applyFill="1" applyBorder="1"/>
    <xf numFmtId="10" fontId="5" fillId="2" borderId="16" xfId="1" applyNumberFormat="1" applyFont="1" applyFill="1" applyBorder="1"/>
    <xf numFmtId="3" fontId="1" fillId="2" borderId="15" xfId="0" applyNumberFormat="1" applyFont="1" applyFill="1" applyBorder="1"/>
    <xf numFmtId="37" fontId="1" fillId="2" borderId="5" xfId="0" applyNumberFormat="1" applyFont="1" applyFill="1" applyBorder="1" applyAlignment="1"/>
    <xf numFmtId="0" fontId="9" fillId="0" borderId="0" xfId="0" applyFont="1" applyFill="1"/>
    <xf numFmtId="37" fontId="7" fillId="2" borderId="5" xfId="0" applyNumberFormat="1" applyFont="1" applyFill="1" applyBorder="1" applyAlignment="1">
      <alignment horizontal="left"/>
    </xf>
    <xf numFmtId="37" fontId="5" fillId="2" borderId="5" xfId="0" applyNumberFormat="1" applyFont="1" applyFill="1" applyBorder="1" applyAlignment="1">
      <alignment horizontal="left"/>
    </xf>
    <xf numFmtId="164" fontId="1" fillId="2" borderId="6" xfId="2" applyFont="1" applyFill="1" applyBorder="1"/>
    <xf numFmtId="164" fontId="7" fillId="2" borderId="6" xfId="2" applyFont="1" applyFill="1" applyBorder="1"/>
    <xf numFmtId="164" fontId="9" fillId="0" borderId="0" xfId="2" applyFont="1" applyFill="1"/>
    <xf numFmtId="37" fontId="7" fillId="2" borderId="5" xfId="0" applyNumberFormat="1" applyFont="1" applyFill="1" applyBorder="1" applyAlignment="1"/>
    <xf numFmtId="37" fontId="5" fillId="2" borderId="5" xfId="0" applyNumberFormat="1" applyFont="1" applyFill="1" applyBorder="1" applyAlignment="1"/>
    <xf numFmtId="3" fontId="5" fillId="2" borderId="6" xfId="3" applyNumberFormat="1" applyFont="1" applyFill="1" applyBorder="1"/>
    <xf numFmtId="165" fontId="6" fillId="0" borderId="0" xfId="0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0" fontId="4" fillId="2" borderId="17" xfId="0" applyFont="1" applyFill="1" applyBorder="1" applyAlignment="1"/>
    <xf numFmtId="3" fontId="1" fillId="2" borderId="18" xfId="0" applyNumberFormat="1" applyFont="1" applyFill="1" applyBorder="1"/>
    <xf numFmtId="0" fontId="4" fillId="2" borderId="18" xfId="0" applyFont="1" applyFill="1" applyBorder="1"/>
    <xf numFmtId="3" fontId="4" fillId="2" borderId="18" xfId="0" applyNumberFormat="1" applyFont="1" applyFill="1" applyBorder="1"/>
    <xf numFmtId="0" fontId="4" fillId="2" borderId="19" xfId="0" applyFont="1" applyFill="1" applyBorder="1"/>
    <xf numFmtId="10" fontId="0" fillId="0" borderId="0" xfId="1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37" fontId="10" fillId="0" borderId="0" xfId="0" applyNumberFormat="1" applyFont="1" applyFill="1"/>
    <xf numFmtId="0" fontId="10" fillId="0" borderId="0" xfId="0" applyFont="1" applyFill="1"/>
    <xf numFmtId="10" fontId="10" fillId="0" borderId="0" xfId="0" applyNumberFormat="1" applyFont="1" applyFill="1"/>
    <xf numFmtId="37" fontId="0" fillId="0" borderId="0" xfId="0" applyNumberFormat="1" applyFill="1"/>
    <xf numFmtId="164" fontId="10" fillId="0" borderId="0" xfId="2" applyFont="1" applyFill="1"/>
    <xf numFmtId="9" fontId="10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3" fontId="11" fillId="0" borderId="0" xfId="0" applyNumberFormat="1" applyFont="1" applyFill="1"/>
    <xf numFmtId="165" fontId="11" fillId="0" borderId="0" xfId="2" applyNumberFormat="1" applyFont="1" applyFill="1"/>
    <xf numFmtId="10" fontId="10" fillId="0" borderId="0" xfId="1" applyNumberFormat="1" applyFont="1" applyFill="1"/>
    <xf numFmtId="3" fontId="11" fillId="0" borderId="1" xfId="0" applyNumberFormat="1" applyFont="1" applyFill="1" applyBorder="1"/>
    <xf numFmtId="165" fontId="11" fillId="0" borderId="1" xfId="2" applyNumberFormat="1" applyFont="1" applyFill="1" applyBorder="1"/>
    <xf numFmtId="3" fontId="12" fillId="0" borderId="0" xfId="0" applyNumberFormat="1" applyFont="1" applyFill="1" applyAlignment="1"/>
    <xf numFmtId="166" fontId="12" fillId="0" borderId="0" xfId="0" applyNumberFormat="1" applyFont="1" applyFill="1" applyAlignment="1"/>
    <xf numFmtId="164" fontId="11" fillId="0" borderId="0" xfId="2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JUL-SE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Presupuesto%202018\Presupuesto%202018%20v.2\Anexos\Presupuesto%20Sanida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5\PRESUPUESTO%202015\PRESUPUESTO%202015%20V.6\Presupuesto%202015%20version%2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Solicitud%20&#225;reas/III%20trimestre%202018/Solicitud%20III%20&#193;reaEcon&#243;mica%20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Solicitud%20&#225;reas\III%20trimestre%202018\Solicitud%20III%20&#193;reaEcon&#243;mica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Solicitud%20&#225;reas/III%20trimestre%202018/Presupuesto%20Solicitud%20III%20Trimestre%202018%20Mercade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Solicitud%20&#225;reas/III%20trimestre%202018/Solicitud%20PPC%20y%20Sanidad%20III%20trimestre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Presupuesto%202018\Presupuesto%202018%20v.2\Anexos\presupuesto%20PPC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Solicitud%20&#225;reas/III%20trimestre%202018/Proyecci&#243;n%20ejecuci&#243;n%20II%20Tri%20y%20solicitud%20III%20Tri%20t&#233;cnic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ubio\Downloads\Presupuesto%20II%20trimestre%20y%20solicitud%20III%20trimestre%202018%20final%20rec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Presupuesto%202018\Presupuesto%202018%20v.2\Anexos\Presupuestos%20Investig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7"/>
      <sheetName val="Ejecución gastos 2017"/>
      <sheetName val="Superavit 2017"/>
      <sheetName val="Anexo 2 "/>
      <sheetName val="Anexo 3"/>
      <sheetName val="Anexo 4"/>
      <sheetName val="Funcionamiento"/>
      <sheetName val="Nómina y honorarios 2018"/>
      <sheetName val="Comparativo nómina 2017-2018"/>
      <sheetName val="Comparativo gastos personal "/>
    </sheetNames>
    <sheetDataSet>
      <sheetData sheetId="0">
        <row r="15">
          <cell r="B15">
            <v>5741103680</v>
          </cell>
        </row>
        <row r="16">
          <cell r="B16">
            <v>3444662208</v>
          </cell>
        </row>
        <row r="19">
          <cell r="B19">
            <v>27124667</v>
          </cell>
        </row>
        <row r="20">
          <cell r="B20">
            <v>16274800</v>
          </cell>
        </row>
        <row r="42">
          <cell r="C42">
            <v>6815703952.7511911</v>
          </cell>
        </row>
        <row r="43">
          <cell r="C43">
            <v>5449616512.7266197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F8">
            <v>10764814</v>
          </cell>
        </row>
        <row r="10">
          <cell r="F10">
            <v>40599145.708449997</v>
          </cell>
          <cell r="G10">
            <v>0</v>
          </cell>
          <cell r="I10">
            <v>44204364</v>
          </cell>
        </row>
        <row r="12">
          <cell r="F12">
            <v>2016274.3040999998</v>
          </cell>
        </row>
        <row r="14">
          <cell r="F14">
            <v>5620183.9354499998</v>
          </cell>
          <cell r="G14">
            <v>4808958</v>
          </cell>
        </row>
        <row r="16">
          <cell r="F16">
            <v>6325486.8467749991</v>
          </cell>
          <cell r="G16">
            <v>2512431</v>
          </cell>
          <cell r="H16">
            <v>2512431</v>
          </cell>
          <cell r="I16">
            <v>2512431</v>
          </cell>
          <cell r="J16">
            <v>2512431</v>
          </cell>
          <cell r="K16">
            <v>2512431</v>
          </cell>
          <cell r="L16">
            <v>2512431</v>
          </cell>
        </row>
        <row r="18">
          <cell r="F18">
            <v>7972085.5150999995</v>
          </cell>
          <cell r="G18">
            <v>7894987.2860000003</v>
          </cell>
          <cell r="I18">
            <v>3636135</v>
          </cell>
          <cell r="J18">
            <v>1117934.25</v>
          </cell>
          <cell r="K18">
            <v>477406</v>
          </cell>
          <cell r="L18">
            <v>2750031</v>
          </cell>
        </row>
        <row r="20">
          <cell r="F20">
            <v>5000000</v>
          </cell>
          <cell r="G20">
            <v>2431233.5</v>
          </cell>
          <cell r="I20">
            <v>890676</v>
          </cell>
          <cell r="L20">
            <v>0</v>
          </cell>
        </row>
        <row r="22">
          <cell r="F22">
            <v>3000000</v>
          </cell>
          <cell r="G22">
            <v>87011397</v>
          </cell>
          <cell r="I22">
            <v>4500000</v>
          </cell>
          <cell r="J22">
            <v>4605436.2779999999</v>
          </cell>
          <cell r="K22">
            <v>2500000</v>
          </cell>
          <cell r="L22">
            <v>7593674</v>
          </cell>
        </row>
        <row r="24">
          <cell r="F24">
            <v>3328231.6901750001</v>
          </cell>
          <cell r="G24">
            <v>6245400</v>
          </cell>
          <cell r="J24">
            <v>1180274</v>
          </cell>
        </row>
        <row r="26">
          <cell r="F26">
            <v>7739339.3178999992</v>
          </cell>
          <cell r="G26">
            <v>75000000</v>
          </cell>
          <cell r="H26">
            <v>1940000</v>
          </cell>
          <cell r="I26">
            <v>3500000</v>
          </cell>
          <cell r="J26">
            <v>3000000</v>
          </cell>
          <cell r="K26">
            <v>1865236</v>
          </cell>
          <cell r="L26">
            <v>2937777</v>
          </cell>
        </row>
        <row r="28">
          <cell r="F28">
            <v>1332860.739875</v>
          </cell>
          <cell r="G28">
            <v>1000000</v>
          </cell>
          <cell r="I28">
            <v>500000</v>
          </cell>
          <cell r="J28">
            <v>800000</v>
          </cell>
          <cell r="K28">
            <v>550476</v>
          </cell>
          <cell r="L28">
            <v>598518</v>
          </cell>
        </row>
        <row r="30">
          <cell r="F30">
            <v>2509990.8694000002</v>
          </cell>
          <cell r="G30">
            <v>10416000</v>
          </cell>
          <cell r="I30">
            <v>500000</v>
          </cell>
          <cell r="J30">
            <v>0</v>
          </cell>
          <cell r="K30">
            <v>1376865</v>
          </cell>
        </row>
        <row r="32">
          <cell r="F32">
            <v>6166444.3520749994</v>
          </cell>
        </row>
        <row r="34">
          <cell r="F34">
            <v>25000000</v>
          </cell>
          <cell r="G34">
            <v>18228000</v>
          </cell>
        </row>
        <row r="36">
          <cell r="F36">
            <v>58492184.096299998</v>
          </cell>
        </row>
      </sheetData>
      <sheetData sheetId="11">
        <row r="13">
          <cell r="K13">
            <v>42860660.732399993</v>
          </cell>
          <cell r="L13">
            <v>2793651.6077999994</v>
          </cell>
          <cell r="M13">
            <v>335238.19293599995</v>
          </cell>
          <cell r="N13">
            <v>2793651.6077999994</v>
          </cell>
          <cell r="O13">
            <v>1396825.8038999997</v>
          </cell>
          <cell r="S13">
            <v>8263220.7840611273</v>
          </cell>
          <cell r="U13">
            <v>1430349.6231936</v>
          </cell>
          <cell r="X13">
            <v>1787937.0289919998</v>
          </cell>
        </row>
        <row r="22">
          <cell r="K22">
            <v>243714770.03580001</v>
          </cell>
          <cell r="L22">
            <v>17641073.175499998</v>
          </cell>
          <cell r="M22">
            <v>2116928.78106</v>
          </cell>
          <cell r="N22">
            <v>17641073.175499998</v>
          </cell>
          <cell r="O22">
            <v>10154782.084825</v>
          </cell>
          <cell r="S22">
            <v>49570807.919185907</v>
          </cell>
          <cell r="U22">
            <v>9943452.6061593574</v>
          </cell>
          <cell r="X22">
            <v>12429315.757699197</v>
          </cell>
        </row>
        <row r="43">
          <cell r="K43">
            <v>92875756.680599988</v>
          </cell>
          <cell r="L43">
            <v>5071155.3958999999</v>
          </cell>
          <cell r="M43">
            <v>608538.64750799991</v>
          </cell>
          <cell r="N43">
            <v>5071155.3958999999</v>
          </cell>
          <cell r="O43">
            <v>3869823.1950249998</v>
          </cell>
          <cell r="S43">
            <v>17449217.783690963</v>
          </cell>
          <cell r="U43">
            <v>3541527.7270041592</v>
          </cell>
          <cell r="X43">
            <v>4426909.6587551991</v>
          </cell>
        </row>
        <row r="55">
          <cell r="K55">
            <v>90514705.955999985</v>
          </cell>
          <cell r="L55">
            <v>4874401.16885</v>
          </cell>
          <cell r="M55">
            <v>584928.14026199991</v>
          </cell>
          <cell r="N55">
            <v>4874401.16885</v>
          </cell>
          <cell r="O55">
            <v>3771446.0814999999</v>
          </cell>
          <cell r="S55">
            <v>16952877.700365551</v>
          </cell>
          <cell r="U55">
            <v>3440789.5627545593</v>
          </cell>
          <cell r="X55">
            <v>4300986.9534431994</v>
          </cell>
        </row>
        <row r="66">
          <cell r="K66">
            <v>77712347.903999999</v>
          </cell>
          <cell r="L66">
            <v>3807537.9978499999</v>
          </cell>
          <cell r="M66">
            <v>456904.5597419999</v>
          </cell>
          <cell r="N66">
            <v>3807537.9978499999</v>
          </cell>
          <cell r="O66">
            <v>3238014.4959999998</v>
          </cell>
          <cell r="S66">
            <v>14336738.474247996</v>
          </cell>
          <cell r="U66">
            <v>2894555.6192025598</v>
          </cell>
          <cell r="X66">
            <v>3618194.5240031998</v>
          </cell>
        </row>
        <row r="75">
          <cell r="K75">
            <v>11547094.783499999</v>
          </cell>
          <cell r="L75">
            <v>962257.89862499991</v>
          </cell>
          <cell r="M75">
            <v>115470.94783499997</v>
          </cell>
          <cell r="N75">
            <v>962257.89862499991</v>
          </cell>
          <cell r="O75">
            <v>481128.94931249996</v>
          </cell>
          <cell r="S75">
            <v>2427430.2653873698</v>
          </cell>
          <cell r="U75">
            <v>492676.04409599997</v>
          </cell>
          <cell r="X75">
            <v>615845.05511999992</v>
          </cell>
        </row>
        <row r="80">
          <cell r="K80">
            <v>251477893.39290002</v>
          </cell>
          <cell r="L80">
            <v>18288000.121924996</v>
          </cell>
          <cell r="M80">
            <v>2194560.0146309994</v>
          </cell>
          <cell r="N80">
            <v>18288000.121924996</v>
          </cell>
          <cell r="O80">
            <v>10478245.558037497</v>
          </cell>
          <cell r="S80">
            <v>51670369.953757636</v>
          </cell>
          <cell r="U80">
            <v>10274679.202728959</v>
          </cell>
          <cell r="X80">
            <v>12843349.003411196</v>
          </cell>
        </row>
        <row r="110">
          <cell r="I110">
            <v>235054.99709999998</v>
          </cell>
          <cell r="K110">
            <v>940219.98839999991</v>
          </cell>
          <cell r="M110">
            <v>235054.99709999998</v>
          </cell>
          <cell r="O110">
            <v>235054.99709999998</v>
          </cell>
          <cell r="Q110">
            <v>235054.99709999998</v>
          </cell>
          <cell r="S110">
            <v>705164.99129999988</v>
          </cell>
        </row>
        <row r="121">
          <cell r="I121">
            <v>37205365.966666661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vs 2017"/>
      <sheetName val="Presupuesto desagregado 2018"/>
      <sheetName val="PRRS"/>
    </sheetNames>
    <sheetDataSet>
      <sheetData sheetId="0">
        <row r="16">
          <cell r="B16" t="str">
            <v>Control y monitoreo de PRRS</v>
          </cell>
        </row>
        <row r="17">
          <cell r="B17" t="str">
            <v>Vigilancia de Influenza Porcina</v>
          </cell>
        </row>
        <row r="18">
          <cell r="B18" t="str">
            <v>Programa Nacional de Sanidad Porcina</v>
          </cell>
        </row>
        <row r="19">
          <cell r="B19" t="str">
            <v>Divulgación sanitaria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A13" t="str">
            <v>SUPERVISOR CONTROL PRESUPUESTAL</v>
          </cell>
        </row>
      </sheetData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Solicitud"/>
      <sheetName val="Agregado"/>
      <sheetName val="Generales"/>
      <sheetName val="Inversión"/>
      <sheetName val="Ej Ene-mar"/>
      <sheetName val="Ejec30May"/>
      <sheetName val="Des30May"/>
      <sheetName val="Sus30May"/>
      <sheetName val="Ejecución adicional"/>
      <sheetName val="Ingresos"/>
      <sheetName val="Supuestos"/>
      <sheetName val="Por región"/>
      <sheetName val="5.2"/>
      <sheetName val="Anexo 4"/>
    </sheetNames>
    <sheetDataSet>
      <sheetData sheetId="0"/>
      <sheetData sheetId="1">
        <row r="7">
          <cell r="E7">
            <v>16617179.497799998</v>
          </cell>
        </row>
        <row r="26">
          <cell r="E26">
            <v>115771319.63929999</v>
          </cell>
        </row>
        <row r="30">
          <cell r="E30">
            <v>53812650</v>
          </cell>
        </row>
        <row r="31">
          <cell r="E31">
            <v>20874784</v>
          </cell>
        </row>
        <row r="36">
          <cell r="E36">
            <v>72000000</v>
          </cell>
        </row>
        <row r="39">
          <cell r="E39">
            <v>25000000</v>
          </cell>
        </row>
        <row r="40">
          <cell r="E40">
            <v>10500000</v>
          </cell>
        </row>
        <row r="44">
          <cell r="E44">
            <v>40178619</v>
          </cell>
        </row>
        <row r="48">
          <cell r="E48">
            <v>50405919.799999997</v>
          </cell>
        </row>
        <row r="49">
          <cell r="E49">
            <v>5065470.5</v>
          </cell>
        </row>
        <row r="53">
          <cell r="E53">
            <v>38084213.887727745</v>
          </cell>
        </row>
        <row r="54">
          <cell r="E54">
            <v>48793580.926807493</v>
          </cell>
        </row>
        <row r="58">
          <cell r="E58">
            <v>5246916.6749999998</v>
          </cell>
        </row>
        <row r="59">
          <cell r="E59">
            <v>38758464.399999999</v>
          </cell>
        </row>
        <row r="60">
          <cell r="E60">
            <v>9999835.3000000007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Solicitud"/>
      <sheetName val="Agregado"/>
      <sheetName val="Generales"/>
      <sheetName val="Inversión"/>
      <sheetName val="Ej Ene-mar"/>
      <sheetName val="Ejec30May"/>
      <sheetName val="Des30May"/>
      <sheetName val="Sus30May"/>
      <sheetName val="Ejecución adicional"/>
      <sheetName val="Ingresos"/>
      <sheetName val="Supuestos"/>
      <sheetName val="Por región"/>
      <sheetName val="5.2"/>
      <sheetName val="Anexo 4"/>
    </sheetNames>
    <sheetDataSet>
      <sheetData sheetId="0" refreshError="1"/>
      <sheetData sheetId="1" refreshError="1">
        <row r="32">
          <cell r="E32">
            <v>123997714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 1 Honorarios Contratistas"/>
    </sheetNames>
    <sheetDataSet>
      <sheetData sheetId="0">
        <row r="6">
          <cell r="M6">
            <v>2937777</v>
          </cell>
        </row>
        <row r="18">
          <cell r="M18">
            <v>7022000</v>
          </cell>
        </row>
        <row r="26">
          <cell r="M26">
            <v>942653272</v>
          </cell>
        </row>
        <row r="27">
          <cell r="M27">
            <v>16000000</v>
          </cell>
        </row>
        <row r="28">
          <cell r="M28">
            <v>13149719</v>
          </cell>
        </row>
        <row r="30">
          <cell r="M30">
            <v>20000000</v>
          </cell>
        </row>
        <row r="31">
          <cell r="M31">
            <v>71136248</v>
          </cell>
        </row>
        <row r="32">
          <cell r="M32">
            <v>28336906</v>
          </cell>
        </row>
        <row r="34">
          <cell r="M34">
            <v>65481404</v>
          </cell>
        </row>
        <row r="35">
          <cell r="M35">
            <v>149741875</v>
          </cell>
        </row>
        <row r="36">
          <cell r="M36">
            <v>250000000</v>
          </cell>
        </row>
        <row r="39">
          <cell r="M39">
            <v>144405000</v>
          </cell>
        </row>
        <row r="40">
          <cell r="M40">
            <v>12207249</v>
          </cell>
        </row>
        <row r="41">
          <cell r="M41">
            <v>12000000</v>
          </cell>
        </row>
        <row r="42">
          <cell r="M42">
            <v>4000000</v>
          </cell>
        </row>
        <row r="44">
          <cell r="M44">
            <v>25000000</v>
          </cell>
        </row>
        <row r="46">
          <cell r="M46">
            <v>572495000</v>
          </cell>
        </row>
        <row r="47">
          <cell r="M47">
            <v>3000000</v>
          </cell>
        </row>
        <row r="49">
          <cell r="M49">
            <v>89800000</v>
          </cell>
        </row>
        <row r="52">
          <cell r="M52">
            <v>6000000</v>
          </cell>
        </row>
        <row r="53">
          <cell r="M53">
            <v>48828998</v>
          </cell>
        </row>
        <row r="54">
          <cell r="M54">
            <v>63500000</v>
          </cell>
        </row>
        <row r="55">
          <cell r="M55">
            <v>52600000</v>
          </cell>
        </row>
        <row r="56">
          <cell r="M56">
            <v>35600000</v>
          </cell>
        </row>
        <row r="57">
          <cell r="M57">
            <v>46126867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PPC III trimestre 2018"/>
      <sheetName val="Ppto Sanidad III trimestre 2018"/>
    </sheetNames>
    <sheetDataSet>
      <sheetData sheetId="0">
        <row r="9">
          <cell r="F9">
            <v>6245400</v>
          </cell>
        </row>
        <row r="46">
          <cell r="F46">
            <v>1010000000</v>
          </cell>
        </row>
        <row r="56">
          <cell r="F56">
            <v>100000000</v>
          </cell>
        </row>
        <row r="60">
          <cell r="F60">
            <v>51304098</v>
          </cell>
        </row>
        <row r="65">
          <cell r="F65">
            <v>600000000</v>
          </cell>
        </row>
        <row r="68">
          <cell r="F68">
            <v>2200000000</v>
          </cell>
        </row>
        <row r="71">
          <cell r="F71">
            <v>4000000</v>
          </cell>
        </row>
        <row r="75">
          <cell r="F75">
            <v>74138140</v>
          </cell>
        </row>
        <row r="89">
          <cell r="F89">
            <v>80000000</v>
          </cell>
        </row>
        <row r="94">
          <cell r="F94">
            <v>97000000</v>
          </cell>
        </row>
        <row r="98">
          <cell r="F98">
            <v>65323323</v>
          </cell>
        </row>
        <row r="105">
          <cell r="F105">
            <v>160000000</v>
          </cell>
        </row>
        <row r="106">
          <cell r="F106">
            <v>70000000</v>
          </cell>
        </row>
      </sheetData>
      <sheetData sheetId="1">
        <row r="6">
          <cell r="F6">
            <v>1940000</v>
          </cell>
        </row>
        <row r="10">
          <cell r="F10">
            <v>45763200</v>
          </cell>
        </row>
        <row r="15">
          <cell r="F15">
            <v>15000000</v>
          </cell>
        </row>
        <row r="20">
          <cell r="F20">
            <v>443463185</v>
          </cell>
        </row>
        <row r="36">
          <cell r="F36">
            <v>6463989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 vs 2018"/>
      <sheetName val="Presupuesto desagregado 2018"/>
      <sheetName val="Suministros clínic y dotaciones"/>
      <sheetName val="Contratación personal"/>
      <sheetName val="Diagnóstico rutinario"/>
      <sheetName val="Autoridades y puestos control"/>
      <sheetName val="Administración bases de datos"/>
    </sheetNames>
    <sheetDataSet>
      <sheetData sheetId="0">
        <row r="37">
          <cell r="B37" t="str">
            <v>Diagnóstico Rutinario</v>
          </cell>
        </row>
        <row r="40">
          <cell r="B40" t="str">
            <v>Trabajo con autoridades y puestos de control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Anexo1"/>
      <sheetName val="Anexo2"/>
    </sheetNames>
    <sheetDataSet>
      <sheetData sheetId="0">
        <row r="7">
          <cell r="J7">
            <v>1180274</v>
          </cell>
        </row>
        <row r="22">
          <cell r="J22">
            <v>75059314.525699988</v>
          </cell>
        </row>
        <row r="24">
          <cell r="J24">
            <v>78000000</v>
          </cell>
        </row>
        <row r="26">
          <cell r="J26">
            <v>196626800.38817203</v>
          </cell>
        </row>
        <row r="27">
          <cell r="J27">
            <v>68380000</v>
          </cell>
        </row>
        <row r="29">
          <cell r="J29">
            <v>5713784</v>
          </cell>
        </row>
        <row r="30">
          <cell r="J30">
            <v>18000000</v>
          </cell>
        </row>
        <row r="32">
          <cell r="J32">
            <v>3197927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ene-mar 2018"/>
      <sheetName val="Ejecución abril-junio"/>
    </sheetNames>
    <sheetDataSet>
      <sheetData sheetId="0" refreshError="1"/>
      <sheetData sheetId="1" refreshError="1">
        <row r="2">
          <cell r="J2">
            <v>1865236</v>
          </cell>
        </row>
        <row r="8">
          <cell r="J8">
            <v>151192094</v>
          </cell>
        </row>
        <row r="9">
          <cell r="J9">
            <v>4400000</v>
          </cell>
        </row>
        <row r="11">
          <cell r="J11">
            <v>84000000</v>
          </cell>
        </row>
        <row r="12">
          <cell r="J12">
            <v>14000000</v>
          </cell>
        </row>
        <row r="13">
          <cell r="J13">
            <v>20000000</v>
          </cell>
        </row>
        <row r="14">
          <cell r="J14">
            <v>41000000</v>
          </cell>
        </row>
        <row r="15">
          <cell r="J15">
            <v>10000000</v>
          </cell>
        </row>
        <row r="16">
          <cell r="J16">
            <v>63000000</v>
          </cell>
        </row>
        <row r="17">
          <cell r="J17">
            <v>6665000</v>
          </cell>
        </row>
        <row r="18">
          <cell r="J18">
            <v>40000000</v>
          </cell>
        </row>
        <row r="19">
          <cell r="J19">
            <v>4000000</v>
          </cell>
        </row>
        <row r="20">
          <cell r="J20">
            <v>4000000</v>
          </cell>
        </row>
        <row r="21">
          <cell r="J21">
            <v>6300000</v>
          </cell>
        </row>
        <row r="22">
          <cell r="J22">
            <v>40000000</v>
          </cell>
        </row>
        <row r="23">
          <cell r="J23">
            <v>11000000</v>
          </cell>
        </row>
        <row r="24">
          <cell r="J24">
            <v>2000000</v>
          </cell>
        </row>
        <row r="25">
          <cell r="J25">
            <v>20000000</v>
          </cell>
        </row>
        <row r="26">
          <cell r="J26">
            <v>58000000</v>
          </cell>
        </row>
        <row r="27">
          <cell r="J27">
            <v>5700000</v>
          </cell>
        </row>
        <row r="28">
          <cell r="J28">
            <v>5000000</v>
          </cell>
        </row>
        <row r="29">
          <cell r="J29">
            <v>30000000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>
        <row r="23">
          <cell r="A23" t="str">
            <v>Gira técnica</v>
          </cell>
        </row>
        <row r="24">
          <cell r="A24" t="str">
            <v>Capacitación en desposte y transformación de la carne de cerdo</v>
          </cell>
        </row>
        <row r="26">
          <cell r="A26" t="str">
            <v>Curso virtual en tecnologías ambientales para porcicultura</v>
          </cell>
        </row>
        <row r="27">
          <cell r="A27" t="str">
            <v>Curso virtual innovación en productos</v>
          </cell>
        </row>
        <row r="28">
          <cell r="A28" t="str">
            <v>Campus virtual</v>
          </cell>
        </row>
        <row r="30">
          <cell r="A30" t="str">
            <v>Encuentros regionales porcicolas</v>
          </cell>
        </row>
        <row r="32">
          <cell r="A32" t="str">
            <v>Curso de operarios</v>
          </cell>
        </row>
        <row r="34">
          <cell r="A34" t="str">
            <v>Buenas practicas en el manejo de medicamentos veterinarios</v>
          </cell>
        </row>
        <row r="40">
          <cell r="A40" t="str">
            <v>Diagnóstico rutinario</v>
          </cell>
        </row>
        <row r="41">
          <cell r="A41" t="str">
            <v>Diagnóstico integrado</v>
          </cell>
        </row>
        <row r="42">
          <cell r="A42" t="str">
            <v>Diagnóstico PRRS (incluido IFA)</v>
          </cell>
        </row>
        <row r="43">
          <cell r="A43" t="str">
            <v>Compras de insumos</v>
          </cell>
        </row>
        <row r="44">
          <cell r="A44" t="str">
            <v>Diagnóstico importados</v>
          </cell>
        </row>
        <row r="47">
          <cell r="A47" t="str">
            <v>Rutinario</v>
          </cell>
        </row>
        <row r="48">
          <cell r="A48" t="str">
            <v>Combos</v>
          </cell>
        </row>
        <row r="49">
          <cell r="A49" t="str">
            <v>PRRS</v>
          </cell>
        </row>
        <row r="50">
          <cell r="A50" t="str">
            <v>Pruebas interlaboratorios</v>
          </cell>
        </row>
        <row r="51">
          <cell r="A51" t="str">
            <v>Promoción al diagnóstico</v>
          </cell>
        </row>
        <row r="52">
          <cell r="A52" t="str">
            <v>Inocuidad y ambiente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tabSelected="1" topLeftCell="A2" zoomScale="85" zoomScaleNormal="85" zoomScaleSheetLayoutView="85" workbookViewId="0">
      <pane xSplit="1" ySplit="5" topLeftCell="B141" activePane="bottomRight" state="frozen"/>
      <selection activeCell="A2" sqref="A2"/>
      <selection pane="topRight" activeCell="B2" sqref="B2"/>
      <selection pane="bottomLeft" activeCell="A7" sqref="A7"/>
      <selection pane="bottomRight" activeCell="J194" sqref="J194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4.42578125" style="2" customWidth="1"/>
    <col min="6" max="6" width="15.42578125" style="2" customWidth="1"/>
    <col min="7" max="7" width="17.5703125" style="2" customWidth="1"/>
    <col min="8" max="8" width="16.140625" style="2" customWidth="1"/>
    <col min="9" max="9" width="21.42578125" style="2" customWidth="1"/>
    <col min="10" max="10" width="19.7109375" style="2" customWidth="1"/>
    <col min="11" max="11" width="9.42578125" style="2" customWidth="1"/>
    <col min="12" max="14" width="14.5703125" style="2" customWidth="1"/>
    <col min="15" max="16384" width="11.425781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ht="15.75" thickBot="1" x14ac:dyDescent="0.3">
      <c r="A5" s="4"/>
      <c r="B5" s="5"/>
      <c r="C5" s="6"/>
      <c r="D5" s="6"/>
      <c r="E5" s="7"/>
      <c r="F5" s="7"/>
      <c r="G5" s="7"/>
      <c r="H5" s="8"/>
      <c r="I5" s="7"/>
      <c r="J5" s="9"/>
      <c r="K5" s="9"/>
    </row>
    <row r="6" spans="1:13" ht="73.5" customHeight="1" thickTop="1" x14ac:dyDescent="0.2">
      <c r="A6" s="10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2" t="s">
        <v>14</v>
      </c>
    </row>
    <row r="7" spans="1:13" ht="15" x14ac:dyDescent="0.25">
      <c r="A7" s="13" t="s">
        <v>15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3" ht="15" x14ac:dyDescent="0.25">
      <c r="A8" s="16" t="s">
        <v>16</v>
      </c>
      <c r="B8" s="17">
        <f>SUM(B9:B18)</f>
        <v>380769603.02192932</v>
      </c>
      <c r="C8" s="17">
        <f t="shared" ref="C8:J8" si="0">SUM(C9:C18)</f>
        <v>129550016.72912528</v>
      </c>
      <c r="D8" s="17">
        <f t="shared" si="0"/>
        <v>110074211.56999575</v>
      </c>
      <c r="E8" s="17">
        <f>SUM(E9:E18)</f>
        <v>17839641.839600865</v>
      </c>
      <c r="F8" s="17">
        <f t="shared" si="0"/>
        <v>133149564.48148328</v>
      </c>
      <c r="G8" s="17">
        <f>SUM(G9:G18)</f>
        <v>376220262.36061627</v>
      </c>
      <c r="H8" s="17">
        <f>SUM(H9:H18)</f>
        <v>1147603300.0027506</v>
      </c>
      <c r="I8" s="17">
        <f>SUM(I9:I18)</f>
        <v>98866901.347749397</v>
      </c>
      <c r="J8" s="17">
        <f t="shared" si="0"/>
        <v>1246470201.3505003</v>
      </c>
      <c r="K8" s="18">
        <f t="shared" ref="K8:K19" si="1">+J8/$J$194</f>
        <v>0.10162557145563215</v>
      </c>
    </row>
    <row r="9" spans="1:13" ht="14.25" x14ac:dyDescent="0.2">
      <c r="A9" s="19" t="s">
        <v>17</v>
      </c>
      <c r="B9" s="20">
        <f>+'[1]Nómina y honorarios 2018'!K22</f>
        <v>243714770.03580001</v>
      </c>
      <c r="C9" s="20">
        <f>+'[1]Nómina y honorarios 2018'!K55</f>
        <v>90514705.955999985</v>
      </c>
      <c r="D9" s="20">
        <f>+'[1]Nómina y honorarios 2018'!K66-25773.5</f>
        <v>77686574.403999999</v>
      </c>
      <c r="E9" s="20">
        <f>+'[1]Nómina y honorarios 2018'!K75</f>
        <v>11547094.783499999</v>
      </c>
      <c r="F9" s="20">
        <f>+'[1]Nómina y honorarios 2018'!K43</f>
        <v>92875756.680599988</v>
      </c>
      <c r="G9" s="20">
        <f>+'[1]Nómina y honorarios 2018'!K80</f>
        <v>251477893.39290002</v>
      </c>
      <c r="H9" s="21">
        <f t="shared" ref="H9:H19" si="2">+B9+C9+D9+G9+E9+F9</f>
        <v>767816795.25279999</v>
      </c>
      <c r="I9" s="20">
        <f>+'[1]Nómina y honorarios 2018'!K13</f>
        <v>42860660.732399993</v>
      </c>
      <c r="J9" s="20">
        <f t="shared" ref="J9:J18" si="3">+H9+I9</f>
        <v>810677455.98519993</v>
      </c>
      <c r="K9" s="22">
        <f t="shared" si="1"/>
        <v>6.6095089671163093E-2</v>
      </c>
      <c r="M9" s="23"/>
    </row>
    <row r="10" spans="1:13" ht="14.25" x14ac:dyDescent="0.2">
      <c r="A10" s="19" t="s">
        <v>18</v>
      </c>
      <c r="B10" s="20">
        <f>+'[1]Nómina y honorarios 2018'!O22</f>
        <v>10154782.084825</v>
      </c>
      <c r="C10" s="20">
        <f>+'[1]Nómina y honorarios 2018'!O55</f>
        <v>3771446.0814999999</v>
      </c>
      <c r="D10" s="20">
        <f>+'[1]Nómina y honorarios 2018'!O66-1074.5</f>
        <v>3236939.9959999998</v>
      </c>
      <c r="E10" s="20">
        <f>+'[1]Nómina y honorarios 2018'!O75</f>
        <v>481128.94931249996</v>
      </c>
      <c r="F10" s="20">
        <f>+'[1]Nómina y honorarios 2018'!O43</f>
        <v>3869823.1950249998</v>
      </c>
      <c r="G10" s="20">
        <f>+'[1]Nómina y honorarios 2018'!O80</f>
        <v>10478245.558037497</v>
      </c>
      <c r="H10" s="21">
        <f t="shared" si="2"/>
        <v>31992365.864699997</v>
      </c>
      <c r="I10" s="20">
        <f>+'[1]Nómina y honorarios 2018'!O13</f>
        <v>1396825.8038999997</v>
      </c>
      <c r="J10" s="20">
        <f t="shared" si="3"/>
        <v>33389191.668599997</v>
      </c>
      <c r="K10" s="22">
        <f t="shared" si="1"/>
        <v>2.7222437247891814E-3</v>
      </c>
    </row>
    <row r="11" spans="1:13" ht="14.25" x14ac:dyDescent="0.2">
      <c r="A11" s="19" t="s">
        <v>19</v>
      </c>
      <c r="B11" s="20">
        <f>+'[1]Nómina y honorarios 2018'!N22</f>
        <v>17641073.175499998</v>
      </c>
      <c r="C11" s="20">
        <f>+'[1]Nómina y honorarios 2018'!N55+200</f>
        <v>4874601.16885</v>
      </c>
      <c r="D11" s="20">
        <f>+'[1]Nómina y honorarios 2018'!N66+200-2947.5</f>
        <v>3804790.4978499999</v>
      </c>
      <c r="E11" s="20">
        <f>+'[1]Nómina y honorarios 2018'!N75+200</f>
        <v>962457.89862499991</v>
      </c>
      <c r="F11" s="20">
        <f>+'[1]Nómina y honorarios 2018'!N43+200</f>
        <v>5071355.3958999999</v>
      </c>
      <c r="G11" s="20">
        <f>+'[1]Nómina y honorarios 2018'!N80</f>
        <v>18288000.121924996</v>
      </c>
      <c r="H11" s="21">
        <f t="shared" si="2"/>
        <v>50642278.25864999</v>
      </c>
      <c r="I11" s="20">
        <f>+'[1]Nómina y honorarios 2018'!N13</f>
        <v>2793651.6077999994</v>
      </c>
      <c r="J11" s="20">
        <f t="shared" si="3"/>
        <v>53435929.866449989</v>
      </c>
      <c r="K11" s="22">
        <f t="shared" si="1"/>
        <v>4.3566680559690724E-3</v>
      </c>
    </row>
    <row r="12" spans="1:13" ht="14.25" x14ac:dyDescent="0.2">
      <c r="A12" s="19" t="s">
        <v>20</v>
      </c>
      <c r="B12" s="24">
        <f>+[2]Solicitud!$E$7</f>
        <v>16617179.497799998</v>
      </c>
      <c r="C12" s="24">
        <v>0</v>
      </c>
      <c r="D12" s="24">
        <v>0</v>
      </c>
      <c r="E12" s="20">
        <v>0</v>
      </c>
      <c r="F12" s="21">
        <v>0</v>
      </c>
      <c r="G12" s="21"/>
      <c r="H12" s="21">
        <f t="shared" si="2"/>
        <v>16617179.497799998</v>
      </c>
      <c r="I12" s="20">
        <f>+'[1]Nómina y honorarios 2018'!I121</f>
        <v>37205365.966666661</v>
      </c>
      <c r="J12" s="20">
        <f>+H12+I12</f>
        <v>53822545.464466661</v>
      </c>
      <c r="K12" s="22">
        <f t="shared" si="1"/>
        <v>4.3881890911607168E-3</v>
      </c>
    </row>
    <row r="13" spans="1:13" ht="14.25" x14ac:dyDescent="0.2">
      <c r="A13" s="19" t="s">
        <v>21</v>
      </c>
      <c r="B13" s="20">
        <f>+'[1]Nómina y honorarios 2018'!K110</f>
        <v>940219.98839999991</v>
      </c>
      <c r="C13" s="20">
        <f>+'[1]Nómina y honorarios 2018'!O110</f>
        <v>235054.99709999998</v>
      </c>
      <c r="D13" s="20">
        <f>+'[1]Nómina y honorarios 2018'!Q110</f>
        <v>235054.99709999998</v>
      </c>
      <c r="E13" s="20">
        <f>+'[1]Nómina y honorarios 2018'!I110</f>
        <v>235054.99709999998</v>
      </c>
      <c r="F13" s="20">
        <f>+'[1]Nómina y honorarios 2018'!M110</f>
        <v>235054.99709999998</v>
      </c>
      <c r="G13" s="20">
        <f>+'[1]Nómina y honorarios 2018'!S110</f>
        <v>705164.99129999988</v>
      </c>
      <c r="H13" s="21">
        <f t="shared" si="2"/>
        <v>2585604.9680999992</v>
      </c>
      <c r="I13" s="20"/>
      <c r="J13" s="20">
        <f t="shared" si="3"/>
        <v>2585604.9680999992</v>
      </c>
      <c r="K13" s="22">
        <f t="shared" si="1"/>
        <v>2.1080614856014223E-4</v>
      </c>
    </row>
    <row r="14" spans="1:13" ht="14.25" x14ac:dyDescent="0.2">
      <c r="A14" s="19" t="s">
        <v>22</v>
      </c>
      <c r="B14" s="20">
        <f>+'[1]Nómina y honorarios 2018'!L22</f>
        <v>17641073.175499998</v>
      </c>
      <c r="C14" s="20">
        <f>+'[1]Nómina y honorarios 2018'!L55+200</f>
        <v>4874601.16885</v>
      </c>
      <c r="D14" s="20">
        <f>+'[1]Nómina y honorarios 2018'!L66+200-2947.5</f>
        <v>3804790.4978499999</v>
      </c>
      <c r="E14" s="20">
        <f>+'[1]Nómina y honorarios 2018'!L75+200</f>
        <v>962457.89862499991</v>
      </c>
      <c r="F14" s="20">
        <f>+'[1]Nómina y honorarios 2018'!L43+200</f>
        <v>5071355.3958999999</v>
      </c>
      <c r="G14" s="20">
        <f>+'[1]Nómina y honorarios 2018'!L80</f>
        <v>18288000.121924996</v>
      </c>
      <c r="H14" s="21">
        <f t="shared" si="2"/>
        <v>50642278.25864999</v>
      </c>
      <c r="I14" s="20">
        <f>+'[1]Nómina y honorarios 2018'!L13</f>
        <v>2793651.6077999994</v>
      </c>
      <c r="J14" s="20">
        <f t="shared" si="3"/>
        <v>53435929.866449989</v>
      </c>
      <c r="K14" s="22">
        <f t="shared" si="1"/>
        <v>4.3566680559690724E-3</v>
      </c>
      <c r="L14" s="25"/>
      <c r="M14" s="25"/>
    </row>
    <row r="15" spans="1:13" ht="14.25" x14ac:dyDescent="0.2">
      <c r="A15" s="19" t="s">
        <v>23</v>
      </c>
      <c r="B15" s="20">
        <f>+'[1]Nómina y honorarios 2018'!M22</f>
        <v>2116928.78106</v>
      </c>
      <c r="C15" s="20">
        <f>+'[1]Nómina y honorarios 2018'!M55+25</f>
        <v>584953.14026199991</v>
      </c>
      <c r="D15" s="20">
        <f>+'[1]Nómina y honorarios 2018'!M66+25-357</f>
        <v>456572.5597419999</v>
      </c>
      <c r="E15" s="20">
        <f>+'[1]Nómina y honorarios 2018'!M75+25</f>
        <v>115495.94783499997</v>
      </c>
      <c r="F15" s="20">
        <f>+'[1]Nómina y honorarios 2018'!M43+25</f>
        <v>608563.64750799991</v>
      </c>
      <c r="G15" s="20">
        <f>+'[1]Nómina y honorarios 2018'!M80</f>
        <v>2194560.0146309994</v>
      </c>
      <c r="H15" s="21">
        <f t="shared" si="2"/>
        <v>6077074.0910379989</v>
      </c>
      <c r="I15" s="20">
        <f>+'[1]Nómina y honorarios 2018'!M13</f>
        <v>335238.19293599995</v>
      </c>
      <c r="J15" s="20">
        <f t="shared" si="3"/>
        <v>6412312.2839739993</v>
      </c>
      <c r="K15" s="22">
        <f t="shared" si="1"/>
        <v>5.2280022378776937E-4</v>
      </c>
      <c r="L15" s="25"/>
      <c r="M15" s="25"/>
    </row>
    <row r="16" spans="1:13" ht="14.25" x14ac:dyDescent="0.2">
      <c r="A16" s="19" t="s">
        <v>24</v>
      </c>
      <c r="B16" s="20">
        <f>+'[1]Nómina y honorarios 2018'!S22</f>
        <v>49570807.919185907</v>
      </c>
      <c r="C16" s="20">
        <f>+'[1]Nómina y honorarios 2018'!S55</f>
        <v>16952877.700365551</v>
      </c>
      <c r="D16" s="20">
        <f>+'[1]Nómina y honorarios 2018'!S66</f>
        <v>14336738.474247996</v>
      </c>
      <c r="E16" s="20">
        <f>+'[1]Nómina y honorarios 2018'!S75</f>
        <v>2427430.2653873698</v>
      </c>
      <c r="F16" s="20">
        <f>+'[1]Nómina y honorarios 2018'!S43</f>
        <v>17449217.783690963</v>
      </c>
      <c r="G16" s="20">
        <f>+'[1]Nómina y honorarios 2018'!S80</f>
        <v>51670369.953757636</v>
      </c>
      <c r="H16" s="21">
        <f t="shared" si="2"/>
        <v>152407442.0966354</v>
      </c>
      <c r="I16" s="20">
        <f>+'[1]Nómina y honorarios 2018'!S13</f>
        <v>8263220.7840611273</v>
      </c>
      <c r="J16" s="20">
        <f t="shared" si="3"/>
        <v>160670662.88069654</v>
      </c>
      <c r="K16" s="22">
        <f t="shared" si="1"/>
        <v>1.3099589475717119E-2</v>
      </c>
    </row>
    <row r="17" spans="1:11" ht="14.25" x14ac:dyDescent="0.2">
      <c r="A17" s="19" t="s">
        <v>25</v>
      </c>
      <c r="B17" s="20">
        <f>+'[1]Nómina y honorarios 2018'!U22</f>
        <v>9943452.6061593574</v>
      </c>
      <c r="C17" s="20">
        <f>+'[1]Nómina y honorarios 2018'!U55</f>
        <v>3440789.5627545593</v>
      </c>
      <c r="D17" s="20">
        <f>+'[1]Nómina y honorarios 2018'!U66</f>
        <v>2894555.6192025598</v>
      </c>
      <c r="E17" s="20">
        <f>+'[1]Nómina y honorarios 2018'!U75</f>
        <v>492676.04409599997</v>
      </c>
      <c r="F17" s="20">
        <f>+'[1]Nómina y honorarios 2018'!U43</f>
        <v>3541527.7270041592</v>
      </c>
      <c r="G17" s="20">
        <f>+'[1]Nómina y honorarios 2018'!U80</f>
        <v>10274679.202728959</v>
      </c>
      <c r="H17" s="21">
        <f t="shared" si="2"/>
        <v>30587680.761945594</v>
      </c>
      <c r="I17" s="20">
        <f>+'[1]Nómina y honorarios 2018'!U13</f>
        <v>1430349.6231936</v>
      </c>
      <c r="J17" s="20">
        <f t="shared" si="3"/>
        <v>32018030.385139193</v>
      </c>
      <c r="K17" s="22">
        <f t="shared" si="1"/>
        <v>2.6104520037848866E-3</v>
      </c>
    </row>
    <row r="18" spans="1:11" ht="14.25" x14ac:dyDescent="0.2">
      <c r="A18" s="19" t="s">
        <v>26</v>
      </c>
      <c r="B18" s="20">
        <f>+'[1]Nómina y honorarios 2018'!X22</f>
        <v>12429315.757699197</v>
      </c>
      <c r="C18" s="20">
        <f>+'[1]Nómina y honorarios 2018'!X55</f>
        <v>4300986.9534431994</v>
      </c>
      <c r="D18" s="20">
        <f>+'[1]Nómina y honorarios 2018'!X66</f>
        <v>3618194.5240031998</v>
      </c>
      <c r="E18" s="20">
        <f>+'[1]Nómina y honorarios 2018'!X75</f>
        <v>615845.05511999992</v>
      </c>
      <c r="F18" s="20">
        <f>+'[1]Nómina y honorarios 2018'!X43</f>
        <v>4426909.6587551991</v>
      </c>
      <c r="G18" s="20">
        <f>+'[1]Nómina y honorarios 2018'!X80</f>
        <v>12843349.003411196</v>
      </c>
      <c r="H18" s="21">
        <f t="shared" si="2"/>
        <v>38234600.952431992</v>
      </c>
      <c r="I18" s="20">
        <f>+'[1]Nómina y honorarios 2018'!X13</f>
        <v>1787937.0289919998</v>
      </c>
      <c r="J18" s="20">
        <f t="shared" si="3"/>
        <v>40022537.981423989</v>
      </c>
      <c r="K18" s="22">
        <f t="shared" si="1"/>
        <v>3.2630650047311082E-3</v>
      </c>
    </row>
    <row r="19" spans="1:11" ht="15" x14ac:dyDescent="0.25">
      <c r="A19" s="26" t="s">
        <v>27</v>
      </c>
      <c r="B19" s="27">
        <f t="shared" ref="B19:G19" si="4">SUM(B9:B18)</f>
        <v>380769603.02192932</v>
      </c>
      <c r="C19" s="27">
        <f t="shared" si="4"/>
        <v>129550016.72912528</v>
      </c>
      <c r="D19" s="27">
        <f t="shared" si="4"/>
        <v>110074211.56999575</v>
      </c>
      <c r="E19" s="27">
        <f t="shared" si="4"/>
        <v>17839641.839600865</v>
      </c>
      <c r="F19" s="27">
        <f t="shared" si="4"/>
        <v>133149564.48148328</v>
      </c>
      <c r="G19" s="27">
        <f t="shared" si="4"/>
        <v>376220262.36061627</v>
      </c>
      <c r="H19" s="27">
        <f t="shared" si="2"/>
        <v>1147603300.0027509</v>
      </c>
      <c r="I19" s="27">
        <f>SUM(I9:I18)</f>
        <v>98866901.347749397</v>
      </c>
      <c r="J19" s="27">
        <f>SUM(J9:J18)</f>
        <v>1246470201.3505003</v>
      </c>
      <c r="K19" s="18">
        <f t="shared" si="1"/>
        <v>0.10162557145563215</v>
      </c>
    </row>
    <row r="20" spans="1:11" ht="15" x14ac:dyDescent="0.25">
      <c r="A20" s="13" t="s">
        <v>28</v>
      </c>
      <c r="B20" s="20"/>
      <c r="C20" s="20"/>
      <c r="D20" s="20"/>
      <c r="E20" s="20"/>
      <c r="F20" s="20"/>
      <c r="G20" s="20"/>
      <c r="H20" s="20"/>
      <c r="I20" s="27"/>
      <c r="J20" s="20"/>
      <c r="K20" s="18"/>
    </row>
    <row r="21" spans="1:11" ht="14.25" x14ac:dyDescent="0.2">
      <c r="A21" s="28" t="s">
        <v>29</v>
      </c>
      <c r="B21" s="29">
        <f>+[1]Funcionamiento!I10</f>
        <v>44204364</v>
      </c>
      <c r="C21" s="29">
        <f>+[1]Funcionamiento!J10</f>
        <v>0</v>
      </c>
      <c r="D21" s="29">
        <v>0</v>
      </c>
      <c r="E21" s="29">
        <v>0</v>
      </c>
      <c r="F21" s="29">
        <f>+[1]Funcionamiento!L10</f>
        <v>0</v>
      </c>
      <c r="G21" s="29">
        <f>+[1]Funcionamiento!G10</f>
        <v>0</v>
      </c>
      <c r="H21" s="29">
        <f t="shared" ref="H21:H35" si="5">+B21+C21+D21+G21+E21+F21</f>
        <v>44204364</v>
      </c>
      <c r="I21" s="20">
        <f>+[1]Funcionamiento!F10</f>
        <v>40599145.708449997</v>
      </c>
      <c r="J21" s="20">
        <f>+I21+H21</f>
        <v>84803509.70844999</v>
      </c>
      <c r="K21" s="22">
        <f t="shared" ref="K21:K37" si="6">+J21/$J$194</f>
        <v>6.9140883803134653E-3</v>
      </c>
    </row>
    <row r="22" spans="1:11" ht="14.25" x14ac:dyDescent="0.2">
      <c r="A22" s="28" t="s">
        <v>30</v>
      </c>
      <c r="B22" s="20">
        <f>+[1]Funcionamiento!I24</f>
        <v>0</v>
      </c>
      <c r="C22" s="29">
        <f>+[1]Funcionamiento!J24</f>
        <v>1180274</v>
      </c>
      <c r="D22" s="29">
        <v>0</v>
      </c>
      <c r="E22" s="20">
        <f>+[1]Funcionamiento!H24</f>
        <v>0</v>
      </c>
      <c r="F22" s="29">
        <f>+[1]Funcionamiento!L24</f>
        <v>0</v>
      </c>
      <c r="G22" s="20">
        <f>+[1]Funcionamiento!G24</f>
        <v>6245400</v>
      </c>
      <c r="H22" s="29">
        <f t="shared" si="5"/>
        <v>7425674</v>
      </c>
      <c r="I22" s="20">
        <f>+[1]Funcionamiento!F24</f>
        <v>3328231.6901750001</v>
      </c>
      <c r="J22" s="20">
        <f t="shared" ref="J22:J35" si="7">+H22+I22</f>
        <v>10753905.690175001</v>
      </c>
      <c r="K22" s="22">
        <f t="shared" si="6"/>
        <v>8.7677331552725945E-4</v>
      </c>
    </row>
    <row r="23" spans="1:11" ht="14.25" x14ac:dyDescent="0.2">
      <c r="A23" s="28" t="s">
        <v>31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>+[1]Funcionamiento!G14</f>
        <v>4808958</v>
      </c>
      <c r="H23" s="29">
        <f t="shared" si="5"/>
        <v>4808958</v>
      </c>
      <c r="I23" s="20">
        <f>+[1]Funcionamiento!F14</f>
        <v>5620183.9354499998</v>
      </c>
      <c r="J23" s="20">
        <f t="shared" si="7"/>
        <v>10429141.935449999</v>
      </c>
      <c r="K23" s="22">
        <f t="shared" si="6"/>
        <v>8.5029510359227196E-4</v>
      </c>
    </row>
    <row r="24" spans="1:11" ht="14.25" x14ac:dyDescent="0.2">
      <c r="A24" s="28" t="s">
        <v>32</v>
      </c>
      <c r="B24" s="20">
        <f>+[1]Funcionamiento!I26</f>
        <v>3500000</v>
      </c>
      <c r="C24" s="29">
        <f>+[1]Funcionamiento!J26</f>
        <v>3000000</v>
      </c>
      <c r="D24" s="29">
        <f>+[1]Funcionamiento!K26</f>
        <v>1865236</v>
      </c>
      <c r="E24" s="29">
        <f>+[1]Funcionamiento!H26</f>
        <v>1940000</v>
      </c>
      <c r="F24" s="29">
        <f>+[1]Funcionamiento!L26</f>
        <v>2937777</v>
      </c>
      <c r="G24" s="29">
        <f>+[1]Funcionamiento!G26</f>
        <v>75000000</v>
      </c>
      <c r="H24" s="29">
        <f t="shared" si="5"/>
        <v>88243013</v>
      </c>
      <c r="I24" s="20">
        <f>+[1]Funcionamiento!F26</f>
        <v>7739339.3178999992</v>
      </c>
      <c r="J24" s="20">
        <f t="shared" si="7"/>
        <v>95982352.317900002</v>
      </c>
      <c r="K24" s="22">
        <f t="shared" si="6"/>
        <v>7.8255070946694569E-3</v>
      </c>
    </row>
    <row r="25" spans="1:11" ht="14.25" x14ac:dyDescent="0.2">
      <c r="A25" s="28" t="s">
        <v>33</v>
      </c>
      <c r="B25" s="29">
        <f>+[1]Funcionamiento!I28</f>
        <v>500000</v>
      </c>
      <c r="C25" s="29">
        <f>+[1]Funcionamiento!J28</f>
        <v>800000</v>
      </c>
      <c r="D25" s="29">
        <f>+[1]Funcionamiento!K28</f>
        <v>550476</v>
      </c>
      <c r="E25" s="29">
        <v>0</v>
      </c>
      <c r="F25" s="29">
        <f>+[1]Funcionamiento!L28</f>
        <v>598518</v>
      </c>
      <c r="G25" s="29">
        <f>+[1]Funcionamiento!G28</f>
        <v>1000000</v>
      </c>
      <c r="H25" s="29">
        <f t="shared" si="5"/>
        <v>3448994</v>
      </c>
      <c r="I25" s="20">
        <f>+[1]Funcionamiento!F28</f>
        <v>1332860.739875</v>
      </c>
      <c r="J25" s="20">
        <f t="shared" si="7"/>
        <v>4781854.739875</v>
      </c>
      <c r="K25" s="22">
        <f t="shared" si="6"/>
        <v>3.898679005973054E-4</v>
      </c>
    </row>
    <row r="26" spans="1:11" ht="14.25" x14ac:dyDescent="0.2">
      <c r="A26" s="19" t="s">
        <v>34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/>
      <c r="H26" s="29">
        <f t="shared" si="5"/>
        <v>0</v>
      </c>
      <c r="I26" s="20">
        <f>+[1]Funcionamiento!F8</f>
        <v>10764814</v>
      </c>
      <c r="J26" s="20">
        <f t="shared" si="7"/>
        <v>10764814</v>
      </c>
      <c r="K26" s="22">
        <f t="shared" si="6"/>
        <v>8.7766267751792683E-4</v>
      </c>
    </row>
    <row r="27" spans="1:11" ht="14.25" x14ac:dyDescent="0.2">
      <c r="A27" s="28" t="s">
        <v>35</v>
      </c>
      <c r="B27" s="29">
        <f>+[1]Funcionamiento!I16</f>
        <v>2512431</v>
      </c>
      <c r="C27" s="29">
        <f>+[1]Funcionamiento!J16</f>
        <v>2512431</v>
      </c>
      <c r="D27" s="29">
        <f>+[1]Funcionamiento!K16</f>
        <v>2512431</v>
      </c>
      <c r="E27" s="29">
        <f>+[1]Funcionamiento!H16</f>
        <v>2512431</v>
      </c>
      <c r="F27" s="29">
        <f>+[1]Funcionamiento!L16</f>
        <v>2512431</v>
      </c>
      <c r="G27" s="29">
        <f>+[1]Funcionamiento!G16</f>
        <v>2512431</v>
      </c>
      <c r="H27" s="29">
        <f t="shared" si="5"/>
        <v>15074586</v>
      </c>
      <c r="I27" s="20">
        <f>+[1]Funcionamiento!F16</f>
        <v>6325486.8467749991</v>
      </c>
      <c r="J27" s="20">
        <f t="shared" si="7"/>
        <v>21400072.846774999</v>
      </c>
      <c r="K27" s="22">
        <f t="shared" si="6"/>
        <v>1.7447626344290971E-3</v>
      </c>
    </row>
    <row r="28" spans="1:11" ht="14.25" x14ac:dyDescent="0.2">
      <c r="A28" s="28" t="s">
        <v>36</v>
      </c>
      <c r="B28" s="29">
        <f>+[1]Funcionamiento!I30</f>
        <v>500000</v>
      </c>
      <c r="C28" s="29">
        <f>+[1]Funcionamiento!J30</f>
        <v>0</v>
      </c>
      <c r="D28" s="29">
        <f>+[1]Funcionamiento!K30</f>
        <v>1376865</v>
      </c>
      <c r="E28" s="29">
        <f>+[1]Funcionamiento!H30</f>
        <v>0</v>
      </c>
      <c r="F28" s="29">
        <v>0</v>
      </c>
      <c r="G28" s="29">
        <f>+[1]Funcionamiento!G30</f>
        <v>10416000</v>
      </c>
      <c r="H28" s="29">
        <f t="shared" si="5"/>
        <v>12292865</v>
      </c>
      <c r="I28" s="20">
        <f>+[1]Funcionamiento!F30</f>
        <v>2509990.8694000002</v>
      </c>
      <c r="J28" s="20">
        <f t="shared" si="7"/>
        <v>14802855.8694</v>
      </c>
      <c r="K28" s="22">
        <f t="shared" si="6"/>
        <v>1.2068870040160065E-3</v>
      </c>
    </row>
    <row r="29" spans="1:11" ht="14.25" x14ac:dyDescent="0.2">
      <c r="A29" s="28" t="s">
        <v>37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f>+[1]Funcionamiento!G34</f>
        <v>18228000</v>
      </c>
      <c r="H29" s="29">
        <f t="shared" si="5"/>
        <v>18228000</v>
      </c>
      <c r="I29" s="20">
        <f>+[1]Funcionamiento!F34</f>
        <v>25000000</v>
      </c>
      <c r="J29" s="20">
        <f t="shared" si="7"/>
        <v>43228000</v>
      </c>
      <c r="K29" s="22">
        <f t="shared" si="6"/>
        <v>3.5244085242666467E-3</v>
      </c>
    </row>
    <row r="30" spans="1:11" ht="14.25" x14ac:dyDescent="0.2">
      <c r="A30" s="28" t="s">
        <v>38</v>
      </c>
      <c r="B30" s="20">
        <f>+[1]Funcionamiento!I22</f>
        <v>4500000</v>
      </c>
      <c r="C30" s="20">
        <f>+[1]Funcionamiento!J22</f>
        <v>4605436.2779999999</v>
      </c>
      <c r="D30" s="20">
        <f>+[1]Funcionamiento!K22</f>
        <v>2500000</v>
      </c>
      <c r="E30" s="20">
        <v>0</v>
      </c>
      <c r="F30" s="29">
        <f>+[1]Funcionamiento!L22</f>
        <v>7593674</v>
      </c>
      <c r="G30" s="20">
        <f>+[1]Funcionamiento!G22</f>
        <v>87011397</v>
      </c>
      <c r="H30" s="29">
        <f t="shared" si="5"/>
        <v>106210507.278</v>
      </c>
      <c r="I30" s="20">
        <f>+[1]Funcionamiento!F22</f>
        <v>3000000</v>
      </c>
      <c r="J30" s="20">
        <f t="shared" si="7"/>
        <v>109210507.278</v>
      </c>
      <c r="K30" s="22">
        <f t="shared" si="6"/>
        <v>8.9040076522177262E-3</v>
      </c>
    </row>
    <row r="31" spans="1:11" ht="14.25" x14ac:dyDescent="0.2">
      <c r="A31" s="28" t="s">
        <v>39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/>
      <c r="H31" s="29">
        <f t="shared" si="5"/>
        <v>0</v>
      </c>
      <c r="I31" s="20">
        <f>+[1]Funcionamiento!F12</f>
        <v>2016274.3040999998</v>
      </c>
      <c r="J31" s="20">
        <f t="shared" si="7"/>
        <v>2016274.3040999998</v>
      </c>
      <c r="K31" s="22">
        <f t="shared" si="6"/>
        <v>1.6438822857013603E-4</v>
      </c>
    </row>
    <row r="32" spans="1:11" ht="14.25" x14ac:dyDescent="0.2">
      <c r="A32" s="28" t="s">
        <v>40</v>
      </c>
      <c r="B32" s="20">
        <f>+[1]Funcionamiento!I18</f>
        <v>3636135</v>
      </c>
      <c r="C32" s="20">
        <f>+[1]Funcionamiento!J18</f>
        <v>1117934.25</v>
      </c>
      <c r="D32" s="20">
        <f>+[1]Funcionamiento!K18</f>
        <v>477406</v>
      </c>
      <c r="E32" s="20">
        <v>0</v>
      </c>
      <c r="F32" s="20">
        <f>+[1]Funcionamiento!L18</f>
        <v>2750031</v>
      </c>
      <c r="G32" s="20">
        <f>+[1]Funcionamiento!G18</f>
        <v>7894987.2860000003</v>
      </c>
      <c r="H32" s="29">
        <f t="shared" si="5"/>
        <v>15876493.536</v>
      </c>
      <c r="I32" s="20">
        <f>+[1]Funcionamiento!F18</f>
        <v>7972085.5150999995</v>
      </c>
      <c r="J32" s="20">
        <f t="shared" si="7"/>
        <v>23848579.051100001</v>
      </c>
      <c r="K32" s="22">
        <f t="shared" si="6"/>
        <v>1.9443910266342145E-3</v>
      </c>
    </row>
    <row r="33" spans="1:11" ht="14.25" x14ac:dyDescent="0.2">
      <c r="A33" s="28" t="s">
        <v>41</v>
      </c>
      <c r="B33" s="29">
        <f>+[1]Funcionamiento!I20</f>
        <v>890676</v>
      </c>
      <c r="C33" s="29">
        <v>0</v>
      </c>
      <c r="D33" s="29">
        <v>0</v>
      </c>
      <c r="E33" s="29">
        <v>0</v>
      </c>
      <c r="F33" s="29">
        <f>+[1]Funcionamiento!L20</f>
        <v>0</v>
      </c>
      <c r="G33" s="29">
        <f>+[1]Funcionamiento!G20</f>
        <v>2431233.5</v>
      </c>
      <c r="H33" s="29">
        <f t="shared" si="5"/>
        <v>3321909.5</v>
      </c>
      <c r="I33" s="20">
        <f>+[1]Funcionamiento!F20</f>
        <v>5000000</v>
      </c>
      <c r="J33" s="20">
        <f>+H33+I33</f>
        <v>8321909.5</v>
      </c>
      <c r="K33" s="22">
        <f t="shared" si="6"/>
        <v>6.7849099611306531E-4</v>
      </c>
    </row>
    <row r="34" spans="1:11" ht="14.25" x14ac:dyDescent="0.2">
      <c r="A34" s="28" t="s">
        <v>42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/>
      <c r="H34" s="29">
        <f t="shared" si="5"/>
        <v>0</v>
      </c>
      <c r="I34" s="20">
        <f>+[1]Funcionamiento!F36</f>
        <v>58492184.096299998</v>
      </c>
      <c r="J34" s="20">
        <f t="shared" si="7"/>
        <v>58492184.096299998</v>
      </c>
      <c r="K34" s="22">
        <f t="shared" si="6"/>
        <v>4.7689079354116242E-3</v>
      </c>
    </row>
    <row r="35" spans="1:11" ht="14.25" x14ac:dyDescent="0.2">
      <c r="A35" s="28" t="s">
        <v>43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/>
      <c r="H35" s="29">
        <f t="shared" si="5"/>
        <v>0</v>
      </c>
      <c r="I35" s="20">
        <f>+[1]Funcionamiento!F32</f>
        <v>6166444.3520749994</v>
      </c>
      <c r="J35" s="20">
        <f t="shared" si="7"/>
        <v>6166444.3520749994</v>
      </c>
      <c r="K35" s="22">
        <f t="shared" si="6"/>
        <v>5.0275444246481555E-4</v>
      </c>
    </row>
    <row r="36" spans="1:11" ht="15" x14ac:dyDescent="0.25">
      <c r="A36" s="26" t="s">
        <v>44</v>
      </c>
      <c r="B36" s="27">
        <f>SUM(B21:B35)</f>
        <v>60243606</v>
      </c>
      <c r="C36" s="27">
        <f t="shared" ref="C36:I36" si="8">SUM(C21:C35)</f>
        <v>13216075.528000001</v>
      </c>
      <c r="D36" s="27">
        <f t="shared" si="8"/>
        <v>9282414</v>
      </c>
      <c r="E36" s="27">
        <f>SUM(E21:E35)</f>
        <v>4452431</v>
      </c>
      <c r="F36" s="27">
        <f t="shared" si="8"/>
        <v>16392431</v>
      </c>
      <c r="G36" s="27">
        <f>SUM(G21:G35)</f>
        <v>215548406.78600001</v>
      </c>
      <c r="H36" s="30">
        <f t="shared" si="8"/>
        <v>319135364.31400001</v>
      </c>
      <c r="I36" s="27">
        <f t="shared" si="8"/>
        <v>185867041.37560001</v>
      </c>
      <c r="J36" s="27">
        <f>SUM(J21:J35)</f>
        <v>505002405.68959993</v>
      </c>
      <c r="K36" s="18">
        <f t="shared" si="6"/>
        <v>4.1173192916341014E-2</v>
      </c>
    </row>
    <row r="37" spans="1:11" ht="15" x14ac:dyDescent="0.25">
      <c r="A37" s="31" t="s">
        <v>45</v>
      </c>
      <c r="B37" s="32">
        <f t="shared" ref="B37:G37" si="9">+B36+B19</f>
        <v>441013209.02192932</v>
      </c>
      <c r="C37" s="32">
        <f t="shared" si="9"/>
        <v>142766092.25712529</v>
      </c>
      <c r="D37" s="32">
        <f t="shared" si="9"/>
        <v>119356625.56999575</v>
      </c>
      <c r="E37" s="32">
        <f t="shared" si="9"/>
        <v>22292072.839600865</v>
      </c>
      <c r="F37" s="32">
        <f t="shared" si="9"/>
        <v>149541995.48148328</v>
      </c>
      <c r="G37" s="32">
        <f t="shared" si="9"/>
        <v>591768669.14661622</v>
      </c>
      <c r="H37" s="33">
        <f>+B37+C37+D37+G37+E37+F37</f>
        <v>1466738664.3167505</v>
      </c>
      <c r="I37" s="32">
        <f>+I36+I19</f>
        <v>284733942.72334939</v>
      </c>
      <c r="J37" s="32">
        <f>+J36+J19</f>
        <v>1751472607.0401003</v>
      </c>
      <c r="K37" s="34">
        <f t="shared" si="6"/>
        <v>0.14279876437197317</v>
      </c>
    </row>
    <row r="38" spans="1:11" ht="1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7"/>
    </row>
    <row r="39" spans="1:11" ht="15" x14ac:dyDescent="0.25">
      <c r="A39" s="38" t="s">
        <v>46</v>
      </c>
      <c r="B39" s="39">
        <f>+B41</f>
        <v>824155929.6288352</v>
      </c>
      <c r="C39" s="39">
        <f>+C127</f>
        <v>444977825.913872</v>
      </c>
      <c r="D39" s="39">
        <f>+D141</f>
        <v>620257094</v>
      </c>
      <c r="E39" s="39">
        <f>+E175</f>
        <v>510690374</v>
      </c>
      <c r="F39" s="39">
        <f>+F72</f>
        <v>2679084538</v>
      </c>
      <c r="G39" s="39">
        <f>+G109</f>
        <v>4511765561</v>
      </c>
      <c r="H39" s="39">
        <f>+B39+C39+D39+G39+E39+F39</f>
        <v>9590931322.5427074</v>
      </c>
      <c r="I39" s="39">
        <v>0</v>
      </c>
      <c r="J39" s="39">
        <f>+I39+H39</f>
        <v>9590931322.5427074</v>
      </c>
      <c r="K39" s="40">
        <f>+J39/$J$194</f>
        <v>0.78195521673048729</v>
      </c>
    </row>
    <row r="40" spans="1:11" ht="15" x14ac:dyDescent="0.25">
      <c r="A40" s="38"/>
      <c r="B40" s="41"/>
      <c r="C40" s="41"/>
      <c r="D40" s="41"/>
      <c r="E40" s="41"/>
      <c r="F40" s="41"/>
      <c r="G40" s="41"/>
      <c r="H40" s="41"/>
      <c r="I40" s="41"/>
      <c r="J40" s="41"/>
      <c r="K40" s="40"/>
    </row>
    <row r="41" spans="1:11" ht="15" x14ac:dyDescent="0.25">
      <c r="A41" s="38" t="s">
        <v>47</v>
      </c>
      <c r="B41" s="41">
        <f>+B42+B44+B56+B60+B64+B68</f>
        <v>824155929.6288352</v>
      </c>
      <c r="C41" s="41"/>
      <c r="D41" s="41"/>
      <c r="E41" s="41"/>
      <c r="F41" s="41"/>
      <c r="G41" s="41"/>
      <c r="H41" s="41">
        <f>+H42+H44+H56+H60+H64+H68</f>
        <v>824155929.6288352</v>
      </c>
      <c r="I41" s="41"/>
      <c r="J41" s="41">
        <f>+J42+J44+J56+J60+J64+J68</f>
        <v>824155929.6288352</v>
      </c>
      <c r="K41" s="18">
        <f t="shared" ref="K41:K70" si="10">+J41/$J$194</f>
        <v>6.7193998882871503E-2</v>
      </c>
    </row>
    <row r="42" spans="1:11" s="43" customFormat="1" ht="15" x14ac:dyDescent="0.25">
      <c r="A42" s="42" t="s">
        <v>48</v>
      </c>
      <c r="B42" s="27">
        <f>+SUM(B43:B43)</f>
        <v>115771319.13929999</v>
      </c>
      <c r="C42" s="27"/>
      <c r="D42" s="27"/>
      <c r="E42" s="27"/>
      <c r="F42" s="27"/>
      <c r="G42" s="27"/>
      <c r="H42" s="27">
        <f>+SUM(H43:H43)</f>
        <v>115771319.13929999</v>
      </c>
      <c r="I42" s="27"/>
      <c r="J42" s="27">
        <f>+SUM(J43:J43)</f>
        <v>115771319.13929999</v>
      </c>
      <c r="K42" s="18">
        <f t="shared" si="10"/>
        <v>9.4389151485181656E-3</v>
      </c>
    </row>
    <row r="43" spans="1:11" s="43" customFormat="1" ht="15" hidden="1" outlineLevel="1" x14ac:dyDescent="0.25">
      <c r="A43" s="44" t="s">
        <v>49</v>
      </c>
      <c r="B43" s="20">
        <f>+[2]Solicitud!$E$26-0.5</f>
        <v>115771319.13929999</v>
      </c>
      <c r="C43" s="27"/>
      <c r="D43" s="27"/>
      <c r="E43" s="27"/>
      <c r="F43" s="27"/>
      <c r="G43" s="27"/>
      <c r="H43" s="20">
        <f>+B43+C43+D43+G43+E43+F43</f>
        <v>115771319.13929999</v>
      </c>
      <c r="I43" s="27"/>
      <c r="J43" s="21">
        <f>+H43+I43</f>
        <v>115771319.13929999</v>
      </c>
      <c r="K43" s="22">
        <f t="shared" si="10"/>
        <v>9.4389151485181656E-3</v>
      </c>
    </row>
    <row r="44" spans="1:11" s="43" customFormat="1" ht="15" collapsed="1" x14ac:dyDescent="0.25">
      <c r="A44" s="45" t="s">
        <v>50</v>
      </c>
      <c r="B44" s="17">
        <f>+B45+B46+B47+B55</f>
        <v>306185148</v>
      </c>
      <c r="C44" s="27"/>
      <c r="D44" s="27"/>
      <c r="E44" s="27"/>
      <c r="F44" s="27"/>
      <c r="G44" s="27"/>
      <c r="H44" s="17">
        <f>+H45+H46+H47+H55</f>
        <v>306185148</v>
      </c>
      <c r="I44" s="27"/>
      <c r="J44" s="17">
        <f>+J45+J47+J55+J46</f>
        <v>306185148</v>
      </c>
      <c r="K44" s="18">
        <f t="shared" si="10"/>
        <v>2.4963485370941167E-2</v>
      </c>
    </row>
    <row r="45" spans="1:11" s="43" customFormat="1" ht="15" hidden="1" outlineLevel="1" x14ac:dyDescent="0.25">
      <c r="A45" s="44" t="s">
        <v>51</v>
      </c>
      <c r="B45" s="20">
        <f>+[2]Solicitud!$E$30</f>
        <v>53812650</v>
      </c>
      <c r="C45" s="27"/>
      <c r="D45" s="27"/>
      <c r="E45" s="27"/>
      <c r="F45" s="27"/>
      <c r="G45" s="27"/>
      <c r="H45" s="20">
        <f>+B45+C45+D45+G45+E45+F45</f>
        <v>53812650</v>
      </c>
      <c r="I45" s="27"/>
      <c r="J45" s="21">
        <f t="shared" ref="J45:J55" si="11">+H45+I45</f>
        <v>53812650</v>
      </c>
      <c r="K45" s="22">
        <f t="shared" si="10"/>
        <v>4.3873823071476255E-3</v>
      </c>
    </row>
    <row r="46" spans="1:11" s="43" customFormat="1" ht="15" hidden="1" outlineLevel="1" x14ac:dyDescent="0.25">
      <c r="A46" s="44" t="s">
        <v>52</v>
      </c>
      <c r="B46" s="20">
        <f>+[2]Solicitud!$E$31</f>
        <v>20874784</v>
      </c>
      <c r="C46" s="27"/>
      <c r="D46" s="27"/>
      <c r="E46" s="27"/>
      <c r="F46" s="27"/>
      <c r="G46" s="27"/>
      <c r="H46" s="20">
        <f>+B46+C46+D46+G46+E46+F46</f>
        <v>20874784</v>
      </c>
      <c r="I46" s="27"/>
      <c r="J46" s="21">
        <f t="shared" si="11"/>
        <v>20874784</v>
      </c>
      <c r="K46" s="22">
        <f t="shared" si="10"/>
        <v>1.7019354740405526E-3</v>
      </c>
    </row>
    <row r="47" spans="1:11" s="43" customFormat="1" ht="15" hidden="1" outlineLevel="1" x14ac:dyDescent="0.25">
      <c r="A47" s="44" t="s">
        <v>53</v>
      </c>
      <c r="B47" s="17">
        <f>+B48+B51</f>
        <v>107500000</v>
      </c>
      <c r="C47" s="27"/>
      <c r="D47" s="27"/>
      <c r="E47" s="27"/>
      <c r="F47" s="27"/>
      <c r="G47" s="27"/>
      <c r="H47" s="17">
        <f>+B47+C47+D47+G47+E47+F47</f>
        <v>107500000</v>
      </c>
      <c r="I47" s="17"/>
      <c r="J47" s="17">
        <f t="shared" si="11"/>
        <v>107500000</v>
      </c>
      <c r="K47" s="18">
        <f t="shared" si="10"/>
        <v>8.7645488192529038E-3</v>
      </c>
    </row>
    <row r="48" spans="1:11" s="43" customFormat="1" ht="15" hidden="1" outlineLevel="2" x14ac:dyDescent="0.25">
      <c r="A48" s="44" t="s">
        <v>54</v>
      </c>
      <c r="B48" s="17">
        <f>SUM(B49:B50)</f>
        <v>72000000</v>
      </c>
      <c r="C48" s="27"/>
      <c r="D48" s="27"/>
      <c r="E48" s="27"/>
      <c r="F48" s="27"/>
      <c r="G48" s="27"/>
      <c r="H48" s="17">
        <f>SUM(H49:H50)</f>
        <v>72000000</v>
      </c>
      <c r="I48" s="17"/>
      <c r="J48" s="17">
        <f t="shared" si="11"/>
        <v>72000000</v>
      </c>
      <c r="K48" s="18">
        <f t="shared" si="10"/>
        <v>5.8702094417321772E-3</v>
      </c>
    </row>
    <row r="49" spans="1:11" s="43" customFormat="1" ht="15" hidden="1" outlineLevel="2" x14ac:dyDescent="0.25">
      <c r="A49" s="44" t="s">
        <v>55</v>
      </c>
      <c r="B49" s="20"/>
      <c r="C49" s="27"/>
      <c r="D49" s="27"/>
      <c r="E49" s="27"/>
      <c r="F49" s="27"/>
      <c r="G49" s="27"/>
      <c r="H49" s="20">
        <f>+B49+C49+D49+G49+E49+F49</f>
        <v>0</v>
      </c>
      <c r="I49" s="27"/>
      <c r="J49" s="21">
        <f>+H49+I49</f>
        <v>0</v>
      </c>
      <c r="K49" s="22">
        <f t="shared" si="10"/>
        <v>0</v>
      </c>
    </row>
    <row r="50" spans="1:11" s="43" customFormat="1" ht="15" hidden="1" outlineLevel="2" x14ac:dyDescent="0.25">
      <c r="A50" s="44" t="s">
        <v>56</v>
      </c>
      <c r="B50" s="20">
        <f>+[2]Solicitud!$E$36</f>
        <v>72000000</v>
      </c>
      <c r="C50" s="27"/>
      <c r="D50" s="27"/>
      <c r="E50" s="27"/>
      <c r="F50" s="27"/>
      <c r="G50" s="27"/>
      <c r="H50" s="20">
        <f>+B50+C50+D50+G50+E50+F50</f>
        <v>72000000</v>
      </c>
      <c r="I50" s="27"/>
      <c r="J50" s="21">
        <f>+H50+I50</f>
        <v>72000000</v>
      </c>
      <c r="K50" s="22">
        <f t="shared" si="10"/>
        <v>5.8702094417321772E-3</v>
      </c>
    </row>
    <row r="51" spans="1:11" s="43" customFormat="1" ht="15" hidden="1" outlineLevel="2" x14ac:dyDescent="0.25">
      <c r="A51" s="44" t="s">
        <v>57</v>
      </c>
      <c r="B51" s="17">
        <f>SUM(B52:B54)</f>
        <v>35500000</v>
      </c>
      <c r="C51" s="27"/>
      <c r="D51" s="27"/>
      <c r="E51" s="27"/>
      <c r="F51" s="27"/>
      <c r="G51" s="27"/>
      <c r="H51" s="17">
        <f>SUM(H52:H54)</f>
        <v>35500000</v>
      </c>
      <c r="I51" s="17"/>
      <c r="J51" s="17">
        <f>+H51+I51</f>
        <v>35500000</v>
      </c>
      <c r="K51" s="18">
        <f t="shared" si="10"/>
        <v>2.8943393775207266E-3</v>
      </c>
    </row>
    <row r="52" spans="1:11" s="43" customFormat="1" ht="15" hidden="1" outlineLevel="2" x14ac:dyDescent="0.25">
      <c r="A52" s="44" t="s">
        <v>58</v>
      </c>
      <c r="B52" s="20"/>
      <c r="C52" s="27"/>
      <c r="D52" s="27"/>
      <c r="E52" s="27"/>
      <c r="F52" s="27"/>
      <c r="G52" s="27"/>
      <c r="H52" s="20">
        <f>+B52+C52+D52+G52+E52+F52</f>
        <v>0</v>
      </c>
      <c r="I52" s="27"/>
      <c r="J52" s="21">
        <f>+H52+I52</f>
        <v>0</v>
      </c>
      <c r="K52" s="22">
        <f t="shared" si="10"/>
        <v>0</v>
      </c>
    </row>
    <row r="53" spans="1:11" s="43" customFormat="1" ht="15" hidden="1" outlineLevel="2" x14ac:dyDescent="0.25">
      <c r="A53" s="44" t="s">
        <v>59</v>
      </c>
      <c r="B53" s="20">
        <f>+[2]Solicitud!$E$39</f>
        <v>25000000</v>
      </c>
      <c r="C53" s="27"/>
      <c r="D53" s="27"/>
      <c r="E53" s="27"/>
      <c r="F53" s="27"/>
      <c r="G53" s="27"/>
      <c r="H53" s="20">
        <f>+B53+C53+D53+G53+E53+F53</f>
        <v>25000000</v>
      </c>
      <c r="I53" s="27"/>
      <c r="J53" s="21">
        <f t="shared" si="11"/>
        <v>25000000</v>
      </c>
      <c r="K53" s="22">
        <f t="shared" si="10"/>
        <v>2.0382671672681172E-3</v>
      </c>
    </row>
    <row r="54" spans="1:11" s="43" customFormat="1" ht="15" hidden="1" outlineLevel="2" x14ac:dyDescent="0.25">
      <c r="A54" s="44" t="s">
        <v>60</v>
      </c>
      <c r="B54" s="20">
        <f>+[2]Solicitud!$E$40</f>
        <v>10500000</v>
      </c>
      <c r="C54" s="27"/>
      <c r="D54" s="27"/>
      <c r="E54" s="27"/>
      <c r="F54" s="27"/>
      <c r="G54" s="27"/>
      <c r="H54" s="20">
        <f>+B54+C54+D54+G54+E54+F54</f>
        <v>10500000</v>
      </c>
      <c r="I54" s="27"/>
      <c r="J54" s="21">
        <f>+H54+I54</f>
        <v>10500000</v>
      </c>
      <c r="K54" s="22">
        <f>+J54/$J$194</f>
        <v>8.560722102526092E-4</v>
      </c>
    </row>
    <row r="55" spans="1:11" s="43" customFormat="1" ht="15" hidden="1" outlineLevel="1" collapsed="1" x14ac:dyDescent="0.25">
      <c r="A55" s="44" t="s">
        <v>61</v>
      </c>
      <c r="B55" s="17">
        <f>+[3]Solicitud!$E$32</f>
        <v>123997714</v>
      </c>
      <c r="C55" s="27"/>
      <c r="D55" s="27"/>
      <c r="E55" s="27"/>
      <c r="F55" s="27"/>
      <c r="G55" s="27"/>
      <c r="H55" s="20">
        <f>+B55+C55+D55+G55+E55+F55</f>
        <v>123997714</v>
      </c>
      <c r="I55" s="27"/>
      <c r="J55" s="21">
        <f t="shared" si="11"/>
        <v>123997714</v>
      </c>
      <c r="K55" s="22">
        <f t="shared" si="10"/>
        <v>1.0109618770500086E-2</v>
      </c>
    </row>
    <row r="56" spans="1:11" s="43" customFormat="1" ht="15" collapsed="1" x14ac:dyDescent="0.25">
      <c r="A56" s="45" t="s">
        <v>62</v>
      </c>
      <c r="B56" s="17">
        <f>SUM(B57:B59)</f>
        <v>55471390.299999997</v>
      </c>
      <c r="C56" s="27"/>
      <c r="D56" s="27"/>
      <c r="E56" s="27"/>
      <c r="F56" s="27"/>
      <c r="G56" s="27"/>
      <c r="H56" s="17">
        <f>SUM(H57:H59)</f>
        <v>55471390.299999997</v>
      </c>
      <c r="I56" s="27"/>
      <c r="J56" s="17">
        <f>SUM(J57:J59)</f>
        <v>55471390.299999997</v>
      </c>
      <c r="K56" s="18">
        <f t="shared" si="10"/>
        <v>4.5226205428482045E-3</v>
      </c>
    </row>
    <row r="57" spans="1:11" s="43" customFormat="1" ht="15" hidden="1" outlineLevel="1" x14ac:dyDescent="0.25">
      <c r="A57" s="44" t="s">
        <v>63</v>
      </c>
      <c r="B57" s="20">
        <f>+[2]Solicitud!$E$48</f>
        <v>50405919.799999997</v>
      </c>
      <c r="C57" s="27"/>
      <c r="D57" s="27"/>
      <c r="E57" s="27"/>
      <c r="F57" s="27"/>
      <c r="G57" s="27"/>
      <c r="H57" s="20">
        <f>+B57+C57+D57+G57+E57+F57</f>
        <v>50405919.799999997</v>
      </c>
      <c r="I57" s="27"/>
      <c r="J57" s="21">
        <f>+H57+I57</f>
        <v>50405919.799999997</v>
      </c>
      <c r="K57" s="22">
        <f t="shared" si="10"/>
        <v>4.1096292545715956E-3</v>
      </c>
    </row>
    <row r="58" spans="1:11" s="43" customFormat="1" ht="15" hidden="1" outlineLevel="1" x14ac:dyDescent="0.25">
      <c r="A58" s="44" t="s">
        <v>64</v>
      </c>
      <c r="B58" s="20">
        <f>+[2]Solicitud!$E$49</f>
        <v>5065470.5</v>
      </c>
      <c r="C58" s="27"/>
      <c r="D58" s="27"/>
      <c r="E58" s="27"/>
      <c r="F58" s="27"/>
      <c r="G58" s="27"/>
      <c r="H58" s="20">
        <f>+B58+C58+D58+G58+E58+F58</f>
        <v>5065470.5</v>
      </c>
      <c r="I58" s="27"/>
      <c r="J58" s="21">
        <f>+H58+I58</f>
        <v>5065470.5</v>
      </c>
      <c r="K58" s="22">
        <f t="shared" si="10"/>
        <v>4.1299128827660851E-4</v>
      </c>
    </row>
    <row r="59" spans="1:11" s="43" customFormat="1" ht="15" hidden="1" outlineLevel="1" x14ac:dyDescent="0.25">
      <c r="A59" s="44" t="s">
        <v>65</v>
      </c>
      <c r="B59" s="20"/>
      <c r="C59" s="27"/>
      <c r="D59" s="27"/>
      <c r="E59" s="27"/>
      <c r="F59" s="27"/>
      <c r="G59" s="27"/>
      <c r="H59" s="20">
        <f>+B59+C59+D59+G59+E59+F59</f>
        <v>0</v>
      </c>
      <c r="I59" s="27"/>
      <c r="J59" s="21">
        <f>+H59+I59</f>
        <v>0</v>
      </c>
      <c r="K59" s="22">
        <f t="shared" si="10"/>
        <v>0</v>
      </c>
    </row>
    <row r="60" spans="1:11" s="43" customFormat="1" ht="15" collapsed="1" x14ac:dyDescent="0.25">
      <c r="A60" s="45" t="s">
        <v>66</v>
      </c>
      <c r="B60" s="17">
        <f>SUM(B61:B63)</f>
        <v>86877794.81453523</v>
      </c>
      <c r="C60" s="27"/>
      <c r="D60" s="27"/>
      <c r="E60" s="27"/>
      <c r="F60" s="27"/>
      <c r="G60" s="27"/>
      <c r="H60" s="17">
        <f>SUM(H61:H63)</f>
        <v>86877794.81453523</v>
      </c>
      <c r="I60" s="27"/>
      <c r="J60" s="17">
        <f>SUM(J61:J63)</f>
        <v>86877794.81453523</v>
      </c>
      <c r="K60" s="18">
        <f t="shared" si="10"/>
        <v>7.0832062694049375E-3</v>
      </c>
    </row>
    <row r="61" spans="1:11" s="43" customFormat="1" ht="15" hidden="1" outlineLevel="1" x14ac:dyDescent="0.25">
      <c r="A61" s="44" t="s">
        <v>67</v>
      </c>
      <c r="B61" s="20">
        <f>+[2]Solicitud!$E$53</f>
        <v>38084213.887727745</v>
      </c>
      <c r="C61" s="27"/>
      <c r="D61" s="27"/>
      <c r="E61" s="27"/>
      <c r="F61" s="27"/>
      <c r="G61" s="27"/>
      <c r="H61" s="20">
        <f>+B61+C61+D61+G61+E61+F61</f>
        <v>38084213.887727745</v>
      </c>
      <c r="I61" s="27"/>
      <c r="J61" s="21">
        <f>+H61+I61</f>
        <v>38084213.887727745</v>
      </c>
      <c r="K61" s="22">
        <f t="shared" si="10"/>
        <v>3.105032110342877E-3</v>
      </c>
    </row>
    <row r="62" spans="1:11" s="43" customFormat="1" ht="15" hidden="1" outlineLevel="1" x14ac:dyDescent="0.25">
      <c r="A62" s="44" t="s">
        <v>68</v>
      </c>
      <c r="B62" s="20">
        <f>+[2]Solicitud!$E$54</f>
        <v>48793580.926807493</v>
      </c>
      <c r="C62" s="27"/>
      <c r="D62" s="27"/>
      <c r="E62" s="27"/>
      <c r="F62" s="27"/>
      <c r="G62" s="27"/>
      <c r="H62" s="20">
        <f>+B62+C62+D62+G62+E62+F62</f>
        <v>48793580.926807493</v>
      </c>
      <c r="I62" s="27"/>
      <c r="J62" s="21">
        <f>+H62+I62</f>
        <v>48793580.926807493</v>
      </c>
      <c r="K62" s="22">
        <f t="shared" si="10"/>
        <v>3.9781741590620614E-3</v>
      </c>
    </row>
    <row r="63" spans="1:11" s="43" customFormat="1" ht="15" hidden="1" outlineLevel="1" x14ac:dyDescent="0.25">
      <c r="A63" s="44" t="s">
        <v>69</v>
      </c>
      <c r="B63" s="20"/>
      <c r="C63" s="27"/>
      <c r="D63" s="27"/>
      <c r="E63" s="27"/>
      <c r="F63" s="27"/>
      <c r="G63" s="27"/>
      <c r="H63" s="20">
        <f>+B63+C63+D63+G63+E63+F63</f>
        <v>0</v>
      </c>
      <c r="I63" s="27"/>
      <c r="J63" s="21">
        <f>+H63+I63</f>
        <v>0</v>
      </c>
      <c r="K63" s="22">
        <f t="shared" si="10"/>
        <v>0</v>
      </c>
    </row>
    <row r="64" spans="1:11" s="43" customFormat="1" ht="15" collapsed="1" x14ac:dyDescent="0.25">
      <c r="A64" s="45" t="s">
        <v>70</v>
      </c>
      <c r="B64" s="17">
        <f>SUM(B65:B67)</f>
        <v>54005216.375</v>
      </c>
      <c r="C64" s="27"/>
      <c r="D64" s="27"/>
      <c r="E64" s="27"/>
      <c r="F64" s="27"/>
      <c r="G64" s="27"/>
      <c r="H64" s="17">
        <f>SUM(H65:H67)</f>
        <v>54005216.375</v>
      </c>
      <c r="I64" s="27"/>
      <c r="J64" s="17">
        <f>SUM(J65:J67)</f>
        <v>54005216.375</v>
      </c>
      <c r="K64" s="18">
        <f t="shared" si="10"/>
        <v>4.4030823759349195E-3</v>
      </c>
    </row>
    <row r="65" spans="1:11" s="43" customFormat="1" ht="15" hidden="1" outlineLevel="1" x14ac:dyDescent="0.25">
      <c r="A65" s="44" t="s">
        <v>71</v>
      </c>
      <c r="B65" s="20">
        <f>+[2]Solicitud!$E$58</f>
        <v>5246916.6749999998</v>
      </c>
      <c r="C65" s="27"/>
      <c r="D65" s="27"/>
      <c r="E65" s="27"/>
      <c r="F65" s="27"/>
      <c r="G65" s="27"/>
      <c r="H65" s="20">
        <f>+B65+C65+D65+G65+E65+F65</f>
        <v>5246916.6749999998</v>
      </c>
      <c r="I65" s="27"/>
      <c r="J65" s="21">
        <f>+H65+I65</f>
        <v>5246916.6749999998</v>
      </c>
      <c r="K65" s="22">
        <f t="shared" si="10"/>
        <v>4.277847195217639E-4</v>
      </c>
    </row>
    <row r="66" spans="1:11" s="43" customFormat="1" ht="15" hidden="1" outlineLevel="1" x14ac:dyDescent="0.25">
      <c r="A66" s="44" t="s">
        <v>72</v>
      </c>
      <c r="B66" s="20">
        <f>+[2]Solicitud!$E$59</f>
        <v>38758464.399999999</v>
      </c>
      <c r="C66" s="27"/>
      <c r="D66" s="27"/>
      <c r="E66" s="27"/>
      <c r="F66" s="27"/>
      <c r="G66" s="27"/>
      <c r="H66" s="20">
        <f>+B66+C66+D66+G66+E66+F66</f>
        <v>38758464.399999999</v>
      </c>
      <c r="I66" s="27"/>
      <c r="J66" s="21">
        <f>+H66+I66</f>
        <v>38758464.399999999</v>
      </c>
      <c r="K66" s="22">
        <f t="shared" si="10"/>
        <v>3.1600042176100065E-3</v>
      </c>
    </row>
    <row r="67" spans="1:11" s="43" customFormat="1" ht="15" hidden="1" outlineLevel="1" x14ac:dyDescent="0.25">
      <c r="A67" s="44" t="s">
        <v>73</v>
      </c>
      <c r="B67" s="20">
        <f>+[2]Solicitud!$E$60</f>
        <v>9999835.3000000007</v>
      </c>
      <c r="C67" s="27"/>
      <c r="D67" s="27"/>
      <c r="E67" s="27"/>
      <c r="F67" s="27"/>
      <c r="G67" s="27"/>
      <c r="H67" s="20">
        <f>+B67+C67+D67+G67+E67+F67</f>
        <v>9999835.3000000007</v>
      </c>
      <c r="I67" s="27"/>
      <c r="J67" s="21">
        <f>+H67+I67</f>
        <v>9999835.3000000007</v>
      </c>
      <c r="K67" s="22">
        <f t="shared" si="10"/>
        <v>8.1529343880314901E-4</v>
      </c>
    </row>
    <row r="68" spans="1:11" s="43" customFormat="1" ht="15" collapsed="1" x14ac:dyDescent="0.25">
      <c r="A68" s="45" t="s">
        <v>74</v>
      </c>
      <c r="B68" s="17">
        <f>SUM(B69:B70)</f>
        <v>205845061</v>
      </c>
      <c r="C68" s="27"/>
      <c r="D68" s="27"/>
      <c r="E68" s="27"/>
      <c r="F68" s="27"/>
      <c r="G68" s="27"/>
      <c r="H68" s="17">
        <f>SUM(H69:H70)</f>
        <v>205845061</v>
      </c>
      <c r="I68" s="27"/>
      <c r="J68" s="17">
        <f>SUM(J69:J70)</f>
        <v>205845061</v>
      </c>
      <c r="K68" s="18">
        <f t="shared" si="10"/>
        <v>1.6782689175224113E-2</v>
      </c>
    </row>
    <row r="69" spans="1:11" s="43" customFormat="1" ht="15" hidden="1" outlineLevel="1" x14ac:dyDescent="0.25">
      <c r="A69" s="44" t="s">
        <v>75</v>
      </c>
      <c r="B69" s="20">
        <v>165666442</v>
      </c>
      <c r="C69" s="27"/>
      <c r="D69" s="27"/>
      <c r="E69" s="27"/>
      <c r="F69" s="27"/>
      <c r="G69" s="27"/>
      <c r="H69" s="20">
        <f>+B69+C69+D69+G69+E69+F69</f>
        <v>165666442</v>
      </c>
      <c r="I69" s="27"/>
      <c r="J69" s="21">
        <v>165666442</v>
      </c>
      <c r="K69" s="22">
        <f t="shared" si="10"/>
        <v>1.3506898777869113E-2</v>
      </c>
    </row>
    <row r="70" spans="1:11" s="43" customFormat="1" ht="15" hidden="1" outlineLevel="1" x14ac:dyDescent="0.25">
      <c r="A70" s="44" t="s">
        <v>76</v>
      </c>
      <c r="B70" s="20">
        <f>+[2]Solicitud!$E$44</f>
        <v>40178619</v>
      </c>
      <c r="C70" s="27"/>
      <c r="D70" s="27"/>
      <c r="E70" s="27"/>
      <c r="F70" s="27"/>
      <c r="G70" s="27"/>
      <c r="H70" s="20">
        <f>+B70+C70+D70+G70+E70+F70</f>
        <v>40178619</v>
      </c>
      <c r="I70" s="27"/>
      <c r="J70" s="21">
        <f>+H70+I70</f>
        <v>40178619</v>
      </c>
      <c r="K70" s="22">
        <f t="shared" si="10"/>
        <v>3.2757903973549981E-3</v>
      </c>
    </row>
    <row r="71" spans="1:11" s="43" customFormat="1" ht="15" collapsed="1" x14ac:dyDescent="0.25">
      <c r="A71" s="44"/>
      <c r="B71" s="20"/>
      <c r="C71" s="27"/>
      <c r="D71" s="27"/>
      <c r="E71" s="27"/>
      <c r="F71" s="27"/>
      <c r="G71" s="27"/>
      <c r="H71" s="20"/>
      <c r="I71" s="27"/>
      <c r="J71" s="21"/>
      <c r="K71" s="22"/>
    </row>
    <row r="72" spans="1:11" s="43" customFormat="1" ht="15" x14ac:dyDescent="0.25">
      <c r="A72" s="45" t="s">
        <v>77</v>
      </c>
      <c r="B72" s="20"/>
      <c r="C72" s="27"/>
      <c r="D72" s="27"/>
      <c r="E72" s="27"/>
      <c r="F72" s="27">
        <f>+F73+F81+F92+F101</f>
        <v>2679084538</v>
      </c>
      <c r="G72" s="27"/>
      <c r="H72" s="27">
        <f>+H73+H81+H92+H101</f>
        <v>2679084538</v>
      </c>
      <c r="I72" s="27"/>
      <c r="J72" s="27">
        <f>+J73+J81+J92+J101</f>
        <v>2679084538</v>
      </c>
      <c r="K72" s="18">
        <f t="shared" ref="K72:K107" si="12">+J72/$J$194</f>
        <v>0.21842760208564291</v>
      </c>
    </row>
    <row r="73" spans="1:11" s="43" customFormat="1" ht="15" x14ac:dyDescent="0.25">
      <c r="A73" s="45" t="s">
        <v>78</v>
      </c>
      <c r="B73" s="20"/>
      <c r="C73" s="27"/>
      <c r="D73" s="27"/>
      <c r="E73" s="27"/>
      <c r="F73" s="27">
        <f>SUM(F74:F80)</f>
        <v>7022000</v>
      </c>
      <c r="G73" s="27"/>
      <c r="H73" s="27">
        <f>SUM(H74:H80)</f>
        <v>7022000</v>
      </c>
      <c r="I73" s="27"/>
      <c r="J73" s="27">
        <f>SUM(J74:J80)</f>
        <v>7022000</v>
      </c>
      <c r="K73" s="18">
        <f t="shared" si="12"/>
        <v>5.7250848194226875E-4</v>
      </c>
    </row>
    <row r="74" spans="1:11" s="43" customFormat="1" ht="15" hidden="1" outlineLevel="1" x14ac:dyDescent="0.25">
      <c r="A74" s="44" t="s">
        <v>79</v>
      </c>
      <c r="B74" s="20"/>
      <c r="C74" s="27"/>
      <c r="D74" s="27"/>
      <c r="E74" s="27"/>
      <c r="F74" s="21"/>
      <c r="G74" s="27"/>
      <c r="H74" s="20">
        <f t="shared" ref="H74:H80" si="13">+B74+C74+D74+G74+E74+F74</f>
        <v>0</v>
      </c>
      <c r="I74" s="27"/>
      <c r="J74" s="21">
        <f t="shared" ref="J74:J80" si="14">+H74+I74</f>
        <v>0</v>
      </c>
      <c r="K74" s="22">
        <f t="shared" si="12"/>
        <v>0</v>
      </c>
    </row>
    <row r="75" spans="1:11" s="43" customFormat="1" ht="15" hidden="1" outlineLevel="1" x14ac:dyDescent="0.25">
      <c r="A75" s="44" t="s">
        <v>80</v>
      </c>
      <c r="B75" s="20"/>
      <c r="C75" s="27"/>
      <c r="D75" s="27"/>
      <c r="E75" s="27"/>
      <c r="F75" s="21"/>
      <c r="G75" s="27"/>
      <c r="H75" s="20">
        <f t="shared" si="13"/>
        <v>0</v>
      </c>
      <c r="I75" s="27"/>
      <c r="J75" s="21">
        <f t="shared" si="14"/>
        <v>0</v>
      </c>
      <c r="K75" s="22">
        <f t="shared" si="12"/>
        <v>0</v>
      </c>
    </row>
    <row r="76" spans="1:11" s="43" customFormat="1" ht="15" hidden="1" outlineLevel="1" x14ac:dyDescent="0.25">
      <c r="A76" s="44" t="s">
        <v>81</v>
      </c>
      <c r="B76" s="20"/>
      <c r="C76" s="27"/>
      <c r="D76" s="27"/>
      <c r="E76" s="27"/>
      <c r="F76" s="21">
        <f>+[4]Hoja1!$M$18</f>
        <v>7022000</v>
      </c>
      <c r="G76" s="27"/>
      <c r="H76" s="20">
        <f t="shared" si="13"/>
        <v>7022000</v>
      </c>
      <c r="I76" s="27"/>
      <c r="J76" s="21">
        <f t="shared" si="14"/>
        <v>7022000</v>
      </c>
      <c r="K76" s="22">
        <f t="shared" si="12"/>
        <v>5.7250848194226875E-4</v>
      </c>
    </row>
    <row r="77" spans="1:11" s="43" customFormat="1" ht="15" hidden="1" outlineLevel="1" x14ac:dyDescent="0.25">
      <c r="A77" s="44" t="s">
        <v>82</v>
      </c>
      <c r="B77" s="20"/>
      <c r="C77" s="27"/>
      <c r="D77" s="27"/>
      <c r="E77" s="27"/>
      <c r="F77" s="21"/>
      <c r="G77" s="27"/>
      <c r="H77" s="20">
        <f t="shared" si="13"/>
        <v>0</v>
      </c>
      <c r="I77" s="27"/>
      <c r="J77" s="21">
        <f t="shared" si="14"/>
        <v>0</v>
      </c>
      <c r="K77" s="22">
        <f t="shared" si="12"/>
        <v>0</v>
      </c>
    </row>
    <row r="78" spans="1:11" s="43" customFormat="1" ht="15" hidden="1" outlineLevel="1" x14ac:dyDescent="0.25">
      <c r="A78" s="44" t="s">
        <v>83</v>
      </c>
      <c r="B78" s="20"/>
      <c r="C78" s="27"/>
      <c r="D78" s="27"/>
      <c r="E78" s="27"/>
      <c r="F78" s="21"/>
      <c r="G78" s="27"/>
      <c r="H78" s="20">
        <f t="shared" si="13"/>
        <v>0</v>
      </c>
      <c r="I78" s="27"/>
      <c r="J78" s="21">
        <f t="shared" si="14"/>
        <v>0</v>
      </c>
      <c r="K78" s="22">
        <f t="shared" si="12"/>
        <v>0</v>
      </c>
    </row>
    <row r="79" spans="1:11" s="43" customFormat="1" ht="15" hidden="1" outlineLevel="1" x14ac:dyDescent="0.25">
      <c r="A79" s="44" t="s">
        <v>84</v>
      </c>
      <c r="B79" s="20"/>
      <c r="C79" s="27"/>
      <c r="D79" s="27"/>
      <c r="E79" s="27"/>
      <c r="F79" s="21"/>
      <c r="G79" s="27"/>
      <c r="H79" s="20">
        <f t="shared" si="13"/>
        <v>0</v>
      </c>
      <c r="I79" s="27"/>
      <c r="J79" s="21">
        <f t="shared" si="14"/>
        <v>0</v>
      </c>
      <c r="K79" s="22">
        <f t="shared" si="12"/>
        <v>0</v>
      </c>
    </row>
    <row r="80" spans="1:11" s="43" customFormat="1" ht="15" hidden="1" outlineLevel="1" x14ac:dyDescent="0.25">
      <c r="A80" s="44" t="s">
        <v>85</v>
      </c>
      <c r="B80" s="20"/>
      <c r="C80" s="27"/>
      <c r="D80" s="27"/>
      <c r="E80" s="27"/>
      <c r="F80" s="21"/>
      <c r="G80" s="27"/>
      <c r="H80" s="20">
        <f t="shared" si="13"/>
        <v>0</v>
      </c>
      <c r="I80" s="27"/>
      <c r="J80" s="21">
        <f t="shared" si="14"/>
        <v>0</v>
      </c>
      <c r="K80" s="22">
        <f t="shared" si="12"/>
        <v>0</v>
      </c>
    </row>
    <row r="81" spans="1:11" s="43" customFormat="1" ht="15" collapsed="1" x14ac:dyDescent="0.25">
      <c r="A81" s="45" t="s">
        <v>86</v>
      </c>
      <c r="B81" s="20"/>
      <c r="C81" s="27"/>
      <c r="D81" s="27"/>
      <c r="E81" s="27"/>
      <c r="F81" s="27">
        <f>SUM(F82:F91)</f>
        <v>1556499424</v>
      </c>
      <c r="G81" s="27"/>
      <c r="H81" s="27">
        <f>SUM(H82:H91)</f>
        <v>1556499424</v>
      </c>
      <c r="I81" s="27"/>
      <c r="J81" s="27">
        <f>SUM(J82:J91)</f>
        <v>1556499424</v>
      </c>
      <c r="K81" s="18">
        <f t="shared" si="12"/>
        <v>0.12690246687243745</v>
      </c>
    </row>
    <row r="82" spans="1:11" s="43" customFormat="1" ht="15" hidden="1" outlineLevel="1" x14ac:dyDescent="0.25">
      <c r="A82" s="44" t="s">
        <v>87</v>
      </c>
      <c r="B82" s="20"/>
      <c r="C82" s="27"/>
      <c r="D82" s="27"/>
      <c r="E82" s="27"/>
      <c r="F82" s="21">
        <f>+[4]Hoja1!$M$26</f>
        <v>942653272</v>
      </c>
      <c r="G82" s="27"/>
      <c r="H82" s="20">
        <f>+B82+C82+D82+G82+E82+F82</f>
        <v>942653272</v>
      </c>
      <c r="I82" s="27"/>
      <c r="J82" s="21">
        <f>+H82+I82</f>
        <v>942653272</v>
      </c>
      <c r="K82" s="22">
        <f t="shared" si="12"/>
        <v>7.6855168577418476E-2</v>
      </c>
    </row>
    <row r="83" spans="1:11" s="43" customFormat="1" ht="15" hidden="1" outlineLevel="1" x14ac:dyDescent="0.25">
      <c r="A83" s="44" t="s">
        <v>88</v>
      </c>
      <c r="B83" s="20"/>
      <c r="C83" s="27"/>
      <c r="D83" s="27"/>
      <c r="E83" s="27"/>
      <c r="F83" s="21">
        <f>+[4]Hoja1!$M$27</f>
        <v>16000000</v>
      </c>
      <c r="G83" s="27"/>
      <c r="H83" s="20">
        <f>+B83+C83+D83+G83+E83+F83</f>
        <v>16000000</v>
      </c>
      <c r="I83" s="27"/>
      <c r="J83" s="21">
        <f>+H83+I83</f>
        <v>16000000</v>
      </c>
      <c r="K83" s="22">
        <f t="shared" si="12"/>
        <v>1.3044909870515949E-3</v>
      </c>
    </row>
    <row r="84" spans="1:11" s="43" customFormat="1" ht="15" hidden="1" outlineLevel="1" x14ac:dyDescent="0.25">
      <c r="A84" s="44" t="s">
        <v>89</v>
      </c>
      <c r="B84" s="20"/>
      <c r="C84" s="27"/>
      <c r="D84" s="27"/>
      <c r="E84" s="27"/>
      <c r="F84" s="21">
        <f>+[4]Hoja1!$M$28</f>
        <v>13149719</v>
      </c>
      <c r="G84" s="27"/>
      <c r="H84" s="20">
        <f>+B84+C84+D84+G84+E84+F84</f>
        <v>13149719</v>
      </c>
      <c r="I84" s="27"/>
      <c r="J84" s="21">
        <f>+H84+I84</f>
        <v>13149719</v>
      </c>
      <c r="K84" s="22">
        <f t="shared" si="12"/>
        <v>1.0721056198600696E-3</v>
      </c>
    </row>
    <row r="85" spans="1:11" s="43" customFormat="1" ht="15" hidden="1" outlineLevel="1" x14ac:dyDescent="0.25">
      <c r="A85" s="44" t="s">
        <v>90</v>
      </c>
      <c r="B85" s="20"/>
      <c r="C85" s="27"/>
      <c r="D85" s="27"/>
      <c r="E85" s="27"/>
      <c r="F85" s="21">
        <f>+[4]Hoja1!$M$30</f>
        <v>20000000</v>
      </c>
      <c r="G85" s="27"/>
      <c r="H85" s="20">
        <f t="shared" ref="H85:H91" si="15">+B85+C85+D85+G85+E85+F85</f>
        <v>20000000</v>
      </c>
      <c r="I85" s="27"/>
      <c r="J85" s="21">
        <f t="shared" ref="J85:J91" si="16">+H85+I85</f>
        <v>20000000</v>
      </c>
      <c r="K85" s="22">
        <f t="shared" si="12"/>
        <v>1.6306137338144937E-3</v>
      </c>
    </row>
    <row r="86" spans="1:11" s="43" customFormat="1" ht="15" hidden="1" outlineLevel="1" x14ac:dyDescent="0.25">
      <c r="A86" s="44" t="s">
        <v>91</v>
      </c>
      <c r="B86" s="20"/>
      <c r="C86" s="27"/>
      <c r="D86" s="27"/>
      <c r="E86" s="27"/>
      <c r="F86" s="21">
        <f>+[4]Hoja1!$M$31</f>
        <v>71136248</v>
      </c>
      <c r="G86" s="27"/>
      <c r="H86" s="20">
        <f t="shared" si="15"/>
        <v>71136248</v>
      </c>
      <c r="I86" s="27"/>
      <c r="J86" s="21">
        <f t="shared" si="16"/>
        <v>71136248</v>
      </c>
      <c r="K86" s="22">
        <f t="shared" si="12"/>
        <v>5.7997871480416907E-3</v>
      </c>
    </row>
    <row r="87" spans="1:11" s="43" customFormat="1" ht="15" hidden="1" outlineLevel="1" x14ac:dyDescent="0.25">
      <c r="A87" s="44" t="s">
        <v>92</v>
      </c>
      <c r="B87" s="20"/>
      <c r="C87" s="27"/>
      <c r="D87" s="27"/>
      <c r="E87" s="27"/>
      <c r="F87" s="21">
        <f>+[4]Hoja1!$M$32</f>
        <v>28336906</v>
      </c>
      <c r="G87" s="27"/>
      <c r="H87" s="20">
        <f t="shared" si="15"/>
        <v>28336906</v>
      </c>
      <c r="I87" s="27"/>
      <c r="J87" s="21">
        <f t="shared" si="16"/>
        <v>28336906</v>
      </c>
      <c r="K87" s="22">
        <f t="shared" si="12"/>
        <v>2.3103274048705165E-3</v>
      </c>
    </row>
    <row r="88" spans="1:11" s="43" customFormat="1" ht="15" hidden="1" outlineLevel="1" x14ac:dyDescent="0.25">
      <c r="A88" s="44" t="s">
        <v>93</v>
      </c>
      <c r="B88" s="20"/>
      <c r="C88" s="27"/>
      <c r="D88" s="27"/>
      <c r="E88" s="27"/>
      <c r="F88" s="21"/>
      <c r="G88" s="27"/>
      <c r="H88" s="20">
        <f t="shared" si="15"/>
        <v>0</v>
      </c>
      <c r="I88" s="27"/>
      <c r="J88" s="21">
        <f t="shared" si="16"/>
        <v>0</v>
      </c>
      <c r="K88" s="22">
        <f t="shared" si="12"/>
        <v>0</v>
      </c>
    </row>
    <row r="89" spans="1:11" s="43" customFormat="1" ht="15" hidden="1" outlineLevel="1" x14ac:dyDescent="0.25">
      <c r="A89" s="44" t="s">
        <v>94</v>
      </c>
      <c r="B89" s="20"/>
      <c r="C89" s="27"/>
      <c r="D89" s="27"/>
      <c r="E89" s="27"/>
      <c r="F89" s="21">
        <f>+[4]Hoja1!$M$34</f>
        <v>65481404</v>
      </c>
      <c r="G89" s="27"/>
      <c r="H89" s="20">
        <f t="shared" si="15"/>
        <v>65481404</v>
      </c>
      <c r="I89" s="27"/>
      <c r="J89" s="21">
        <f t="shared" si="16"/>
        <v>65481404</v>
      </c>
      <c r="K89" s="22">
        <f t="shared" si="12"/>
        <v>5.338743833592766E-3</v>
      </c>
    </row>
    <row r="90" spans="1:11" s="43" customFormat="1" ht="15" hidden="1" outlineLevel="1" x14ac:dyDescent="0.25">
      <c r="A90" s="44" t="s">
        <v>95</v>
      </c>
      <c r="B90" s="20"/>
      <c r="C90" s="27"/>
      <c r="D90" s="27"/>
      <c r="E90" s="27"/>
      <c r="F90" s="21">
        <f>+[4]Hoja1!$M$35</f>
        <v>149741875</v>
      </c>
      <c r="G90" s="27"/>
      <c r="H90" s="20">
        <f>+B90+C90+D90+G90+E90+F90</f>
        <v>149741875</v>
      </c>
      <c r="I90" s="27"/>
      <c r="J90" s="21">
        <f>+H90+I90</f>
        <v>149741875</v>
      </c>
      <c r="K90" s="22">
        <f t="shared" si="12"/>
        <v>1.2208557895106661E-2</v>
      </c>
    </row>
    <row r="91" spans="1:11" s="43" customFormat="1" ht="15" hidden="1" outlineLevel="1" x14ac:dyDescent="0.25">
      <c r="A91" s="44" t="s">
        <v>96</v>
      </c>
      <c r="B91" s="20"/>
      <c r="C91" s="27"/>
      <c r="D91" s="27"/>
      <c r="E91" s="27"/>
      <c r="F91" s="21">
        <f>+[4]Hoja1!$M$36</f>
        <v>250000000</v>
      </c>
      <c r="G91" s="27"/>
      <c r="H91" s="20">
        <f t="shared" si="15"/>
        <v>250000000</v>
      </c>
      <c r="I91" s="27"/>
      <c r="J91" s="21">
        <f t="shared" si="16"/>
        <v>250000000</v>
      </c>
      <c r="K91" s="22">
        <f t="shared" si="12"/>
        <v>2.0382671672681173E-2</v>
      </c>
    </row>
    <row r="92" spans="1:11" s="43" customFormat="1" ht="15" collapsed="1" x14ac:dyDescent="0.25">
      <c r="A92" s="45" t="s">
        <v>97</v>
      </c>
      <c r="B92" s="20"/>
      <c r="C92" s="27"/>
      <c r="D92" s="27"/>
      <c r="E92" s="27"/>
      <c r="F92" s="27">
        <f>SUM(F93:F100)</f>
        <v>862907249</v>
      </c>
      <c r="G92" s="27"/>
      <c r="H92" s="27">
        <f>SUM(H93:H100)</f>
        <v>862907249</v>
      </c>
      <c r="I92" s="27"/>
      <c r="J92" s="27">
        <f>SUM(J93:J100)</f>
        <v>862907249</v>
      </c>
      <c r="K92" s="18">
        <f t="shared" si="12"/>
        <v>7.0353420561374155E-2</v>
      </c>
    </row>
    <row r="93" spans="1:11" s="43" customFormat="1" ht="15" hidden="1" outlineLevel="1" x14ac:dyDescent="0.25">
      <c r="A93" s="44" t="s">
        <v>98</v>
      </c>
      <c r="B93" s="20"/>
      <c r="C93" s="27"/>
      <c r="D93" s="27"/>
      <c r="E93" s="27"/>
      <c r="F93" s="21">
        <f>+[4]Hoja1!$M$39</f>
        <v>144405000</v>
      </c>
      <c r="G93" s="27"/>
      <c r="H93" s="20">
        <f>+B93+C93+D93+G93+E93+F93</f>
        <v>144405000</v>
      </c>
      <c r="I93" s="27"/>
      <c r="J93" s="21">
        <f>+H93+I93</f>
        <v>144405000</v>
      </c>
      <c r="K93" s="22">
        <f t="shared" si="12"/>
        <v>1.1773438811574099E-2</v>
      </c>
    </row>
    <row r="94" spans="1:11" s="43" customFormat="1" ht="15" hidden="1" outlineLevel="1" x14ac:dyDescent="0.25">
      <c r="A94" s="44" t="s">
        <v>99</v>
      </c>
      <c r="B94" s="20"/>
      <c r="C94" s="27"/>
      <c r="D94" s="27"/>
      <c r="E94" s="27"/>
      <c r="F94" s="21">
        <f>+[4]Hoja1!$M$40</f>
        <v>12207249</v>
      </c>
      <c r="G94" s="27"/>
      <c r="H94" s="20">
        <f>+B94+C94+D94+G94+E94+F94</f>
        <v>12207249</v>
      </c>
      <c r="I94" s="27"/>
      <c r="J94" s="21">
        <f>+H94+I94</f>
        <v>12207249</v>
      </c>
      <c r="K94" s="22">
        <f t="shared" si="12"/>
        <v>9.9526539357466218E-4</v>
      </c>
    </row>
    <row r="95" spans="1:11" s="43" customFormat="1" ht="15" hidden="1" outlineLevel="1" x14ac:dyDescent="0.25">
      <c r="A95" s="44" t="s">
        <v>100</v>
      </c>
      <c r="B95" s="20"/>
      <c r="C95" s="27"/>
      <c r="D95" s="27"/>
      <c r="E95" s="27"/>
      <c r="F95" s="21">
        <f>+[4]Hoja1!$M$41</f>
        <v>12000000</v>
      </c>
      <c r="G95" s="27"/>
      <c r="H95" s="20">
        <f>+B95+C95+D95+G95+E95+F95</f>
        <v>12000000</v>
      </c>
      <c r="I95" s="27"/>
      <c r="J95" s="21">
        <f>+H95+I95</f>
        <v>12000000</v>
      </c>
      <c r="K95" s="22">
        <f t="shared" si="12"/>
        <v>9.7836824028869635E-4</v>
      </c>
    </row>
    <row r="96" spans="1:11" s="43" customFormat="1" ht="15" hidden="1" outlineLevel="1" x14ac:dyDescent="0.25">
      <c r="A96" s="44" t="s">
        <v>101</v>
      </c>
      <c r="B96" s="20"/>
      <c r="C96" s="27"/>
      <c r="D96" s="27"/>
      <c r="E96" s="27"/>
      <c r="F96" s="21">
        <f>+[4]Hoja1!$M$42</f>
        <v>4000000</v>
      </c>
      <c r="G96" s="27"/>
      <c r="H96" s="20">
        <f>+B96+C96+D96+G96+E96+F96</f>
        <v>4000000</v>
      </c>
      <c r="I96" s="27"/>
      <c r="J96" s="21">
        <f>+H96+I96</f>
        <v>4000000</v>
      </c>
      <c r="K96" s="22">
        <f t="shared" si="12"/>
        <v>3.2612274676289873E-4</v>
      </c>
    </row>
    <row r="97" spans="1:11" s="43" customFormat="1" ht="15" hidden="1" outlineLevel="1" x14ac:dyDescent="0.25">
      <c r="A97" s="44" t="s">
        <v>102</v>
      </c>
      <c r="B97" s="20"/>
      <c r="C97" s="27"/>
      <c r="D97" s="27"/>
      <c r="E97" s="27"/>
      <c r="F97" s="21">
        <f>+[4]Hoja1!$M$44</f>
        <v>25000000</v>
      </c>
      <c r="G97" s="27"/>
      <c r="H97" s="20">
        <f>+B97+C97+D97+G97+E97+F97</f>
        <v>25000000</v>
      </c>
      <c r="I97" s="27"/>
      <c r="J97" s="21">
        <f>+H97+I97</f>
        <v>25000000</v>
      </c>
      <c r="K97" s="22">
        <f t="shared" si="12"/>
        <v>2.0382671672681172E-3</v>
      </c>
    </row>
    <row r="98" spans="1:11" s="43" customFormat="1" ht="15" hidden="1" outlineLevel="1" x14ac:dyDescent="0.25">
      <c r="A98" s="44" t="s">
        <v>103</v>
      </c>
      <c r="B98" s="20"/>
      <c r="C98" s="27"/>
      <c r="D98" s="27"/>
      <c r="E98" s="27"/>
      <c r="F98" s="21">
        <f>+[4]Hoja1!$M$46</f>
        <v>572495000</v>
      </c>
      <c r="G98" s="27"/>
      <c r="H98" s="20">
        <f t="shared" ref="H98:H107" si="17">+B98+C98+D98+G98+E98+F98</f>
        <v>572495000</v>
      </c>
      <c r="I98" s="27"/>
      <c r="J98" s="21">
        <f t="shared" ref="J98:J107" si="18">+H98+I98</f>
        <v>572495000</v>
      </c>
      <c r="K98" s="22">
        <f t="shared" si="12"/>
        <v>4.6675910477006428E-2</v>
      </c>
    </row>
    <row r="99" spans="1:11" s="43" customFormat="1" ht="15" hidden="1" outlineLevel="1" x14ac:dyDescent="0.25">
      <c r="A99" s="44" t="s">
        <v>104</v>
      </c>
      <c r="B99" s="20"/>
      <c r="C99" s="27"/>
      <c r="D99" s="27"/>
      <c r="E99" s="27"/>
      <c r="F99" s="21">
        <f>+[4]Hoja1!$M$47</f>
        <v>3000000</v>
      </c>
      <c r="G99" s="27"/>
      <c r="H99" s="20">
        <f>+B99+C99+D99+G99+E99+F99</f>
        <v>3000000</v>
      </c>
      <c r="I99" s="27"/>
      <c r="J99" s="21">
        <f t="shared" si="18"/>
        <v>3000000</v>
      </c>
      <c r="K99" s="22">
        <f t="shared" si="12"/>
        <v>2.4459206007217409E-4</v>
      </c>
    </row>
    <row r="100" spans="1:11" s="43" customFormat="1" ht="15" hidden="1" outlineLevel="1" x14ac:dyDescent="0.25">
      <c r="A100" s="44" t="s">
        <v>105</v>
      </c>
      <c r="B100" s="20"/>
      <c r="C100" s="27"/>
      <c r="D100" s="27"/>
      <c r="E100" s="27"/>
      <c r="F100" s="21">
        <f>+[4]Hoja1!$M$49</f>
        <v>89800000</v>
      </c>
      <c r="G100" s="27"/>
      <c r="H100" s="20">
        <f>+B100+C100+D100+G100+E100+F100</f>
        <v>89800000</v>
      </c>
      <c r="I100" s="27"/>
      <c r="J100" s="21">
        <f t="shared" si="18"/>
        <v>89800000</v>
      </c>
      <c r="K100" s="22">
        <f t="shared" si="12"/>
        <v>7.3214556648270772E-3</v>
      </c>
    </row>
    <row r="101" spans="1:11" s="43" customFormat="1" ht="15" collapsed="1" x14ac:dyDescent="0.25">
      <c r="A101" s="45" t="s">
        <v>106</v>
      </c>
      <c r="B101" s="17"/>
      <c r="C101" s="17"/>
      <c r="D101" s="17"/>
      <c r="E101" s="17"/>
      <c r="F101" s="17">
        <f>SUM(F102:F107)</f>
        <v>252655865</v>
      </c>
      <c r="G101" s="17"/>
      <c r="H101" s="17">
        <f t="shared" si="17"/>
        <v>252655865</v>
      </c>
      <c r="I101" s="17"/>
      <c r="J101" s="17">
        <f t="shared" si="18"/>
        <v>252655865</v>
      </c>
      <c r="K101" s="18">
        <f t="shared" si="12"/>
        <v>2.0599206169889035E-2</v>
      </c>
    </row>
    <row r="102" spans="1:11" s="43" customFormat="1" ht="15" hidden="1" outlineLevel="1" x14ac:dyDescent="0.25">
      <c r="A102" s="44" t="s">
        <v>107</v>
      </c>
      <c r="B102" s="20"/>
      <c r="C102" s="27"/>
      <c r="D102" s="27"/>
      <c r="E102" s="27"/>
      <c r="F102" s="21">
        <f>+[4]Hoja1!$M$52</f>
        <v>6000000</v>
      </c>
      <c r="G102" s="27"/>
      <c r="H102" s="20">
        <f t="shared" si="17"/>
        <v>6000000</v>
      </c>
      <c r="I102" s="27"/>
      <c r="J102" s="21">
        <f t="shared" si="18"/>
        <v>6000000</v>
      </c>
      <c r="K102" s="22">
        <f t="shared" si="12"/>
        <v>4.8918412014434818E-4</v>
      </c>
    </row>
    <row r="103" spans="1:11" s="43" customFormat="1" ht="15" hidden="1" outlineLevel="1" x14ac:dyDescent="0.25">
      <c r="A103" s="44" t="s">
        <v>108</v>
      </c>
      <c r="B103" s="20"/>
      <c r="C103" s="27"/>
      <c r="D103" s="27"/>
      <c r="E103" s="27"/>
      <c r="F103" s="21">
        <f>+[4]Hoja1!$M$53</f>
        <v>48828998</v>
      </c>
      <c r="G103" s="27"/>
      <c r="H103" s="20">
        <f t="shared" si="17"/>
        <v>48828998</v>
      </c>
      <c r="I103" s="27"/>
      <c r="J103" s="21">
        <f t="shared" si="18"/>
        <v>48828998</v>
      </c>
      <c r="K103" s="22">
        <f t="shared" si="12"/>
        <v>3.9810617373600221E-3</v>
      </c>
    </row>
    <row r="104" spans="1:11" s="43" customFormat="1" ht="15" hidden="1" outlineLevel="1" x14ac:dyDescent="0.25">
      <c r="A104" s="44" t="s">
        <v>109</v>
      </c>
      <c r="B104" s="20"/>
      <c r="C104" s="27"/>
      <c r="D104" s="27"/>
      <c r="E104" s="27"/>
      <c r="F104" s="21">
        <f>+[4]Hoja1!$M$54</f>
        <v>63500000</v>
      </c>
      <c r="G104" s="27"/>
      <c r="H104" s="20">
        <f t="shared" si="17"/>
        <v>63500000</v>
      </c>
      <c r="I104" s="27"/>
      <c r="J104" s="21">
        <f t="shared" si="18"/>
        <v>63500000</v>
      </c>
      <c r="K104" s="22">
        <f t="shared" si="12"/>
        <v>5.1771986048610181E-3</v>
      </c>
    </row>
    <row r="105" spans="1:11" s="43" customFormat="1" ht="15" hidden="1" outlineLevel="1" x14ac:dyDescent="0.25">
      <c r="A105" s="44" t="s">
        <v>110</v>
      </c>
      <c r="B105" s="20"/>
      <c r="C105" s="27"/>
      <c r="D105" s="27"/>
      <c r="E105" s="27"/>
      <c r="F105" s="21">
        <f>+[4]Hoja1!$M$55</f>
        <v>52600000</v>
      </c>
      <c r="G105" s="27"/>
      <c r="H105" s="20">
        <f>+B105+C105+D105+G105+E105+F105</f>
        <v>52600000</v>
      </c>
      <c r="I105" s="27"/>
      <c r="J105" s="21">
        <f>+H105+I105</f>
        <v>52600000</v>
      </c>
      <c r="K105" s="22">
        <f t="shared" si="12"/>
        <v>4.2885141199321183E-3</v>
      </c>
    </row>
    <row r="106" spans="1:11" s="43" customFormat="1" ht="15" hidden="1" outlineLevel="1" x14ac:dyDescent="0.25">
      <c r="A106" s="44" t="s">
        <v>111</v>
      </c>
      <c r="B106" s="20"/>
      <c r="C106" s="27"/>
      <c r="D106" s="27"/>
      <c r="E106" s="27"/>
      <c r="F106" s="21">
        <f>+[4]Hoja1!$M$56</f>
        <v>35600000</v>
      </c>
      <c r="G106" s="27"/>
      <c r="H106" s="20">
        <f>+B106+C106+D106+G106+E106+F106</f>
        <v>35600000</v>
      </c>
      <c r="I106" s="27"/>
      <c r="J106" s="21">
        <f>+H106+I106</f>
        <v>35600000</v>
      </c>
      <c r="K106" s="22">
        <f t="shared" si="12"/>
        <v>2.9024924461897991E-3</v>
      </c>
    </row>
    <row r="107" spans="1:11" s="43" customFormat="1" ht="15" hidden="1" outlineLevel="1" x14ac:dyDescent="0.25">
      <c r="A107" s="44" t="s">
        <v>112</v>
      </c>
      <c r="B107" s="20"/>
      <c r="C107" s="27"/>
      <c r="D107" s="27"/>
      <c r="E107" s="27"/>
      <c r="F107" s="21">
        <f>+[4]Hoja1!$M$57</f>
        <v>46126867</v>
      </c>
      <c r="G107" s="27"/>
      <c r="H107" s="20">
        <f t="shared" si="17"/>
        <v>46126867</v>
      </c>
      <c r="I107" s="27"/>
      <c r="J107" s="21">
        <f t="shared" si="18"/>
        <v>46126867</v>
      </c>
      <c r="K107" s="22">
        <f t="shared" si="12"/>
        <v>3.7607551414017277E-3</v>
      </c>
    </row>
    <row r="108" spans="1:11" s="43" customFormat="1" ht="15" collapsed="1" x14ac:dyDescent="0.25">
      <c r="A108" s="44"/>
      <c r="B108" s="20"/>
      <c r="C108" s="27"/>
      <c r="D108" s="27"/>
      <c r="E108" s="27"/>
      <c r="F108" s="21"/>
      <c r="G108" s="27"/>
      <c r="H108" s="20"/>
      <c r="I108" s="27"/>
      <c r="J108" s="21"/>
      <c r="K108" s="22"/>
    </row>
    <row r="109" spans="1:11" s="43" customFormat="1" ht="15" x14ac:dyDescent="0.25">
      <c r="A109" s="45" t="s">
        <v>113</v>
      </c>
      <c r="B109" s="27"/>
      <c r="C109" s="27"/>
      <c r="D109" s="27"/>
      <c r="E109" s="27"/>
      <c r="F109" s="27"/>
      <c r="G109" s="27">
        <f>+G110+G117+G120+G123</f>
        <v>4511765561</v>
      </c>
      <c r="H109" s="27">
        <f>+H110+H117+H120+H123</f>
        <v>4511765561</v>
      </c>
      <c r="I109" s="27"/>
      <c r="J109" s="27">
        <f>+J110+J117+J120+J123</f>
        <v>4511765561</v>
      </c>
      <c r="K109" s="18">
        <f t="shared" ref="K109:K125" si="19">+J109/$J$194</f>
        <v>0.36784734437589273</v>
      </c>
    </row>
    <row r="110" spans="1:11" s="43" customFormat="1" ht="15" x14ac:dyDescent="0.25">
      <c r="A110" s="45" t="s">
        <v>114</v>
      </c>
      <c r="B110" s="27"/>
      <c r="C110" s="27"/>
      <c r="D110" s="27"/>
      <c r="E110" s="17"/>
      <c r="F110" s="27"/>
      <c r="G110" s="17">
        <f>SUM(G111:G116)</f>
        <v>3965304098</v>
      </c>
      <c r="H110" s="17">
        <f>SUM(H111:H116)</f>
        <v>3965304098</v>
      </c>
      <c r="I110" s="27"/>
      <c r="J110" s="17">
        <f>SUM(J111:J116)</f>
        <v>3965304098</v>
      </c>
      <c r="K110" s="18">
        <f t="shared" si="19"/>
        <v>0.32329396604748467</v>
      </c>
    </row>
    <row r="111" spans="1:11" s="43" customFormat="1" ht="15" hidden="1" outlineLevel="1" x14ac:dyDescent="0.25">
      <c r="A111" s="44" t="s">
        <v>115</v>
      </c>
      <c r="B111" s="27"/>
      <c r="C111" s="27"/>
      <c r="D111" s="27"/>
      <c r="E111" s="20"/>
      <c r="F111" s="27"/>
      <c r="G111" s="20">
        <f>+'[5]Ppto PPC III trimestre 2018'!$F$46</f>
        <v>1010000000</v>
      </c>
      <c r="H111" s="20">
        <f t="shared" ref="H111:H116" si="20">+B111+C111+D111+G111+E111+F111</f>
        <v>1010000000</v>
      </c>
      <c r="I111" s="27"/>
      <c r="J111" s="21">
        <f t="shared" ref="J111:J116" si="21">+H111+I111</f>
        <v>1010000000</v>
      </c>
      <c r="K111" s="22">
        <f t="shared" si="19"/>
        <v>8.2345993557631933E-2</v>
      </c>
    </row>
    <row r="112" spans="1:11" s="43" customFormat="1" ht="15" hidden="1" outlineLevel="1" x14ac:dyDescent="0.25">
      <c r="A112" s="44" t="s">
        <v>116</v>
      </c>
      <c r="B112" s="27"/>
      <c r="C112" s="27"/>
      <c r="D112" s="27"/>
      <c r="E112" s="20"/>
      <c r="F112" s="27"/>
      <c r="G112" s="20">
        <f>+'[5]Ppto PPC III trimestre 2018'!$F$56</f>
        <v>100000000</v>
      </c>
      <c r="H112" s="20">
        <f t="shared" si="20"/>
        <v>100000000</v>
      </c>
      <c r="I112" s="27"/>
      <c r="J112" s="21">
        <f t="shared" si="21"/>
        <v>100000000</v>
      </c>
      <c r="K112" s="22">
        <f t="shared" si="19"/>
        <v>8.1530686690724687E-3</v>
      </c>
    </row>
    <row r="113" spans="1:11" s="43" customFormat="1" ht="15" hidden="1" outlineLevel="1" x14ac:dyDescent="0.25">
      <c r="A113" s="44" t="s">
        <v>117</v>
      </c>
      <c r="B113" s="27"/>
      <c r="C113" s="27"/>
      <c r="D113" s="27"/>
      <c r="E113" s="20"/>
      <c r="F113" s="27"/>
      <c r="G113" s="20">
        <f>+'[5]Ppto PPC III trimestre 2018'!$F$60</f>
        <v>51304098</v>
      </c>
      <c r="H113" s="20">
        <f t="shared" si="20"/>
        <v>51304098</v>
      </c>
      <c r="I113" s="27"/>
      <c r="J113" s="21">
        <f t="shared" si="21"/>
        <v>51304098</v>
      </c>
      <c r="K113" s="22">
        <f t="shared" si="19"/>
        <v>4.1828583399882348E-3</v>
      </c>
    </row>
    <row r="114" spans="1:11" s="43" customFormat="1" ht="15" hidden="1" outlineLevel="1" x14ac:dyDescent="0.25">
      <c r="A114" s="44" t="s">
        <v>118</v>
      </c>
      <c r="B114" s="27"/>
      <c r="C114" s="27"/>
      <c r="D114" s="27"/>
      <c r="E114" s="20"/>
      <c r="F114" s="27"/>
      <c r="G114" s="20">
        <f>+'[5]Ppto PPC III trimestre 2018'!$F$65</f>
        <v>600000000</v>
      </c>
      <c r="H114" s="20">
        <f t="shared" si="20"/>
        <v>600000000</v>
      </c>
      <c r="I114" s="27"/>
      <c r="J114" s="21">
        <f t="shared" si="21"/>
        <v>600000000</v>
      </c>
      <c r="K114" s="22">
        <f t="shared" si="19"/>
        <v>4.8918412014434816E-2</v>
      </c>
    </row>
    <row r="115" spans="1:11" s="43" customFormat="1" ht="15" hidden="1" outlineLevel="1" x14ac:dyDescent="0.25">
      <c r="A115" s="44" t="s">
        <v>119</v>
      </c>
      <c r="B115" s="27"/>
      <c r="C115" s="27"/>
      <c r="D115" s="27"/>
      <c r="E115" s="20"/>
      <c r="F115" s="27"/>
      <c r="G115" s="20">
        <f>+'[5]Ppto PPC III trimestre 2018'!$F$68</f>
        <v>2200000000</v>
      </c>
      <c r="H115" s="20">
        <f t="shared" si="20"/>
        <v>2200000000</v>
      </c>
      <c r="I115" s="27"/>
      <c r="J115" s="21">
        <f t="shared" si="21"/>
        <v>2200000000</v>
      </c>
      <c r="K115" s="22">
        <f t="shared" si="19"/>
        <v>0.17936751071959431</v>
      </c>
    </row>
    <row r="116" spans="1:11" s="43" customFormat="1" ht="15" hidden="1" outlineLevel="1" x14ac:dyDescent="0.25">
      <c r="A116" s="44" t="s">
        <v>120</v>
      </c>
      <c r="B116" s="27"/>
      <c r="C116" s="27"/>
      <c r="D116" s="27"/>
      <c r="E116" s="20"/>
      <c r="F116" s="27"/>
      <c r="G116" s="20">
        <f>+'[5]Ppto PPC III trimestre 2018'!$F$71</f>
        <v>4000000</v>
      </c>
      <c r="H116" s="20">
        <f t="shared" si="20"/>
        <v>4000000</v>
      </c>
      <c r="I116" s="27"/>
      <c r="J116" s="21">
        <f t="shared" si="21"/>
        <v>4000000</v>
      </c>
      <c r="K116" s="22">
        <f t="shared" si="19"/>
        <v>3.2612274676289873E-4</v>
      </c>
    </row>
    <row r="117" spans="1:11" s="43" customFormat="1" ht="15" collapsed="1" x14ac:dyDescent="0.25">
      <c r="A117" s="45" t="s">
        <v>121</v>
      </c>
      <c r="B117" s="27"/>
      <c r="C117" s="27"/>
      <c r="D117" s="27"/>
      <c r="E117" s="17"/>
      <c r="F117" s="27"/>
      <c r="G117" s="17">
        <f>SUM(G118:G119)</f>
        <v>154138140</v>
      </c>
      <c r="H117" s="17">
        <f>SUM(H118:H119)</f>
        <v>154138140</v>
      </c>
      <c r="I117" s="27"/>
      <c r="J117" s="17">
        <f>SUM(J118:J119)</f>
        <v>154138140</v>
      </c>
      <c r="K117" s="18">
        <f t="shared" si="19"/>
        <v>1.2566988399431059E-2</v>
      </c>
    </row>
    <row r="118" spans="1:11" s="43" customFormat="1" ht="15" hidden="1" outlineLevel="1" x14ac:dyDescent="0.25">
      <c r="A118" s="44" t="s">
        <v>122</v>
      </c>
      <c r="B118" s="27"/>
      <c r="C118" s="27"/>
      <c r="D118" s="27"/>
      <c r="E118" s="20"/>
      <c r="F118" s="27"/>
      <c r="G118" s="20">
        <f>+'[5]Ppto PPC III trimestre 2018'!$F$75</f>
        <v>74138140</v>
      </c>
      <c r="H118" s="20">
        <f>+B118+C118+D118+G118+E118+F118</f>
        <v>74138140</v>
      </c>
      <c r="I118" s="27"/>
      <c r="J118" s="21">
        <f>+H118+I118</f>
        <v>74138140</v>
      </c>
      <c r="K118" s="22">
        <f t="shared" si="19"/>
        <v>6.044533464173084E-3</v>
      </c>
    </row>
    <row r="119" spans="1:11" s="43" customFormat="1" ht="15" hidden="1" outlineLevel="1" x14ac:dyDescent="0.25">
      <c r="A119" s="44" t="s">
        <v>123</v>
      </c>
      <c r="B119" s="27"/>
      <c r="C119" s="27"/>
      <c r="D119" s="27"/>
      <c r="E119" s="20"/>
      <c r="F119" s="27"/>
      <c r="G119" s="20">
        <f>+'[5]Ppto PPC III trimestre 2018'!$F$89</f>
        <v>80000000</v>
      </c>
      <c r="H119" s="20">
        <f>+B119+C119+D119+G119+E119+F119</f>
        <v>80000000</v>
      </c>
      <c r="I119" s="27"/>
      <c r="J119" s="21">
        <f>+H119+I119</f>
        <v>80000000</v>
      </c>
      <c r="K119" s="22">
        <f t="shared" si="19"/>
        <v>6.5224549352579748E-3</v>
      </c>
    </row>
    <row r="120" spans="1:11" s="43" customFormat="1" ht="15" collapsed="1" x14ac:dyDescent="0.25">
      <c r="A120" s="45" t="s">
        <v>124</v>
      </c>
      <c r="B120" s="27"/>
      <c r="C120" s="27"/>
      <c r="D120" s="27"/>
      <c r="E120" s="17"/>
      <c r="F120" s="27"/>
      <c r="G120" s="17">
        <f>SUM(G121:G122)</f>
        <v>162323323</v>
      </c>
      <c r="H120" s="17">
        <f>SUM(H121:H122)</f>
        <v>162323323</v>
      </c>
      <c r="I120" s="27"/>
      <c r="J120" s="17">
        <f>SUM(J121:J122)</f>
        <v>162323323</v>
      </c>
      <c r="K120" s="18">
        <f t="shared" si="19"/>
        <v>1.3234331990110305E-2</v>
      </c>
    </row>
    <row r="121" spans="1:11" s="43" customFormat="1" ht="15" hidden="1" outlineLevel="1" x14ac:dyDescent="0.25">
      <c r="A121" s="44" t="str">
        <f>+'[6]Presupuesto 2017 vs 2018'!$B$37</f>
        <v>Diagnóstico Rutinario</v>
      </c>
      <c r="B121" s="27"/>
      <c r="C121" s="27"/>
      <c r="D121" s="27"/>
      <c r="E121" s="20"/>
      <c r="F121" s="27"/>
      <c r="G121" s="20">
        <f>+'[5]Ppto PPC III trimestre 2018'!$F$94</f>
        <v>97000000</v>
      </c>
      <c r="H121" s="20">
        <f>+B121+C121+D121+G121+E121+F121</f>
        <v>97000000</v>
      </c>
      <c r="I121" s="27"/>
      <c r="J121" s="21">
        <f>+H121+I121</f>
        <v>97000000</v>
      </c>
      <c r="K121" s="22">
        <f t="shared" si="19"/>
        <v>7.908476609000294E-3</v>
      </c>
    </row>
    <row r="122" spans="1:11" s="43" customFormat="1" ht="15" hidden="1" outlineLevel="1" x14ac:dyDescent="0.25">
      <c r="A122" s="44" t="str">
        <f>+'[6]Presupuesto 2017 vs 2018'!$B$40</f>
        <v>Trabajo con autoridades y puestos de control</v>
      </c>
      <c r="B122" s="27"/>
      <c r="C122" s="27"/>
      <c r="D122" s="27"/>
      <c r="E122" s="20"/>
      <c r="F122" s="27"/>
      <c r="G122" s="20">
        <f>+'[5]Ppto PPC III trimestre 2018'!$F$98</f>
        <v>65323323</v>
      </c>
      <c r="H122" s="20">
        <f>+B122+C122+D122+G122+E122+F122</f>
        <v>65323323</v>
      </c>
      <c r="I122" s="27"/>
      <c r="J122" s="21">
        <f>+H122+I122</f>
        <v>65323323</v>
      </c>
      <c r="K122" s="22">
        <f t="shared" si="19"/>
        <v>5.3258553811100099E-3</v>
      </c>
    </row>
    <row r="123" spans="1:11" s="43" customFormat="1" ht="15" collapsed="1" x14ac:dyDescent="0.25">
      <c r="A123" s="45" t="s">
        <v>125</v>
      </c>
      <c r="B123" s="27"/>
      <c r="C123" s="27"/>
      <c r="D123" s="27"/>
      <c r="E123" s="17"/>
      <c r="F123" s="27"/>
      <c r="G123" s="17">
        <f>SUM(G124:G125)</f>
        <v>230000000</v>
      </c>
      <c r="H123" s="17">
        <f>SUM(H124:H125)</f>
        <v>230000000</v>
      </c>
      <c r="I123" s="17"/>
      <c r="J123" s="17">
        <f>SUM(J124:J125)</f>
        <v>230000000</v>
      </c>
      <c r="K123" s="18">
        <f t="shared" si="19"/>
        <v>1.8752057938866678E-2</v>
      </c>
    </row>
    <row r="124" spans="1:11" s="43" customFormat="1" ht="15" hidden="1" outlineLevel="1" x14ac:dyDescent="0.25">
      <c r="A124" s="44" t="s">
        <v>126</v>
      </c>
      <c r="B124" s="27"/>
      <c r="C124" s="27"/>
      <c r="D124" s="27"/>
      <c r="E124" s="20"/>
      <c r="F124" s="27"/>
      <c r="G124" s="20">
        <f>+'[5]Ppto PPC III trimestre 2018'!$F$105</f>
        <v>160000000</v>
      </c>
      <c r="H124" s="20">
        <f>+B124+C124+D124+G124+E124+F124</f>
        <v>160000000</v>
      </c>
      <c r="I124" s="27"/>
      <c r="J124" s="21">
        <f>+H124+I124</f>
        <v>160000000</v>
      </c>
      <c r="K124" s="22">
        <f t="shared" si="19"/>
        <v>1.304490987051595E-2</v>
      </c>
    </row>
    <row r="125" spans="1:11" s="43" customFormat="1" ht="15" hidden="1" outlineLevel="1" x14ac:dyDescent="0.25">
      <c r="A125" s="44" t="s">
        <v>127</v>
      </c>
      <c r="B125" s="27"/>
      <c r="C125" s="27"/>
      <c r="D125" s="27"/>
      <c r="E125" s="20"/>
      <c r="F125" s="27"/>
      <c r="G125" s="20">
        <f>+'[5]Ppto PPC III trimestre 2018'!$F$106</f>
        <v>70000000</v>
      </c>
      <c r="H125" s="20">
        <f>+B125+C125+D125+G125+E125+F125</f>
        <v>70000000</v>
      </c>
      <c r="I125" s="27"/>
      <c r="J125" s="21">
        <f>+H125+I125</f>
        <v>70000000</v>
      </c>
      <c r="K125" s="22">
        <f t="shared" si="19"/>
        <v>5.7071480683507283E-3</v>
      </c>
    </row>
    <row r="126" spans="1:11" s="43" customFormat="1" ht="15" collapsed="1" x14ac:dyDescent="0.25">
      <c r="A126" s="44"/>
      <c r="B126" s="27"/>
      <c r="C126" s="27"/>
      <c r="D126" s="27"/>
      <c r="E126" s="21"/>
      <c r="F126" s="27"/>
      <c r="G126" s="21"/>
      <c r="H126" s="20"/>
      <c r="I126" s="27"/>
      <c r="J126" s="21"/>
      <c r="K126" s="22"/>
    </row>
    <row r="127" spans="1:11" s="48" customFormat="1" ht="15" x14ac:dyDescent="0.25">
      <c r="A127" s="45" t="s">
        <v>128</v>
      </c>
      <c r="B127" s="46"/>
      <c r="C127" s="17">
        <f>+C128+C132+C135+C138</f>
        <v>444977825.913872</v>
      </c>
      <c r="D127" s="46"/>
      <c r="E127" s="47"/>
      <c r="F127" s="46"/>
      <c r="G127" s="47"/>
      <c r="H127" s="17">
        <f>+H128+H132+H135+H138</f>
        <v>444977825.913872</v>
      </c>
      <c r="I127" s="46"/>
      <c r="J127" s="17">
        <f>+H127+I127</f>
        <v>444977825.913872</v>
      </c>
      <c r="K127" s="18">
        <f t="shared" ref="K127:K139" si="22">+J127/$J$194</f>
        <v>3.6279347708903731E-2</v>
      </c>
    </row>
    <row r="128" spans="1:11" s="43" customFormat="1" ht="15" x14ac:dyDescent="0.25">
      <c r="A128" s="45" t="s">
        <v>129</v>
      </c>
      <c r="B128" s="46"/>
      <c r="C128" s="27">
        <f>SUM(C129:C131)</f>
        <v>153059314.52569997</v>
      </c>
      <c r="D128" s="27"/>
      <c r="E128" s="27"/>
      <c r="F128" s="27"/>
      <c r="G128" s="27"/>
      <c r="H128" s="17">
        <f>+B128+C128+D128+G128+E128+F128</f>
        <v>153059314.52569997</v>
      </c>
      <c r="I128" s="17"/>
      <c r="J128" s="27">
        <f>SUM(J129:J131)</f>
        <v>153059314.52569997</v>
      </c>
      <c r="K128" s="18">
        <f t="shared" si="22"/>
        <v>1.2479031017691931E-2</v>
      </c>
    </row>
    <row r="129" spans="1:11" s="43" customFormat="1" ht="15" hidden="1" outlineLevel="1" x14ac:dyDescent="0.25">
      <c r="A129" s="44" t="s">
        <v>130</v>
      </c>
      <c r="B129" s="46"/>
      <c r="C129" s="21">
        <f>+[7]General!$J$22</f>
        <v>75059314.525699988</v>
      </c>
      <c r="D129" s="27"/>
      <c r="E129" s="27"/>
      <c r="F129" s="27"/>
      <c r="G129" s="27"/>
      <c r="H129" s="21">
        <f>+B129+C129+D129+G129+E129+F129</f>
        <v>75059314.525699988</v>
      </c>
      <c r="I129" s="17"/>
      <c r="J129" s="21">
        <f t="shared" ref="J129:J136" si="23">+H129+I129</f>
        <v>75059314.525699988</v>
      </c>
      <c r="K129" s="22">
        <f t="shared" si="22"/>
        <v>6.1196374558154061E-3</v>
      </c>
    </row>
    <row r="130" spans="1:11" s="43" customFormat="1" ht="15" hidden="1" outlineLevel="1" x14ac:dyDescent="0.25">
      <c r="A130" s="44" t="s">
        <v>131</v>
      </c>
      <c r="B130" s="46"/>
      <c r="C130" s="21"/>
      <c r="D130" s="27"/>
      <c r="E130" s="27"/>
      <c r="F130" s="27"/>
      <c r="G130" s="27"/>
      <c r="H130" s="21">
        <f t="shared" ref="H130:H136" si="24">+B130+C130+D130+G130+E130+F130</f>
        <v>0</v>
      </c>
      <c r="I130" s="17"/>
      <c r="J130" s="21">
        <f t="shared" si="23"/>
        <v>0</v>
      </c>
      <c r="K130" s="22">
        <f t="shared" si="22"/>
        <v>0</v>
      </c>
    </row>
    <row r="131" spans="1:11" s="43" customFormat="1" ht="15" hidden="1" outlineLevel="1" x14ac:dyDescent="0.25">
      <c r="A131" s="44" t="s">
        <v>132</v>
      </c>
      <c r="B131" s="46"/>
      <c r="C131" s="21">
        <f>+[7]General!$J$24</f>
        <v>78000000</v>
      </c>
      <c r="D131" s="27"/>
      <c r="E131" s="27"/>
      <c r="F131" s="27"/>
      <c r="G131" s="27"/>
      <c r="H131" s="21">
        <f t="shared" si="24"/>
        <v>78000000</v>
      </c>
      <c r="I131" s="17"/>
      <c r="J131" s="21">
        <f t="shared" si="23"/>
        <v>78000000</v>
      </c>
      <c r="K131" s="22">
        <f t="shared" si="22"/>
        <v>6.3593935618765259E-3</v>
      </c>
    </row>
    <row r="132" spans="1:11" s="43" customFormat="1" ht="15" collapsed="1" x14ac:dyDescent="0.25">
      <c r="A132" s="45" t="s">
        <v>133</v>
      </c>
      <c r="B132" s="46"/>
      <c r="C132" s="27">
        <f>SUM(C133:C134)</f>
        <v>265006800.38817203</v>
      </c>
      <c r="D132" s="27"/>
      <c r="E132" s="27"/>
      <c r="F132" s="27"/>
      <c r="G132" s="27"/>
      <c r="H132" s="17">
        <f>+B132+C132+D132+G132+E132+F132</f>
        <v>265006800.38817203</v>
      </c>
      <c r="I132" s="17"/>
      <c r="J132" s="27">
        <f>SUM(J133:J134)</f>
        <v>265006800.38817203</v>
      </c>
      <c r="K132" s="18">
        <f t="shared" si="22"/>
        <v>2.1606186413359471E-2</v>
      </c>
    </row>
    <row r="133" spans="1:11" s="43" customFormat="1" ht="15" hidden="1" outlineLevel="1" x14ac:dyDescent="0.25">
      <c r="A133" s="44" t="s">
        <v>134</v>
      </c>
      <c r="B133" s="46"/>
      <c r="C133" s="21">
        <f>+[7]General!$J$26</f>
        <v>196626800.38817203</v>
      </c>
      <c r="D133" s="27"/>
      <c r="E133" s="27"/>
      <c r="F133" s="27"/>
      <c r="G133" s="27"/>
      <c r="H133" s="21">
        <f t="shared" si="24"/>
        <v>196626800.38817203</v>
      </c>
      <c r="I133" s="17"/>
      <c r="J133" s="21">
        <f t="shared" si="23"/>
        <v>196626800.38817203</v>
      </c>
      <c r="K133" s="22">
        <f t="shared" si="22"/>
        <v>1.6031118057447717E-2</v>
      </c>
    </row>
    <row r="134" spans="1:11" s="43" customFormat="1" ht="15" hidden="1" outlineLevel="1" x14ac:dyDescent="0.25">
      <c r="A134" s="44" t="s">
        <v>135</v>
      </c>
      <c r="B134" s="46"/>
      <c r="C134" s="21">
        <f>+[7]General!$J$27</f>
        <v>68380000</v>
      </c>
      <c r="D134" s="27"/>
      <c r="E134" s="27"/>
      <c r="F134" s="27"/>
      <c r="G134" s="27"/>
      <c r="H134" s="21">
        <f t="shared" si="24"/>
        <v>68380000</v>
      </c>
      <c r="I134" s="17"/>
      <c r="J134" s="21">
        <f t="shared" si="23"/>
        <v>68380000</v>
      </c>
      <c r="K134" s="22">
        <f t="shared" si="22"/>
        <v>5.5750683559117539E-3</v>
      </c>
    </row>
    <row r="135" spans="1:11" s="43" customFormat="1" ht="15" collapsed="1" x14ac:dyDescent="0.25">
      <c r="A135" s="45" t="s">
        <v>136</v>
      </c>
      <c r="B135" s="46"/>
      <c r="C135" s="27">
        <f>SUM(C136:C137)</f>
        <v>23713784</v>
      </c>
      <c r="D135" s="27"/>
      <c r="E135" s="27"/>
      <c r="F135" s="27"/>
      <c r="G135" s="27"/>
      <c r="H135" s="17">
        <f>+B135+C135+D135+G135+E135+F135</f>
        <v>23713784</v>
      </c>
      <c r="I135" s="17"/>
      <c r="J135" s="27">
        <f>SUM(J136:J137)</f>
        <v>23713784</v>
      </c>
      <c r="K135" s="18">
        <f t="shared" si="22"/>
        <v>1.9334010935555201E-3</v>
      </c>
    </row>
    <row r="136" spans="1:11" s="43" customFormat="1" ht="15" hidden="1" outlineLevel="1" x14ac:dyDescent="0.25">
      <c r="A136" s="44" t="s">
        <v>137</v>
      </c>
      <c r="B136" s="46"/>
      <c r="C136" s="21">
        <f>+[7]General!$J$29</f>
        <v>5713784</v>
      </c>
      <c r="D136" s="27"/>
      <c r="E136" s="27"/>
      <c r="F136" s="27"/>
      <c r="G136" s="27"/>
      <c r="H136" s="21">
        <f t="shared" si="24"/>
        <v>5713784</v>
      </c>
      <c r="I136" s="17"/>
      <c r="J136" s="21">
        <f t="shared" si="23"/>
        <v>5713784</v>
      </c>
      <c r="K136" s="22">
        <f t="shared" si="22"/>
        <v>4.6584873312247569E-4</v>
      </c>
    </row>
    <row r="137" spans="1:11" s="43" customFormat="1" ht="15" hidden="1" outlineLevel="1" x14ac:dyDescent="0.25">
      <c r="A137" s="44" t="s">
        <v>138</v>
      </c>
      <c r="B137" s="46"/>
      <c r="C137" s="21">
        <f>+[7]General!$J$30</f>
        <v>18000000</v>
      </c>
      <c r="D137" s="27"/>
      <c r="E137" s="27"/>
      <c r="F137" s="27"/>
      <c r="G137" s="27"/>
      <c r="H137" s="21">
        <f>+B137+C137+D137+G137+E137+F137</f>
        <v>18000000</v>
      </c>
      <c r="I137" s="17"/>
      <c r="J137" s="21">
        <f>+H137+I137</f>
        <v>18000000</v>
      </c>
      <c r="K137" s="22">
        <f t="shared" si="22"/>
        <v>1.4675523604330443E-3</v>
      </c>
    </row>
    <row r="138" spans="1:11" s="43" customFormat="1" ht="15" collapsed="1" x14ac:dyDescent="0.25">
      <c r="A138" s="45" t="s">
        <v>139</v>
      </c>
      <c r="B138" s="46"/>
      <c r="C138" s="27">
        <f>SUM(C139)</f>
        <v>3197927</v>
      </c>
      <c r="D138" s="27"/>
      <c r="E138" s="27"/>
      <c r="F138" s="27"/>
      <c r="G138" s="27"/>
      <c r="H138" s="17">
        <f>+B138+C138+D138+G138+E138+F138</f>
        <v>3197927</v>
      </c>
      <c r="I138" s="17"/>
      <c r="J138" s="27">
        <f>SUM(J139)</f>
        <v>3197927</v>
      </c>
      <c r="K138" s="18">
        <f t="shared" si="22"/>
        <v>2.6072918429680911E-4</v>
      </c>
    </row>
    <row r="139" spans="1:11" s="43" customFormat="1" ht="15" hidden="1" outlineLevel="1" x14ac:dyDescent="0.25">
      <c r="A139" s="44" t="s">
        <v>140</v>
      </c>
      <c r="B139" s="46"/>
      <c r="C139" s="21">
        <f>+[7]General!$J$32</f>
        <v>3197927</v>
      </c>
      <c r="D139" s="27"/>
      <c r="E139" s="27"/>
      <c r="F139" s="27"/>
      <c r="G139" s="27"/>
      <c r="H139" s="21">
        <f>+B139+C139+D139+G139+E139+F139</f>
        <v>3197927</v>
      </c>
      <c r="I139" s="17"/>
      <c r="J139" s="21">
        <f>+H139+I139</f>
        <v>3197927</v>
      </c>
      <c r="K139" s="22">
        <f t="shared" si="22"/>
        <v>2.6072918429680911E-4</v>
      </c>
    </row>
    <row r="140" spans="1:11" s="43" customFormat="1" ht="15" collapsed="1" x14ac:dyDescent="0.25">
      <c r="A140" s="44"/>
      <c r="B140" s="46"/>
      <c r="C140" s="27"/>
      <c r="D140" s="27"/>
      <c r="E140" s="27"/>
      <c r="F140" s="27"/>
      <c r="G140" s="27"/>
      <c r="H140" s="21"/>
      <c r="I140" s="27"/>
      <c r="J140" s="21"/>
      <c r="K140" s="22"/>
    </row>
    <row r="141" spans="1:11" s="43" customFormat="1" ht="15" x14ac:dyDescent="0.25">
      <c r="A141" s="45" t="s">
        <v>141</v>
      </c>
      <c r="B141" s="46"/>
      <c r="C141" s="27"/>
      <c r="D141" s="27">
        <f>+D142+D146+D159</f>
        <v>620257094</v>
      </c>
      <c r="E141" s="27"/>
      <c r="F141" s="27"/>
      <c r="G141" s="27"/>
      <c r="H141" s="27">
        <f>+H142+H146+H159</f>
        <v>620257094</v>
      </c>
      <c r="I141" s="27"/>
      <c r="J141" s="17">
        <f>+H141+I141</f>
        <v>620257094</v>
      </c>
      <c r="K141" s="18">
        <f t="shared" ref="K141:K173" si="25">+J141/$J$194</f>
        <v>5.0569986798613374E-2</v>
      </c>
    </row>
    <row r="142" spans="1:11" s="43" customFormat="1" ht="15" x14ac:dyDescent="0.25">
      <c r="A142" s="45" t="s">
        <v>142</v>
      </c>
      <c r="B142" s="27"/>
      <c r="C142" s="27"/>
      <c r="D142" s="27">
        <f>SUM(D143:D145)</f>
        <v>155592094</v>
      </c>
      <c r="E142" s="27"/>
      <c r="F142" s="27"/>
      <c r="G142" s="27"/>
      <c r="H142" s="27">
        <f>SUM(H143:H145)</f>
        <v>155592094</v>
      </c>
      <c r="I142" s="27"/>
      <c r="J142" s="27">
        <f>SUM(J143:J145)</f>
        <v>155592094</v>
      </c>
      <c r="K142" s="18">
        <f t="shared" si="25"/>
        <v>1.2685530267467784E-2</v>
      </c>
    </row>
    <row r="143" spans="1:11" s="43" customFormat="1" ht="15" hidden="1" outlineLevel="1" x14ac:dyDescent="0.25">
      <c r="A143" s="44" t="s">
        <v>143</v>
      </c>
      <c r="B143" s="27"/>
      <c r="C143" s="27"/>
      <c r="D143" s="21">
        <f>+'[8]Ejecución abril-junio'!$J$8</f>
        <v>151192094</v>
      </c>
      <c r="E143" s="27"/>
      <c r="F143" s="27"/>
      <c r="G143" s="27"/>
      <c r="H143" s="20">
        <f>+B143+C143+D143+G143+E143+F143</f>
        <v>151192094</v>
      </c>
      <c r="I143" s="27"/>
      <c r="J143" s="21">
        <f>+H143+I143</f>
        <v>151192094</v>
      </c>
      <c r="K143" s="22">
        <f t="shared" si="25"/>
        <v>1.2326795246028597E-2</v>
      </c>
    </row>
    <row r="144" spans="1:11" s="43" customFormat="1" ht="15" hidden="1" outlineLevel="1" x14ac:dyDescent="0.25">
      <c r="A144" s="44" t="s">
        <v>144</v>
      </c>
      <c r="B144" s="27"/>
      <c r="C144" s="27"/>
      <c r="D144" s="21">
        <f>+'[8]Ejecución abril-junio'!$J$9</f>
        <v>4400000</v>
      </c>
      <c r="E144" s="27"/>
      <c r="F144" s="27"/>
      <c r="G144" s="27"/>
      <c r="H144" s="20">
        <f>+B144+C144+D144+G144+E144+F144</f>
        <v>4400000</v>
      </c>
      <c r="I144" s="27"/>
      <c r="J144" s="21">
        <f>+H144+I144</f>
        <v>4400000</v>
      </c>
      <c r="K144" s="22">
        <f t="shared" si="25"/>
        <v>3.5873502143918864E-4</v>
      </c>
    </row>
    <row r="145" spans="1:11" s="43" customFormat="1" ht="15" hidden="1" outlineLevel="1" x14ac:dyDescent="0.25">
      <c r="A145" s="44" t="s">
        <v>145</v>
      </c>
      <c r="B145" s="27"/>
      <c r="C145" s="27"/>
      <c r="D145" s="21"/>
      <c r="E145" s="27"/>
      <c r="F145" s="27"/>
      <c r="G145" s="27"/>
      <c r="H145" s="20">
        <f>+B145+C145+D145+G145+E145+F145</f>
        <v>0</v>
      </c>
      <c r="I145" s="27"/>
      <c r="J145" s="21">
        <f>+H145+I145</f>
        <v>0</v>
      </c>
      <c r="K145" s="22">
        <f t="shared" si="25"/>
        <v>0</v>
      </c>
    </row>
    <row r="146" spans="1:11" s="43" customFormat="1" ht="15" collapsed="1" x14ac:dyDescent="0.25">
      <c r="A146" s="45" t="s">
        <v>146</v>
      </c>
      <c r="B146" s="27"/>
      <c r="C146" s="27"/>
      <c r="D146" s="27">
        <f>+D147+D155</f>
        <v>278665000</v>
      </c>
      <c r="E146" s="27"/>
      <c r="F146" s="27"/>
      <c r="G146" s="27"/>
      <c r="H146" s="27">
        <f>+H147+H155</f>
        <v>278665000</v>
      </c>
      <c r="I146" s="27"/>
      <c r="J146" s="27">
        <f>+J147+J155</f>
        <v>278665000</v>
      </c>
      <c r="K146" s="18">
        <f t="shared" si="25"/>
        <v>2.2719748806670794E-2</v>
      </c>
    </row>
    <row r="147" spans="1:11" s="43" customFormat="1" ht="15" hidden="1" outlineLevel="1" x14ac:dyDescent="0.25">
      <c r="A147" s="45" t="s">
        <v>147</v>
      </c>
      <c r="B147" s="27"/>
      <c r="C147" s="27"/>
      <c r="D147" s="27">
        <f>SUM(D148:D154)</f>
        <v>169000000</v>
      </c>
      <c r="E147" s="27"/>
      <c r="F147" s="27"/>
      <c r="G147" s="27"/>
      <c r="H147" s="27">
        <f>SUM(H148:H154)</f>
        <v>169000000</v>
      </c>
      <c r="I147" s="27"/>
      <c r="J147" s="27">
        <f>SUM(J148:J154)</f>
        <v>169000000</v>
      </c>
      <c r="K147" s="18">
        <f t="shared" si="25"/>
        <v>1.3778686050732472E-2</v>
      </c>
    </row>
    <row r="148" spans="1:11" s="43" customFormat="1" ht="15" hidden="1" outlineLevel="2" x14ac:dyDescent="0.25">
      <c r="A148" s="44" t="str">
        <f>+[9]Hoja1!$A$23</f>
        <v>Gira técnica</v>
      </c>
      <c r="B148" s="27"/>
      <c r="C148" s="27"/>
      <c r="D148" s="21">
        <f>+'[8]Ejecución abril-junio'!$J$11</f>
        <v>84000000</v>
      </c>
      <c r="E148" s="27"/>
      <c r="F148" s="27"/>
      <c r="G148" s="27"/>
      <c r="H148" s="20">
        <f t="shared" ref="H148:H154" si="26">+B148+C148+D148+G148+E148+F148</f>
        <v>84000000</v>
      </c>
      <c r="I148" s="27"/>
      <c r="J148" s="21">
        <f t="shared" ref="J148:J154" si="27">+H148+I148</f>
        <v>84000000</v>
      </c>
      <c r="K148" s="22">
        <f t="shared" si="25"/>
        <v>6.8485776820208736E-3</v>
      </c>
    </row>
    <row r="149" spans="1:11" s="43" customFormat="1" ht="15" hidden="1" outlineLevel="2" x14ac:dyDescent="0.25">
      <c r="A149" s="44" t="str">
        <f>+[9]Hoja1!$A$24</f>
        <v>Capacitación en desposte y transformación de la carne de cerdo</v>
      </c>
      <c r="B149" s="27"/>
      <c r="C149" s="27"/>
      <c r="D149" s="21">
        <f>+'[8]Ejecución abril-junio'!$J$12</f>
        <v>14000000</v>
      </c>
      <c r="E149" s="27"/>
      <c r="F149" s="27"/>
      <c r="G149" s="27"/>
      <c r="H149" s="20">
        <f t="shared" si="26"/>
        <v>14000000</v>
      </c>
      <c r="I149" s="27"/>
      <c r="J149" s="21">
        <f t="shared" si="27"/>
        <v>14000000</v>
      </c>
      <c r="K149" s="22">
        <f t="shared" si="25"/>
        <v>1.1414296136701457E-3</v>
      </c>
    </row>
    <row r="150" spans="1:11" s="43" customFormat="1" ht="15" hidden="1" outlineLevel="2" x14ac:dyDescent="0.25">
      <c r="A150" s="44" t="str">
        <f>+[9]Hoja1!$A$26</f>
        <v>Curso virtual en tecnologías ambientales para porcicultura</v>
      </c>
      <c r="B150" s="27"/>
      <c r="C150" s="27"/>
      <c r="D150" s="21">
        <v>0</v>
      </c>
      <c r="E150" s="27"/>
      <c r="F150" s="27"/>
      <c r="G150" s="27"/>
      <c r="H150" s="20">
        <f t="shared" si="26"/>
        <v>0</v>
      </c>
      <c r="I150" s="27"/>
      <c r="J150" s="21">
        <f t="shared" si="27"/>
        <v>0</v>
      </c>
      <c r="K150" s="22">
        <f t="shared" si="25"/>
        <v>0</v>
      </c>
    </row>
    <row r="151" spans="1:11" s="43" customFormat="1" ht="15" hidden="1" outlineLevel="2" x14ac:dyDescent="0.25">
      <c r="A151" s="44" t="str">
        <f>+[9]Hoja1!$A$27</f>
        <v>Curso virtual innovación en productos</v>
      </c>
      <c r="B151" s="27"/>
      <c r="C151" s="27"/>
      <c r="D151" s="21">
        <v>0</v>
      </c>
      <c r="E151" s="27"/>
      <c r="F151" s="27"/>
      <c r="G151" s="27"/>
      <c r="H151" s="20">
        <f>+B151+C151+D151+G151+E151+F151</f>
        <v>0</v>
      </c>
      <c r="I151" s="27"/>
      <c r="J151" s="21">
        <f>+H151+I151</f>
        <v>0</v>
      </c>
      <c r="K151" s="22">
        <f t="shared" si="25"/>
        <v>0</v>
      </c>
    </row>
    <row r="152" spans="1:11" s="43" customFormat="1" ht="15" hidden="1" outlineLevel="2" x14ac:dyDescent="0.25">
      <c r="A152" s="44" t="str">
        <f>+[9]Hoja1!$A$28</f>
        <v>Campus virtual</v>
      </c>
      <c r="B152" s="27"/>
      <c r="C152" s="27"/>
      <c r="D152" s="21">
        <f>+'[8]Ejecución abril-junio'!$J$13</f>
        <v>20000000</v>
      </c>
      <c r="E152" s="27"/>
      <c r="F152" s="27"/>
      <c r="G152" s="27"/>
      <c r="H152" s="20">
        <f t="shared" si="26"/>
        <v>20000000</v>
      </c>
      <c r="I152" s="27"/>
      <c r="J152" s="21">
        <f t="shared" si="27"/>
        <v>20000000</v>
      </c>
      <c r="K152" s="22">
        <f t="shared" si="25"/>
        <v>1.6306137338144937E-3</v>
      </c>
    </row>
    <row r="153" spans="1:11" s="43" customFormat="1" ht="15" hidden="1" outlineLevel="2" x14ac:dyDescent="0.25">
      <c r="A153" s="44" t="str">
        <f>+[9]Hoja1!$A$30</f>
        <v>Encuentros regionales porcicolas</v>
      </c>
      <c r="B153" s="27"/>
      <c r="C153" s="27"/>
      <c r="D153" s="21">
        <f>+'[8]Ejecución abril-junio'!$J$14</f>
        <v>41000000</v>
      </c>
      <c r="E153" s="27"/>
      <c r="F153" s="27"/>
      <c r="G153" s="27"/>
      <c r="H153" s="20">
        <f t="shared" si="26"/>
        <v>41000000</v>
      </c>
      <c r="I153" s="27"/>
      <c r="J153" s="21">
        <f t="shared" si="27"/>
        <v>41000000</v>
      </c>
      <c r="K153" s="22">
        <f t="shared" si="25"/>
        <v>3.3427581543197123E-3</v>
      </c>
    </row>
    <row r="154" spans="1:11" s="43" customFormat="1" ht="15" hidden="1" outlineLevel="2" x14ac:dyDescent="0.25">
      <c r="A154" s="44" t="str">
        <f>+[9]Hoja1!$A$32</f>
        <v>Curso de operarios</v>
      </c>
      <c r="B154" s="27"/>
      <c r="C154" s="27"/>
      <c r="D154" s="21">
        <f>+'[8]Ejecución abril-junio'!$J$15</f>
        <v>10000000</v>
      </c>
      <c r="E154" s="27"/>
      <c r="F154" s="27"/>
      <c r="G154" s="27"/>
      <c r="H154" s="20">
        <f t="shared" si="26"/>
        <v>10000000</v>
      </c>
      <c r="I154" s="27"/>
      <c r="J154" s="21">
        <f t="shared" si="27"/>
        <v>10000000</v>
      </c>
      <c r="K154" s="22">
        <f t="shared" si="25"/>
        <v>8.1530686690724685E-4</v>
      </c>
    </row>
    <row r="155" spans="1:11" s="43" customFormat="1" ht="15" hidden="1" outlineLevel="1" collapsed="1" x14ac:dyDescent="0.25">
      <c r="A155" s="45" t="s">
        <v>148</v>
      </c>
      <c r="B155" s="27"/>
      <c r="C155" s="27"/>
      <c r="D155" s="27">
        <f>SUM(D156:D158)</f>
        <v>109665000</v>
      </c>
      <c r="E155" s="27"/>
      <c r="F155" s="27"/>
      <c r="G155" s="27"/>
      <c r="H155" s="27">
        <f>SUM(H156:H158)</f>
        <v>109665000</v>
      </c>
      <c r="I155" s="27"/>
      <c r="J155" s="27">
        <f>SUM(J156:J158)</f>
        <v>109665000</v>
      </c>
      <c r="K155" s="18">
        <f t="shared" si="25"/>
        <v>8.9410627559383237E-3</v>
      </c>
    </row>
    <row r="156" spans="1:11" s="43" customFormat="1" ht="15" hidden="1" outlineLevel="2" x14ac:dyDescent="0.25">
      <c r="A156" s="44" t="str">
        <f>+[9]Hoja1!$A$34</f>
        <v>Buenas practicas en el manejo de medicamentos veterinarios</v>
      </c>
      <c r="B156" s="27"/>
      <c r="C156" s="27"/>
      <c r="D156" s="21">
        <f>+'[8]Ejecución abril-junio'!$J$17</f>
        <v>6665000</v>
      </c>
      <c r="E156" s="27"/>
      <c r="F156" s="27"/>
      <c r="G156" s="27"/>
      <c r="H156" s="20">
        <f>+B156+C156+D156+G156+E156+F156</f>
        <v>6665000</v>
      </c>
      <c r="I156" s="27"/>
      <c r="J156" s="21">
        <f>+H156+I156</f>
        <v>6665000</v>
      </c>
      <c r="K156" s="22">
        <f t="shared" si="25"/>
        <v>5.4340202679368003E-4</v>
      </c>
    </row>
    <row r="157" spans="1:11" s="43" customFormat="1" ht="15" hidden="1" outlineLevel="2" x14ac:dyDescent="0.25">
      <c r="A157" s="44" t="s">
        <v>149</v>
      </c>
      <c r="B157" s="27"/>
      <c r="C157" s="27"/>
      <c r="D157" s="21">
        <f>+'[8]Ejecución abril-junio'!$J$16</f>
        <v>63000000</v>
      </c>
      <c r="E157" s="27"/>
      <c r="F157" s="27"/>
      <c r="G157" s="27"/>
      <c r="H157" s="20">
        <f>+B157+C157+D157+G157+E157+F157</f>
        <v>63000000</v>
      </c>
      <c r="I157" s="27"/>
      <c r="J157" s="21">
        <f>+H157+I157</f>
        <v>63000000</v>
      </c>
      <c r="K157" s="22">
        <f t="shared" si="25"/>
        <v>5.1364332615156556E-3</v>
      </c>
    </row>
    <row r="158" spans="1:11" s="43" customFormat="1" ht="15" hidden="1" outlineLevel="2" x14ac:dyDescent="0.25">
      <c r="A158" s="44" t="s">
        <v>150</v>
      </c>
      <c r="B158" s="27"/>
      <c r="C158" s="27"/>
      <c r="D158" s="21">
        <f>+'[8]Ejecución abril-junio'!$J$18</f>
        <v>40000000</v>
      </c>
      <c r="E158" s="27"/>
      <c r="F158" s="27"/>
      <c r="G158" s="27"/>
      <c r="H158" s="20">
        <f>+B158+C158+D158+G158+E158+F158</f>
        <v>40000000</v>
      </c>
      <c r="I158" s="27"/>
      <c r="J158" s="21">
        <f>+H158+I158</f>
        <v>40000000</v>
      </c>
      <c r="K158" s="22">
        <f t="shared" si="25"/>
        <v>3.2612274676289874E-3</v>
      </c>
    </row>
    <row r="159" spans="1:11" s="43" customFormat="1" ht="15" collapsed="1" x14ac:dyDescent="0.25">
      <c r="A159" s="45" t="s">
        <v>151</v>
      </c>
      <c r="B159" s="27"/>
      <c r="C159" s="27"/>
      <c r="D159" s="27">
        <f>+D160+D166+D172+D173</f>
        <v>186000000</v>
      </c>
      <c r="E159" s="27"/>
      <c r="F159" s="27"/>
      <c r="G159" s="27"/>
      <c r="H159" s="27">
        <f>+H160+H166+H172+H173</f>
        <v>186000000</v>
      </c>
      <c r="I159" s="27"/>
      <c r="J159" s="27">
        <f>+J160+J166+J172+J173</f>
        <v>186000000</v>
      </c>
      <c r="K159" s="18">
        <f t="shared" si="25"/>
        <v>1.5164707724474792E-2</v>
      </c>
    </row>
    <row r="160" spans="1:11" s="43" customFormat="1" ht="15" hidden="1" outlineLevel="1" x14ac:dyDescent="0.25">
      <c r="A160" s="45" t="s">
        <v>152</v>
      </c>
      <c r="B160" s="27"/>
      <c r="C160" s="27"/>
      <c r="D160" s="27">
        <f>SUM(D161:D165)</f>
        <v>65300000</v>
      </c>
      <c r="E160" s="27"/>
      <c r="F160" s="27"/>
      <c r="G160" s="27"/>
      <c r="H160" s="27">
        <f>SUM(H161:H165)</f>
        <v>65300000</v>
      </c>
      <c r="I160" s="27"/>
      <c r="J160" s="27">
        <f>SUM(J161:J165)</f>
        <v>65300000</v>
      </c>
      <c r="K160" s="18">
        <f t="shared" si="25"/>
        <v>5.3239538409043221E-3</v>
      </c>
    </row>
    <row r="161" spans="1:11" s="43" customFormat="1" ht="15" hidden="1" outlineLevel="2" x14ac:dyDescent="0.25">
      <c r="A161" s="44" t="str">
        <f>+[9]Hoja1!$A$40</f>
        <v>Diagnóstico rutinario</v>
      </c>
      <c r="B161" s="27"/>
      <c r="C161" s="27"/>
      <c r="D161" s="20">
        <f>+'[8]Ejecución abril-junio'!$J$19</f>
        <v>4000000</v>
      </c>
      <c r="E161" s="27"/>
      <c r="F161" s="27"/>
      <c r="G161" s="27"/>
      <c r="H161" s="20">
        <f>+B161+C161+D161+G161+E161+F161</f>
        <v>4000000</v>
      </c>
      <c r="I161" s="27"/>
      <c r="J161" s="21">
        <f>+H161+I161</f>
        <v>4000000</v>
      </c>
      <c r="K161" s="22">
        <f t="shared" si="25"/>
        <v>3.2612274676289873E-4</v>
      </c>
    </row>
    <row r="162" spans="1:11" s="43" customFormat="1" ht="15" hidden="1" outlineLevel="2" x14ac:dyDescent="0.25">
      <c r="A162" s="44" t="str">
        <f>+[9]Hoja1!$A$41</f>
        <v>Diagnóstico integrado</v>
      </c>
      <c r="B162" s="27"/>
      <c r="C162" s="27"/>
      <c r="D162" s="20">
        <f>+'[8]Ejecución abril-junio'!$J$20</f>
        <v>4000000</v>
      </c>
      <c r="E162" s="27"/>
      <c r="F162" s="27"/>
      <c r="G162" s="27"/>
      <c r="H162" s="20">
        <f>+B162+C162+D162+G162+E162+F162</f>
        <v>4000000</v>
      </c>
      <c r="I162" s="27"/>
      <c r="J162" s="21">
        <f>+H162+I162</f>
        <v>4000000</v>
      </c>
      <c r="K162" s="22">
        <f t="shared" si="25"/>
        <v>3.2612274676289873E-4</v>
      </c>
    </row>
    <row r="163" spans="1:11" s="43" customFormat="1" ht="15" hidden="1" outlineLevel="2" x14ac:dyDescent="0.25">
      <c r="A163" s="44" t="str">
        <f>+[9]Hoja1!$A$42</f>
        <v>Diagnóstico PRRS (incluido IFA)</v>
      </c>
      <c r="B163" s="27"/>
      <c r="C163" s="27"/>
      <c r="D163" s="20">
        <f>+'[8]Ejecución abril-junio'!$J$21</f>
        <v>6300000</v>
      </c>
      <c r="E163" s="27"/>
      <c r="F163" s="27"/>
      <c r="G163" s="27"/>
      <c r="H163" s="20">
        <f>+B163+C163+D163+G163+E163+F163</f>
        <v>6300000</v>
      </c>
      <c r="I163" s="27"/>
      <c r="J163" s="21">
        <f>+H163+I163</f>
        <v>6300000</v>
      </c>
      <c r="K163" s="22">
        <f t="shared" si="25"/>
        <v>5.1364332615156554E-4</v>
      </c>
    </row>
    <row r="164" spans="1:11" s="43" customFormat="1" ht="15" hidden="1" outlineLevel="2" x14ac:dyDescent="0.25">
      <c r="A164" s="44" t="str">
        <f>+[9]Hoja1!$A$43</f>
        <v>Compras de insumos</v>
      </c>
      <c r="B164" s="27"/>
      <c r="C164" s="27"/>
      <c r="D164" s="20">
        <f>+'[8]Ejecución abril-junio'!$J$22</f>
        <v>40000000</v>
      </c>
      <c r="E164" s="27"/>
      <c r="F164" s="27"/>
      <c r="G164" s="27"/>
      <c r="H164" s="20">
        <f>+B164+C164+D164+G164+E164+F164</f>
        <v>40000000</v>
      </c>
      <c r="I164" s="27"/>
      <c r="J164" s="21">
        <f>+H164+I164</f>
        <v>40000000</v>
      </c>
      <c r="K164" s="22">
        <f t="shared" si="25"/>
        <v>3.2612274676289874E-3</v>
      </c>
    </row>
    <row r="165" spans="1:11" s="43" customFormat="1" ht="15" hidden="1" outlineLevel="2" x14ac:dyDescent="0.25">
      <c r="A165" s="44" t="str">
        <f>+[9]Hoja1!$A$44</f>
        <v>Diagnóstico importados</v>
      </c>
      <c r="B165" s="27"/>
      <c r="C165" s="27"/>
      <c r="D165" s="20">
        <f>+'[8]Ejecución abril-junio'!$J$23</f>
        <v>11000000</v>
      </c>
      <c r="E165" s="27"/>
      <c r="F165" s="27"/>
      <c r="G165" s="27"/>
      <c r="H165" s="20">
        <f>+B165+C165+D165+G165+E165+F165</f>
        <v>11000000</v>
      </c>
      <c r="I165" s="27"/>
      <c r="J165" s="21">
        <f>+H165+I165</f>
        <v>11000000</v>
      </c>
      <c r="K165" s="22">
        <f t="shared" si="25"/>
        <v>8.9683755359797155E-4</v>
      </c>
    </row>
    <row r="166" spans="1:11" s="43" customFormat="1" ht="15" hidden="1" outlineLevel="1" collapsed="1" x14ac:dyDescent="0.25">
      <c r="A166" s="45" t="s">
        <v>153</v>
      </c>
      <c r="B166" s="27"/>
      <c r="C166" s="27"/>
      <c r="D166" s="27">
        <f>SUM(D167:D171)</f>
        <v>85700000</v>
      </c>
      <c r="E166" s="27"/>
      <c r="F166" s="27"/>
      <c r="G166" s="27"/>
      <c r="H166" s="27">
        <f>SUM(H167:H171)</f>
        <v>85700000</v>
      </c>
      <c r="I166" s="27"/>
      <c r="J166" s="27">
        <f>SUM(J167:J171)</f>
        <v>85700000</v>
      </c>
      <c r="K166" s="18">
        <f t="shared" si="25"/>
        <v>6.9871798493951059E-3</v>
      </c>
    </row>
    <row r="167" spans="1:11" s="43" customFormat="1" ht="15" hidden="1" outlineLevel="2" x14ac:dyDescent="0.25">
      <c r="A167" s="44" t="str">
        <f>+[9]Hoja1!$A$47</f>
        <v>Rutinario</v>
      </c>
      <c r="B167" s="27"/>
      <c r="C167" s="27"/>
      <c r="D167" s="20">
        <f>+'[8]Ejecución abril-junio'!$J$24</f>
        <v>2000000</v>
      </c>
      <c r="E167" s="27"/>
      <c r="F167" s="27"/>
      <c r="G167" s="27"/>
      <c r="H167" s="20">
        <f t="shared" ref="H167:H173" si="28">+B167+C167+D167+G167+E167+F167</f>
        <v>2000000</v>
      </c>
      <c r="I167" s="27"/>
      <c r="J167" s="21">
        <f t="shared" ref="J167:J173" si="29">+H167+I167</f>
        <v>2000000</v>
      </c>
      <c r="K167" s="22">
        <f t="shared" si="25"/>
        <v>1.6306137338144936E-4</v>
      </c>
    </row>
    <row r="168" spans="1:11" s="43" customFormat="1" ht="15" hidden="1" outlineLevel="2" x14ac:dyDescent="0.25">
      <c r="A168" s="44" t="str">
        <f>+[9]Hoja1!$A$48</f>
        <v>Combos</v>
      </c>
      <c r="B168" s="27"/>
      <c r="C168" s="27"/>
      <c r="D168" s="20">
        <f>+'[8]Ejecución abril-junio'!$J$25</f>
        <v>20000000</v>
      </c>
      <c r="E168" s="27"/>
      <c r="F168" s="27"/>
      <c r="G168" s="27"/>
      <c r="H168" s="20">
        <f t="shared" si="28"/>
        <v>20000000</v>
      </c>
      <c r="I168" s="27"/>
      <c r="J168" s="21">
        <f t="shared" si="29"/>
        <v>20000000</v>
      </c>
      <c r="K168" s="22">
        <f t="shared" si="25"/>
        <v>1.6306137338144937E-3</v>
      </c>
    </row>
    <row r="169" spans="1:11" s="43" customFormat="1" ht="15" hidden="1" outlineLevel="2" x14ac:dyDescent="0.25">
      <c r="A169" s="44" t="str">
        <f>+[9]Hoja1!$A$49</f>
        <v>PRRS</v>
      </c>
      <c r="B169" s="27"/>
      <c r="C169" s="27"/>
      <c r="D169" s="20">
        <f>+'[8]Ejecución abril-junio'!$J$26</f>
        <v>58000000</v>
      </c>
      <c r="E169" s="27"/>
      <c r="F169" s="27"/>
      <c r="G169" s="27"/>
      <c r="H169" s="20">
        <f t="shared" si="28"/>
        <v>58000000</v>
      </c>
      <c r="I169" s="27"/>
      <c r="J169" s="21">
        <f t="shared" si="29"/>
        <v>58000000</v>
      </c>
      <c r="K169" s="22">
        <f t="shared" si="25"/>
        <v>4.7287798280620319E-3</v>
      </c>
    </row>
    <row r="170" spans="1:11" s="43" customFormat="1" ht="15" hidden="1" outlineLevel="1" collapsed="1" x14ac:dyDescent="0.25">
      <c r="A170" s="44" t="str">
        <f>+[9]Hoja1!$A$50</f>
        <v>Pruebas interlaboratorios</v>
      </c>
      <c r="B170" s="27"/>
      <c r="C170" s="27"/>
      <c r="D170" s="21">
        <v>0</v>
      </c>
      <c r="E170" s="21"/>
      <c r="F170" s="21"/>
      <c r="G170" s="21"/>
      <c r="H170" s="21">
        <f t="shared" si="28"/>
        <v>0</v>
      </c>
      <c r="I170" s="21"/>
      <c r="J170" s="21">
        <f t="shared" si="29"/>
        <v>0</v>
      </c>
      <c r="K170" s="22">
        <f t="shared" si="25"/>
        <v>0</v>
      </c>
    </row>
    <row r="171" spans="1:11" s="43" customFormat="1" ht="15" hidden="1" outlineLevel="1" x14ac:dyDescent="0.25">
      <c r="A171" s="44" t="str">
        <f>+[9]Hoja1!$A$51</f>
        <v>Promoción al diagnóstico</v>
      </c>
      <c r="B171" s="27"/>
      <c r="C171" s="27"/>
      <c r="D171" s="21">
        <f>+'[8]Ejecución abril-junio'!$J$27</f>
        <v>5700000</v>
      </c>
      <c r="E171" s="21"/>
      <c r="F171" s="21"/>
      <c r="G171" s="21"/>
      <c r="H171" s="21">
        <f t="shared" si="28"/>
        <v>5700000</v>
      </c>
      <c r="I171" s="21"/>
      <c r="J171" s="21">
        <f t="shared" si="29"/>
        <v>5700000</v>
      </c>
      <c r="K171" s="22">
        <f t="shared" si="25"/>
        <v>4.647249141371307E-4</v>
      </c>
    </row>
    <row r="172" spans="1:11" s="43" customFormat="1" ht="15" hidden="1" outlineLevel="1" x14ac:dyDescent="0.25">
      <c r="A172" s="45" t="str">
        <f>+[9]Hoja1!$A$52</f>
        <v>Inocuidad y ambiente</v>
      </c>
      <c r="B172" s="27"/>
      <c r="C172" s="27"/>
      <c r="D172" s="27">
        <f>+'[8]Ejecución abril-junio'!$J$28</f>
        <v>5000000</v>
      </c>
      <c r="E172" s="27"/>
      <c r="F172" s="27"/>
      <c r="G172" s="27"/>
      <c r="H172" s="17">
        <f t="shared" si="28"/>
        <v>5000000</v>
      </c>
      <c r="I172" s="17"/>
      <c r="J172" s="17">
        <f t="shared" si="29"/>
        <v>5000000</v>
      </c>
      <c r="K172" s="18">
        <f t="shared" si="25"/>
        <v>4.0765343345362343E-4</v>
      </c>
    </row>
    <row r="173" spans="1:11" s="43" customFormat="1" ht="15" hidden="1" outlineLevel="1" x14ac:dyDescent="0.25">
      <c r="A173" s="45" t="s">
        <v>154</v>
      </c>
      <c r="B173" s="27"/>
      <c r="C173" s="27"/>
      <c r="D173" s="27">
        <f>+'[8]Ejecución abril-junio'!$J$29</f>
        <v>30000000</v>
      </c>
      <c r="E173" s="27"/>
      <c r="F173" s="27"/>
      <c r="G173" s="27"/>
      <c r="H173" s="17">
        <f t="shared" si="28"/>
        <v>30000000</v>
      </c>
      <c r="I173" s="17"/>
      <c r="J173" s="17">
        <f t="shared" si="29"/>
        <v>30000000</v>
      </c>
      <c r="K173" s="18">
        <f t="shared" si="25"/>
        <v>2.4459206007217404E-3</v>
      </c>
    </row>
    <row r="174" spans="1:11" s="43" customFormat="1" ht="15" collapsed="1" x14ac:dyDescent="0.25">
      <c r="A174" s="44"/>
      <c r="B174" s="27"/>
      <c r="C174" s="27"/>
      <c r="D174" s="27"/>
      <c r="E174" s="27"/>
      <c r="F174" s="27"/>
      <c r="G174" s="27"/>
      <c r="H174" s="20"/>
      <c r="I174" s="27"/>
      <c r="J174" s="21"/>
      <c r="K174" s="22"/>
    </row>
    <row r="175" spans="1:11" s="43" customFormat="1" ht="15" x14ac:dyDescent="0.25">
      <c r="A175" s="45" t="s">
        <v>155</v>
      </c>
      <c r="B175" s="27"/>
      <c r="C175" s="27"/>
      <c r="D175" s="27"/>
      <c r="E175" s="17">
        <f>+E176</f>
        <v>510690374</v>
      </c>
      <c r="F175" s="17"/>
      <c r="G175" s="17"/>
      <c r="H175" s="17">
        <f>+H176</f>
        <v>510690374</v>
      </c>
      <c r="I175" s="17"/>
      <c r="J175" s="17">
        <f>+H175+I175</f>
        <v>510690374</v>
      </c>
      <c r="K175" s="18">
        <f t="shared" ref="K175:K180" si="30">+J175/$J$194</f>
        <v>4.1636936878563013E-2</v>
      </c>
    </row>
    <row r="176" spans="1:11" s="43" customFormat="1" ht="15" x14ac:dyDescent="0.25">
      <c r="A176" s="45" t="s">
        <v>156</v>
      </c>
      <c r="B176" s="27"/>
      <c r="C176" s="27"/>
      <c r="D176" s="27"/>
      <c r="E176" s="27">
        <f>SUM(E177:E180)</f>
        <v>510690374</v>
      </c>
      <c r="F176" s="27"/>
      <c r="G176" s="27"/>
      <c r="H176" s="27">
        <f>SUM(H177:H180)</f>
        <v>510690374</v>
      </c>
      <c r="I176" s="27"/>
      <c r="J176" s="27">
        <f>SUM(J177:J180)</f>
        <v>510690374</v>
      </c>
      <c r="K176" s="18">
        <f t="shared" si="30"/>
        <v>4.1636936878563013E-2</v>
      </c>
    </row>
    <row r="177" spans="1:12" s="43" customFormat="1" ht="15" hidden="1" outlineLevel="2" x14ac:dyDescent="0.25">
      <c r="A177" s="44" t="str">
        <f>+'[10]Presupuesto 2018 vs 2017'!$B$16</f>
        <v>Control y monitoreo de PRRS</v>
      </c>
      <c r="B177" s="27"/>
      <c r="C177" s="27"/>
      <c r="D177" s="27"/>
      <c r="E177" s="21">
        <f>+'[5]Ppto Sanidad III trimestre 2018'!$F$10</f>
        <v>45763200</v>
      </c>
      <c r="F177" s="27"/>
      <c r="G177" s="27"/>
      <c r="H177" s="20">
        <f>+B177+C177+D177+G177+E177+F177</f>
        <v>45763200</v>
      </c>
      <c r="I177" s="27"/>
      <c r="J177" s="21">
        <f>+H177+I177</f>
        <v>45763200</v>
      </c>
      <c r="K177" s="22">
        <f t="shared" si="30"/>
        <v>3.7311051211649719E-3</v>
      </c>
    </row>
    <row r="178" spans="1:12" s="43" customFormat="1" ht="15" hidden="1" outlineLevel="2" x14ac:dyDescent="0.25">
      <c r="A178" s="44" t="str">
        <f>+'[10]Presupuesto 2018 vs 2017'!$B$17</f>
        <v>Vigilancia de Influenza Porcina</v>
      </c>
      <c r="B178" s="27"/>
      <c r="C178" s="27"/>
      <c r="D178" s="27"/>
      <c r="E178" s="21">
        <f>+'[5]Ppto Sanidad III trimestre 2018'!$F$15</f>
        <v>15000000</v>
      </c>
      <c r="F178" s="27"/>
      <c r="G178" s="27"/>
      <c r="H178" s="20">
        <f>+B178+C178+D178+G178+E178+F178</f>
        <v>15000000</v>
      </c>
      <c r="I178" s="27"/>
      <c r="J178" s="21">
        <f>+H178+I178</f>
        <v>15000000</v>
      </c>
      <c r="K178" s="22">
        <f t="shared" si="30"/>
        <v>1.2229603003608702E-3</v>
      </c>
    </row>
    <row r="179" spans="1:12" s="43" customFormat="1" ht="15" hidden="1" outlineLevel="2" x14ac:dyDescent="0.25">
      <c r="A179" s="44" t="str">
        <f>+'[10]Presupuesto 2018 vs 2017'!$B$18</f>
        <v>Programa Nacional de Sanidad Porcina</v>
      </c>
      <c r="B179" s="27"/>
      <c r="C179" s="27"/>
      <c r="D179" s="27"/>
      <c r="E179" s="21">
        <f>+'[5]Ppto Sanidad III trimestre 2018'!$F$20</f>
        <v>443463185</v>
      </c>
      <c r="F179" s="27"/>
      <c r="G179" s="27"/>
      <c r="H179" s="20">
        <f>+B179+C179+D179+G179+E179+F179</f>
        <v>443463185</v>
      </c>
      <c r="I179" s="27"/>
      <c r="J179" s="21">
        <f>+H179+I179</f>
        <v>443463185</v>
      </c>
      <c r="K179" s="22">
        <f t="shared" si="30"/>
        <v>3.6155857995105879E-2</v>
      </c>
    </row>
    <row r="180" spans="1:12" s="43" customFormat="1" ht="15" hidden="1" outlineLevel="2" x14ac:dyDescent="0.25">
      <c r="A180" s="44" t="str">
        <f>+'[10]Presupuesto 2018 vs 2017'!$B$19</f>
        <v>Divulgación sanitaria</v>
      </c>
      <c r="B180" s="27"/>
      <c r="C180" s="27"/>
      <c r="D180" s="27"/>
      <c r="E180" s="21">
        <f>+'[5]Ppto Sanidad III trimestre 2018'!$F$36</f>
        <v>6463989</v>
      </c>
      <c r="F180" s="27"/>
      <c r="G180" s="27"/>
      <c r="H180" s="20">
        <f>+B180+C180+D180+G180+E180+F180</f>
        <v>6463989</v>
      </c>
      <c r="I180" s="27"/>
      <c r="J180" s="21">
        <f>+H180+I180</f>
        <v>6463989</v>
      </c>
      <c r="K180" s="22">
        <f t="shared" si="30"/>
        <v>5.2701346193129075E-4</v>
      </c>
    </row>
    <row r="181" spans="1:12" s="43" customFormat="1" ht="15" collapsed="1" x14ac:dyDescent="0.25">
      <c r="A181" s="44"/>
      <c r="B181" s="20"/>
      <c r="C181" s="27"/>
      <c r="D181" s="27"/>
      <c r="E181" s="27"/>
      <c r="F181" s="27"/>
      <c r="G181" s="27"/>
      <c r="H181" s="20"/>
      <c r="I181" s="27"/>
      <c r="J181" s="21"/>
      <c r="K181" s="22"/>
    </row>
    <row r="182" spans="1:12" ht="15" x14ac:dyDescent="0.25">
      <c r="A182" s="42" t="s">
        <v>157</v>
      </c>
      <c r="B182" s="20"/>
      <c r="C182" s="20"/>
      <c r="D182" s="20"/>
      <c r="E182" s="20"/>
      <c r="F182" s="20"/>
      <c r="G182" s="20"/>
      <c r="H182" s="20"/>
      <c r="I182" s="27">
        <f>+I183+I184</f>
        <v>922916535.5</v>
      </c>
      <c r="J182" s="27">
        <f>+I182+H182</f>
        <v>922916535.5</v>
      </c>
      <c r="K182" s="18">
        <f>+J182/$J$194</f>
        <v>7.5246018897539596E-2</v>
      </c>
      <c r="L182" s="25"/>
    </row>
    <row r="183" spans="1:12" ht="14.25" outlineLevel="1" x14ac:dyDescent="0.2">
      <c r="A183" s="49" t="s">
        <v>158</v>
      </c>
      <c r="B183" s="20"/>
      <c r="C183" s="20"/>
      <c r="D183" s="20"/>
      <c r="E183" s="20"/>
      <c r="F183" s="20"/>
      <c r="G183" s="20"/>
      <c r="H183" s="20"/>
      <c r="I183" s="21">
        <f>+('[1]Anexo 1'!B15+'[1]Anexo 1'!B19)*0.1</f>
        <v>576822834.70000005</v>
      </c>
      <c r="J183" s="21">
        <f>+I183+H183</f>
        <v>576822834.70000005</v>
      </c>
      <c r="K183" s="22">
        <f>+J183/$J$194</f>
        <v>4.702876181198138E-2</v>
      </c>
    </row>
    <row r="184" spans="1:12" ht="14.25" outlineLevel="1" x14ac:dyDescent="0.2">
      <c r="A184" s="49" t="s">
        <v>159</v>
      </c>
      <c r="B184" s="20"/>
      <c r="C184" s="20"/>
      <c r="D184" s="20"/>
      <c r="E184" s="20"/>
      <c r="F184" s="20"/>
      <c r="G184" s="20"/>
      <c r="H184" s="20"/>
      <c r="I184" s="21">
        <f>+('[1]Anexo 1'!B16+'[1]Anexo 1'!B20)*0.1</f>
        <v>346093700.80000001</v>
      </c>
      <c r="J184" s="21">
        <f>+I184+H184</f>
        <v>346093700.80000001</v>
      </c>
      <c r="K184" s="22">
        <f>+J184/$J$194</f>
        <v>2.8217257085558212E-2</v>
      </c>
    </row>
    <row r="185" spans="1:12" ht="15" x14ac:dyDescent="0.25">
      <c r="A185" s="26"/>
      <c r="B185" s="20"/>
      <c r="C185" s="20"/>
      <c r="D185" s="20"/>
      <c r="E185" s="20"/>
      <c r="F185" s="20"/>
      <c r="G185" s="20"/>
      <c r="H185" s="20"/>
      <c r="I185" s="20"/>
      <c r="J185" s="20"/>
      <c r="K185" s="18"/>
    </row>
    <row r="186" spans="1:12" ht="15" x14ac:dyDescent="0.25">
      <c r="A186" s="50" t="s">
        <v>160</v>
      </c>
      <c r="B186" s="17"/>
      <c r="C186" s="17"/>
      <c r="D186" s="17"/>
      <c r="E186" s="17"/>
      <c r="F186" s="17"/>
      <c r="G186" s="17"/>
      <c r="H186" s="17"/>
      <c r="I186" s="17">
        <v>0</v>
      </c>
      <c r="J186" s="51">
        <f>+I186+H186</f>
        <v>0</v>
      </c>
      <c r="K186" s="18">
        <f>+J186/$J$194</f>
        <v>0</v>
      </c>
    </row>
    <row r="187" spans="1:12" ht="15" x14ac:dyDescent="0.25">
      <c r="A187" s="50"/>
      <c r="B187" s="17"/>
      <c r="C187" s="17"/>
      <c r="D187" s="17"/>
      <c r="E187" s="17"/>
      <c r="F187" s="17"/>
      <c r="G187" s="17"/>
      <c r="H187" s="17"/>
      <c r="I187" s="17"/>
      <c r="J187" s="51"/>
      <c r="K187" s="18"/>
    </row>
    <row r="188" spans="1:12" ht="15" x14ac:dyDescent="0.25">
      <c r="A188" s="50" t="s">
        <v>161</v>
      </c>
      <c r="B188" s="17"/>
      <c r="C188" s="17"/>
      <c r="D188" s="17"/>
      <c r="E188" s="17"/>
      <c r="F188" s="17"/>
      <c r="G188" s="17">
        <v>0</v>
      </c>
      <c r="H188" s="17">
        <f>+B188+C188+D188+G188+F188</f>
        <v>0</v>
      </c>
      <c r="I188" s="17"/>
      <c r="J188" s="51">
        <f>+I188+H188</f>
        <v>0</v>
      </c>
      <c r="K188" s="18">
        <f>+J188/$J$194</f>
        <v>0</v>
      </c>
    </row>
    <row r="189" spans="1:12" ht="15" x14ac:dyDescent="0.25">
      <c r="A189" s="26"/>
      <c r="B189" s="20"/>
      <c r="C189" s="20"/>
      <c r="D189" s="20"/>
      <c r="E189" s="20"/>
      <c r="F189" s="20"/>
      <c r="G189" s="20"/>
      <c r="H189" s="20"/>
      <c r="I189" s="20"/>
      <c r="J189" s="20"/>
      <c r="K189" s="18"/>
    </row>
    <row r="190" spans="1:12" ht="15" x14ac:dyDescent="0.25">
      <c r="A190" s="42" t="s">
        <v>162</v>
      </c>
      <c r="B190" s="20"/>
      <c r="C190" s="20"/>
      <c r="D190" s="20"/>
      <c r="E190" s="20"/>
      <c r="F190" s="20"/>
      <c r="G190" s="20"/>
      <c r="H190" s="27"/>
      <c r="I190" s="27">
        <f>+I191+I192</f>
        <v>0</v>
      </c>
      <c r="J190" s="27">
        <f>+I190+H190</f>
        <v>0</v>
      </c>
      <c r="K190" s="18">
        <f>+J190/$J$194</f>
        <v>0</v>
      </c>
    </row>
    <row r="191" spans="1:12" s="53" customFormat="1" ht="14.25" hidden="1" outlineLevel="1" x14ac:dyDescent="0.2">
      <c r="A191" s="28" t="s">
        <v>163</v>
      </c>
      <c r="B191" s="20"/>
      <c r="C191" s="20"/>
      <c r="D191" s="20"/>
      <c r="E191" s="20"/>
      <c r="F191" s="20"/>
      <c r="G191" s="20"/>
      <c r="H191" s="20"/>
      <c r="I191" s="20"/>
      <c r="J191" s="20">
        <f>+I191+H191</f>
        <v>0</v>
      </c>
      <c r="K191" s="22">
        <f>+J191/$J$194</f>
        <v>0</v>
      </c>
      <c r="L191" s="52"/>
    </row>
    <row r="192" spans="1:12" s="53" customFormat="1" ht="14.25" hidden="1" outlineLevel="1" x14ac:dyDescent="0.2">
      <c r="A192" s="28" t="s">
        <v>164</v>
      </c>
      <c r="B192" s="20"/>
      <c r="C192" s="20"/>
      <c r="D192" s="20"/>
      <c r="E192" s="20"/>
      <c r="F192" s="20"/>
      <c r="G192" s="20"/>
      <c r="H192" s="20"/>
      <c r="I192" s="20"/>
      <c r="J192" s="20">
        <f>+I192+H192</f>
        <v>0</v>
      </c>
      <c r="K192" s="22">
        <f>+J192/$J$194</f>
        <v>0</v>
      </c>
      <c r="L192" s="54"/>
    </row>
    <row r="193" spans="1:16" ht="15" collapsed="1" x14ac:dyDescent="0.25">
      <c r="A193" s="26"/>
      <c r="B193" s="20"/>
      <c r="C193" s="20"/>
      <c r="D193" s="20"/>
      <c r="E193" s="20"/>
      <c r="F193" s="20"/>
      <c r="G193" s="20"/>
      <c r="H193" s="20"/>
      <c r="I193" s="20"/>
      <c r="J193" s="20"/>
      <c r="K193" s="18"/>
    </row>
    <row r="194" spans="1:16" ht="15" x14ac:dyDescent="0.25">
      <c r="A194" s="26" t="s">
        <v>165</v>
      </c>
      <c r="B194" s="27">
        <f>+B39+B37</f>
        <v>1265169138.6507645</v>
      </c>
      <c r="C194" s="27">
        <f>+C37+C39</f>
        <v>587743918.17099726</v>
      </c>
      <c r="D194" s="27">
        <f>+D39+D37</f>
        <v>739613719.56999576</v>
      </c>
      <c r="E194" s="27">
        <f>+E39+E37</f>
        <v>532982446.83960086</v>
      </c>
      <c r="F194" s="27">
        <f>+F39+F37</f>
        <v>2828626533.4814835</v>
      </c>
      <c r="G194" s="27">
        <f>+G37+G39+G188</f>
        <v>5103534230.146616</v>
      </c>
      <c r="H194" s="27">
        <f>+B194+C194+D194+G194+E194+F194</f>
        <v>11057669986.859459</v>
      </c>
      <c r="I194" s="27">
        <f>+I190+I182+I37+I186</f>
        <v>1207650478.2233493</v>
      </c>
      <c r="J194" s="27">
        <f>+I194+H194</f>
        <v>12265320465.082808</v>
      </c>
      <c r="K194" s="18">
        <f>+J194/$J$194</f>
        <v>1</v>
      </c>
    </row>
    <row r="195" spans="1:16" ht="15.75" thickBot="1" x14ac:dyDescent="0.3">
      <c r="A195" s="55"/>
      <c r="B195" s="56"/>
      <c r="C195" s="57"/>
      <c r="D195" s="57"/>
      <c r="E195" s="58"/>
      <c r="F195" s="57"/>
      <c r="G195" s="58"/>
      <c r="H195" s="57"/>
      <c r="I195" s="57"/>
      <c r="J195" s="57"/>
      <c r="K195" s="59"/>
      <c r="L195" s="60"/>
      <c r="M195" s="60"/>
      <c r="N195" s="60"/>
      <c r="O195" s="60"/>
      <c r="P195" s="60"/>
    </row>
    <row r="196" spans="1:16" ht="13.5" thickTop="1" x14ac:dyDescent="0.2">
      <c r="A196" s="61"/>
      <c r="B196" s="62"/>
      <c r="C196" s="62"/>
      <c r="D196" s="62"/>
      <c r="E196" s="62"/>
      <c r="F196" s="62"/>
      <c r="G196" s="63"/>
      <c r="H196" s="64"/>
      <c r="I196" s="62"/>
      <c r="J196" s="62"/>
      <c r="K196" s="65"/>
    </row>
    <row r="197" spans="1:16" x14ac:dyDescent="0.2">
      <c r="A197" s="61"/>
      <c r="B197" s="62"/>
      <c r="C197" s="62"/>
      <c r="D197" s="62"/>
      <c r="E197" s="62"/>
      <c r="F197" s="62"/>
      <c r="G197" s="66"/>
      <c r="H197" s="62"/>
      <c r="I197" s="62"/>
      <c r="J197" s="67"/>
      <c r="K197" s="68"/>
    </row>
    <row r="198" spans="1:16" ht="15.75" hidden="1" outlineLevel="1" x14ac:dyDescent="0.25">
      <c r="A198" s="61"/>
      <c r="C198" s="64"/>
      <c r="D198" s="64"/>
      <c r="E198" s="64"/>
      <c r="F198" s="64"/>
      <c r="G198" s="69"/>
      <c r="H198" s="70" t="s">
        <v>166</v>
      </c>
      <c r="I198" s="70" t="s">
        <v>167</v>
      </c>
      <c r="J198" s="71" t="s">
        <v>168</v>
      </c>
      <c r="K198" s="64"/>
    </row>
    <row r="199" spans="1:16" ht="15.75" hidden="1" outlineLevel="1" x14ac:dyDescent="0.25">
      <c r="A199" s="72"/>
      <c r="B199" s="64"/>
      <c r="C199" s="64"/>
      <c r="D199" s="64"/>
      <c r="E199" s="64"/>
      <c r="F199" s="64"/>
      <c r="G199" s="69" t="s">
        <v>169</v>
      </c>
      <c r="H199" s="73">
        <f>+B194+C194+D194+F194+I37+I183+E194+I186</f>
        <v>6815692534.1361914</v>
      </c>
      <c r="I199" s="74">
        <f>+'[1]Anexo 1'!C42</f>
        <v>6815703952.7511911</v>
      </c>
      <c r="J199" s="74">
        <f>+I199-H199</f>
        <v>11418.614999771118</v>
      </c>
      <c r="K199" s="64"/>
    </row>
    <row r="200" spans="1:16" ht="16.5" hidden="1" outlineLevel="1" thickBot="1" x14ac:dyDescent="0.3">
      <c r="A200" s="61"/>
      <c r="B200" s="64"/>
      <c r="C200" s="62"/>
      <c r="D200" s="75"/>
      <c r="E200" s="64"/>
      <c r="F200" s="64"/>
      <c r="G200" s="69" t="s">
        <v>170</v>
      </c>
      <c r="H200" s="76">
        <f>+G194+I184</f>
        <v>5449627930.9466162</v>
      </c>
      <c r="I200" s="77">
        <f>+'[1]Anexo 1'!C43</f>
        <v>5449616512.7266197</v>
      </c>
      <c r="J200" s="77">
        <f>+I200-H200</f>
        <v>-11418.219996452332</v>
      </c>
      <c r="K200" s="64"/>
    </row>
    <row r="201" spans="1:16" ht="15.75" hidden="1" outlineLevel="1" x14ac:dyDescent="0.25">
      <c r="A201" s="61"/>
      <c r="B201" s="62"/>
      <c r="C201" s="62"/>
      <c r="D201" s="75"/>
      <c r="E201" s="64"/>
      <c r="F201" s="64"/>
      <c r="G201" s="69"/>
      <c r="H201" s="78">
        <f>+H199+H200</f>
        <v>12265320465.082808</v>
      </c>
      <c r="I201" s="79">
        <f>+I200+I199</f>
        <v>12265320465.47781</v>
      </c>
      <c r="J201" s="79">
        <f>+J200+J199</f>
        <v>0.39500331878662109</v>
      </c>
      <c r="K201" s="64"/>
    </row>
    <row r="202" spans="1:16" ht="15.75" collapsed="1" x14ac:dyDescent="0.25">
      <c r="A202" s="61"/>
      <c r="B202" s="64"/>
      <c r="C202" s="64"/>
      <c r="D202" s="64"/>
      <c r="E202" s="64"/>
      <c r="F202" s="64"/>
      <c r="G202" s="69"/>
      <c r="H202" s="73"/>
      <c r="I202" s="69"/>
      <c r="J202" s="80"/>
      <c r="K202" s="64"/>
    </row>
    <row r="203" spans="1:16" x14ac:dyDescent="0.2">
      <c r="A203" s="64"/>
      <c r="B203" s="64"/>
      <c r="C203" s="64"/>
      <c r="D203" s="64"/>
      <c r="E203" s="64"/>
      <c r="F203" s="64"/>
      <c r="G203" s="64"/>
      <c r="H203" s="64"/>
      <c r="I203" s="64"/>
      <c r="J203" s="67"/>
      <c r="K203" s="64"/>
    </row>
    <row r="204" spans="1:16" x14ac:dyDescent="0.2">
      <c r="A204" s="64"/>
      <c r="B204" s="64"/>
      <c r="C204" s="64"/>
      <c r="D204" s="64"/>
      <c r="E204" s="64"/>
      <c r="F204" s="64"/>
      <c r="G204" s="62"/>
      <c r="H204" s="62"/>
      <c r="I204" s="62"/>
      <c r="J204" s="64"/>
      <c r="K204" s="64"/>
    </row>
    <row r="205" spans="1:16" x14ac:dyDescent="0.2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</row>
    <row r="206" spans="1:16" x14ac:dyDescent="0.2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</row>
    <row r="207" spans="1:16" x14ac:dyDescent="0.2">
      <c r="A207" s="64"/>
      <c r="B207" s="64"/>
      <c r="C207" s="64"/>
      <c r="D207" s="64"/>
      <c r="E207" s="64"/>
      <c r="F207" s="64"/>
      <c r="G207" s="64"/>
      <c r="H207" s="64"/>
      <c r="I207" s="75"/>
      <c r="J207" s="64"/>
      <c r="K207" s="64"/>
    </row>
    <row r="208" spans="1:16" x14ac:dyDescent="0.2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</row>
    <row r="209" spans="1:11" x14ac:dyDescent="0.2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</row>
    <row r="210" spans="1:11" x14ac:dyDescent="0.2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</row>
    <row r="211" spans="1:11" x14ac:dyDescent="0.2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</row>
    <row r="212" spans="1:11" x14ac:dyDescent="0.2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</row>
    <row r="213" spans="1:11" x14ac:dyDescent="0.2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</row>
    <row r="214" spans="1:11" x14ac:dyDescent="0.2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</row>
    <row r="215" spans="1:11" x14ac:dyDescent="0.2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</row>
    <row r="216" spans="1:11" x14ac:dyDescent="0.2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</row>
    <row r="217" spans="1:11" x14ac:dyDescent="0.2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</row>
    <row r="218" spans="1:11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</row>
    <row r="219" spans="1:11" x14ac:dyDescent="0.2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</row>
    <row r="220" spans="1:11" x14ac:dyDescent="0.2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</row>
    <row r="221" spans="1:11" x14ac:dyDescent="0.2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</row>
    <row r="222" spans="1:11" x14ac:dyDescent="0.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</row>
    <row r="223" spans="1:11" x14ac:dyDescent="0.2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</row>
    <row r="224" spans="1:11" x14ac:dyDescent="0.2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</row>
    <row r="225" spans="1:11" x14ac:dyDescent="0.2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</row>
    <row r="226" spans="1:11" x14ac:dyDescent="0.2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</row>
    <row r="227" spans="1:11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</row>
    <row r="228" spans="1:11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</row>
    <row r="229" spans="1:11" x14ac:dyDescent="0.2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</row>
    <row r="230" spans="1:11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</row>
    <row r="231" spans="1:11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</row>
    <row r="232" spans="1:11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</row>
    <row r="233" spans="1:11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</row>
    <row r="234" spans="1:11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</row>
    <row r="235" spans="1:11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</row>
    <row r="236" spans="1:11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</row>
    <row r="237" spans="1:11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</row>
    <row r="238" spans="1:11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</row>
    <row r="239" spans="1:11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</row>
    <row r="240" spans="1:11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</row>
    <row r="241" spans="1:11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</row>
    <row r="242" spans="1:11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</row>
    <row r="243" spans="1:11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</row>
    <row r="244" spans="1:11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</row>
    <row r="245" spans="1:11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</row>
    <row r="246" spans="1:11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</row>
    <row r="247" spans="1:11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</row>
    <row r="248" spans="1:11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</row>
    <row r="249" spans="1:11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</row>
    <row r="250" spans="1:11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</row>
    <row r="251" spans="1:11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</row>
    <row r="252" spans="1:11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</row>
    <row r="253" spans="1:11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</row>
    <row r="254" spans="1:11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</row>
    <row r="255" spans="1:11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</row>
    <row r="256" spans="1:11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</row>
    <row r="257" spans="1:11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</row>
    <row r="258" spans="1:11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</row>
    <row r="259" spans="1:11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</row>
    <row r="260" spans="1:11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</row>
    <row r="261" spans="1:11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</row>
    <row r="262" spans="1:11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</row>
    <row r="263" spans="1:11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</row>
    <row r="264" spans="1:11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</row>
    <row r="265" spans="1:11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</row>
    <row r="266" spans="1:11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</row>
    <row r="267" spans="1:11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</row>
    <row r="268" spans="1:11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</row>
    <row r="269" spans="1:11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</row>
    <row r="270" spans="1:11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</row>
    <row r="271" spans="1:11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</row>
    <row r="272" spans="1:11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</row>
    <row r="273" spans="1:11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</row>
  </sheetData>
  <mergeCells count="4">
    <mergeCell ref="A1:K1"/>
    <mergeCell ref="A2:K2"/>
    <mergeCell ref="A3:K3"/>
    <mergeCell ref="A4:K4"/>
  </mergeCells>
  <printOptions horizontalCentered="1"/>
  <pageMargins left="0.39370078740157483" right="0.39370078740157483" top="0.39370078740157483" bottom="0.39370078740157483" header="0" footer="0"/>
  <pageSetup scale="4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2019-10-16T17:06:47Z</dcterms:created>
  <dcterms:modified xsi:type="dcterms:W3CDTF">2019-10-16T17:07:16Z</dcterms:modified>
</cp:coreProperties>
</file>