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7\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hidden="1">#REF!</definedName>
    <definedName name="ANEXO" hidden="1">'[5]Inversión total en programas'!$A$50:$IV$50,'[5]Inversión total en programas'!$A$60:$IV$63</definedName>
    <definedName name="_xlnm.Print_Area" localSheetId="0">'Anexo 2 '!$A$1:$M$202</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'[7]Anexo 1 Minagricultura'!#REF!</definedName>
    <definedName name="CABEZAS_PROYEC" localSheetId="0">'[8]Anexo 1 Minagricultura'!$C$46</definedName>
    <definedName name="CABEZAS_PROYEC">'[1]Anexo 1'!#REF!</definedName>
    <definedName name="CUOTAPPC2005" localSheetId="0">'[8]Anexo 1 Minagricultura'!#REF!</definedName>
    <definedName name="CUOTAPPC2005">'[1]Anexo 1'!#REF!</definedName>
    <definedName name="CUOTAPPC2013" localSheetId="0">'[8]Anexo 1 Minagricultura'!#REF!</definedName>
    <definedName name="CUOTAPPC2013">'[1]Anexo 1'!#REF!</definedName>
    <definedName name="CUOTAPPC203" localSheetId="0">'[8]Anexo 1 Minagricultura'!#REF!</definedName>
    <definedName name="CUOTAPPC203">'[1]Anexo 1'!#REF!</definedName>
    <definedName name="DIAG_PPC">#REF!</definedName>
    <definedName name="DISTRIBUIDOR">#REF!</definedName>
    <definedName name="Dólar" localSheetId="0">#REF!</definedName>
    <definedName name="Dólar">#REF!</definedName>
    <definedName name="eeeee" localSheetId="0">'[8]Ejecución ingresos 2014'!#REF!</definedName>
    <definedName name="eeeee">#REF!</definedName>
    <definedName name="EPPC" localSheetId="0">'[8]Anexo 1 Minagricultura'!$C$54</definedName>
    <definedName name="EPPC">'[1]Anexo 1'!#REF!</definedName>
    <definedName name="Euro" localSheetId="0">#REF!</definedName>
    <definedName name="Euro">#REF!</definedName>
    <definedName name="FDGFDG">#REF!</definedName>
    <definedName name="FECHA_DE_RECIBIDO">[9]BASE!$E$3:$E$177</definedName>
    <definedName name="FOMENTO" localSheetId="0">'[8]Anexo 1 Minagricultura'!$C$53</definedName>
    <definedName name="FOMENTO">'[1]Anexo 1'!#REF!</definedName>
    <definedName name="FOMENTOS">'[12]Anexo 1 Minagricultura'!$C$51</definedName>
    <definedName name="fondo">#REF!</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ojo">#REF!</definedName>
    <definedName name="Pasajes" localSheetId="0">#REF!</definedName>
    <definedName name="Pasajes">#REF!</definedName>
    <definedName name="ppc">'[1]Anexo 1'!$B$16</definedName>
    <definedName name="RESERV_FUTU">#REF!</definedName>
    <definedName name="saldo" localSheetId="0">'[8]Ejecución ingresos 2014'!#REF!</definedName>
    <definedName name="saldo">#REF!</definedName>
    <definedName name="saldos" localSheetId="0">'[8]Ejecución ingresos 2014'!#REF!</definedName>
    <definedName name="saldos">#REF!</definedName>
    <definedName name="SUPERA2004" localSheetId="0">'[8]Anexo 1 Minagricultura'!#REF!</definedName>
    <definedName name="SUPERA2004">'[1]Anexo 1'!#REF!</definedName>
    <definedName name="SUPERA2005" localSheetId="0">'[8]Anexo 1 Minagricultura'!#REF!</definedName>
    <definedName name="SUPERA2005">'[1]Anexo 1'!#REF!</definedName>
    <definedName name="SUPERA2010">'[14]Anexo 1 Minagricultura'!$C$21</definedName>
    <definedName name="SUPERA2012" localSheetId="0">'[8]Anexo 1 Minagricultura'!#REF!</definedName>
    <definedName name="SUPERA2012">'[1]Anexo 1'!#REF!</definedName>
    <definedName name="SUPERAVIT">#REF!</definedName>
    <definedName name="SUPERAVIT2005_FNP">#REF!</definedName>
    <definedName name="SUPERAVITPPC_2005">#REF!</definedName>
    <definedName name="_xlnm.Print_Titles" localSheetId="0">'Anexo 2 '!$1:$6</definedName>
    <definedName name="_xlnm.Print_Titles">#REF!</definedName>
    <definedName name="VTAS2005">'[1]Anexo 1'!$B$33</definedName>
    <definedName name="xx">[15]Ingresos!$C$19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'[17]Ingresos 2014'!#REF!</definedName>
    <definedName name="ZFRONTERA">'[17]Ingresos 2014'!#REF!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7" i="1" l="1"/>
  <c r="J197" i="1"/>
  <c r="K196" i="1"/>
  <c r="J196" i="1"/>
  <c r="J195" i="1"/>
  <c r="I195" i="1"/>
  <c r="H193" i="1"/>
  <c r="J193" i="1" s="1"/>
  <c r="K193" i="1" s="1"/>
  <c r="M191" i="1"/>
  <c r="L191" i="1"/>
  <c r="J191" i="1"/>
  <c r="I191" i="1"/>
  <c r="I190" i="1"/>
  <c r="K189" i="1"/>
  <c r="E187" i="1"/>
  <c r="H187" i="1" s="1"/>
  <c r="J187" i="1" s="1"/>
  <c r="E186" i="1"/>
  <c r="H186" i="1" s="1"/>
  <c r="J186" i="1" s="1"/>
  <c r="H185" i="1"/>
  <c r="J185" i="1" s="1"/>
  <c r="E185" i="1"/>
  <c r="H184" i="1"/>
  <c r="H183" i="1" s="1"/>
  <c r="H182" i="1" s="1"/>
  <c r="J182" i="1" s="1"/>
  <c r="M182" i="1" s="1"/>
  <c r="E184" i="1"/>
  <c r="K183" i="1"/>
  <c r="K182" i="1"/>
  <c r="H180" i="1"/>
  <c r="J180" i="1" s="1"/>
  <c r="D180" i="1"/>
  <c r="D179" i="1"/>
  <c r="H179" i="1" s="1"/>
  <c r="J179" i="1" s="1"/>
  <c r="L179" i="1" s="1"/>
  <c r="H178" i="1"/>
  <c r="J178" i="1" s="1"/>
  <c r="H177" i="1"/>
  <c r="J177" i="1" s="1"/>
  <c r="D177" i="1"/>
  <c r="D176" i="1"/>
  <c r="H176" i="1" s="1"/>
  <c r="J176" i="1" s="1"/>
  <c r="H175" i="1"/>
  <c r="D175" i="1"/>
  <c r="K174" i="1"/>
  <c r="D174" i="1"/>
  <c r="J173" i="1"/>
  <c r="L173" i="1" s="1"/>
  <c r="H173" i="1"/>
  <c r="D172" i="1"/>
  <c r="H172" i="1" s="1"/>
  <c r="J172" i="1" s="1"/>
  <c r="H171" i="1"/>
  <c r="J171" i="1" s="1"/>
  <c r="L171" i="1" s="1"/>
  <c r="D171" i="1"/>
  <c r="D170" i="1"/>
  <c r="H170" i="1" s="1"/>
  <c r="J170" i="1" s="1"/>
  <c r="H169" i="1"/>
  <c r="J169" i="1" s="1"/>
  <c r="D169" i="1"/>
  <c r="D168" i="1"/>
  <c r="K167" i="1"/>
  <c r="K166" i="1" s="1"/>
  <c r="M165" i="1"/>
  <c r="L165" i="1"/>
  <c r="H165" i="1"/>
  <c r="J165" i="1" s="1"/>
  <c r="D165" i="1"/>
  <c r="D164" i="1"/>
  <c r="H164" i="1" s="1"/>
  <c r="J164" i="1" s="1"/>
  <c r="D163" i="1"/>
  <c r="H163" i="1" s="1"/>
  <c r="J162" i="1"/>
  <c r="H162" i="1"/>
  <c r="K161" i="1"/>
  <c r="D160" i="1"/>
  <c r="H160" i="1" s="1"/>
  <c r="J160" i="1" s="1"/>
  <c r="H159" i="1"/>
  <c r="J159" i="1" s="1"/>
  <c r="M159" i="1" s="1"/>
  <c r="D159" i="1"/>
  <c r="H158" i="1"/>
  <c r="J158" i="1" s="1"/>
  <c r="L157" i="1"/>
  <c r="D157" i="1"/>
  <c r="H157" i="1" s="1"/>
  <c r="J157" i="1" s="1"/>
  <c r="M157" i="1" s="1"/>
  <c r="H156" i="1"/>
  <c r="J156" i="1" s="1"/>
  <c r="H155" i="1"/>
  <c r="J155" i="1" s="1"/>
  <c r="L155" i="1" s="1"/>
  <c r="D155" i="1"/>
  <c r="H154" i="1"/>
  <c r="J154" i="1" s="1"/>
  <c r="K153" i="1"/>
  <c r="J151" i="1"/>
  <c r="M151" i="1" s="1"/>
  <c r="H151" i="1"/>
  <c r="D150" i="1"/>
  <c r="H150" i="1" s="1"/>
  <c r="J150" i="1" s="1"/>
  <c r="H149" i="1"/>
  <c r="H148" i="1" s="1"/>
  <c r="D149" i="1"/>
  <c r="K148" i="1"/>
  <c r="D148" i="1"/>
  <c r="J145" i="1"/>
  <c r="H145" i="1"/>
  <c r="J144" i="1"/>
  <c r="H144" i="1"/>
  <c r="K143" i="1"/>
  <c r="H143" i="1"/>
  <c r="C143" i="1"/>
  <c r="H142" i="1"/>
  <c r="J142" i="1" s="1"/>
  <c r="M142" i="1" s="1"/>
  <c r="J141" i="1"/>
  <c r="L141" i="1" s="1"/>
  <c r="H141" i="1"/>
  <c r="K140" i="1"/>
  <c r="H140" i="1"/>
  <c r="C140" i="1"/>
  <c r="H139" i="1"/>
  <c r="J139" i="1" s="1"/>
  <c r="M138" i="1"/>
  <c r="L138" i="1"/>
  <c r="J138" i="1"/>
  <c r="H138" i="1"/>
  <c r="H137" i="1"/>
  <c r="J137" i="1" s="1"/>
  <c r="K136" i="1"/>
  <c r="H136" i="1"/>
  <c r="C136" i="1"/>
  <c r="H135" i="1"/>
  <c r="J135" i="1" s="1"/>
  <c r="C135" i="1"/>
  <c r="J133" i="1"/>
  <c r="L133" i="1" s="1"/>
  <c r="H133" i="1"/>
  <c r="J132" i="1"/>
  <c r="H132" i="1"/>
  <c r="H131" i="1"/>
  <c r="J131" i="1" s="1"/>
  <c r="K130" i="1"/>
  <c r="H130" i="1"/>
  <c r="G130" i="1"/>
  <c r="M129" i="1"/>
  <c r="J129" i="1"/>
  <c r="L129" i="1" s="1"/>
  <c r="H129" i="1"/>
  <c r="J128" i="1"/>
  <c r="H128" i="1"/>
  <c r="K127" i="1"/>
  <c r="H127" i="1"/>
  <c r="G127" i="1"/>
  <c r="H126" i="1"/>
  <c r="J126" i="1" s="1"/>
  <c r="M125" i="1"/>
  <c r="J125" i="1"/>
  <c r="L125" i="1" s="1"/>
  <c r="H125" i="1"/>
  <c r="H124" i="1"/>
  <c r="J124" i="1" s="1"/>
  <c r="M123" i="1"/>
  <c r="L123" i="1"/>
  <c r="J123" i="1"/>
  <c r="H123" i="1"/>
  <c r="H122" i="1"/>
  <c r="K121" i="1"/>
  <c r="G121" i="1"/>
  <c r="H120" i="1"/>
  <c r="H118" i="1" s="1"/>
  <c r="J119" i="1"/>
  <c r="L119" i="1" s="1"/>
  <c r="H119" i="1"/>
  <c r="K118" i="1"/>
  <c r="G118" i="1"/>
  <c r="H117" i="1"/>
  <c r="J117" i="1" s="1"/>
  <c r="L117" i="1" s="1"/>
  <c r="J116" i="1"/>
  <c r="H116" i="1"/>
  <c r="J115" i="1"/>
  <c r="L115" i="1" s="1"/>
  <c r="H115" i="1"/>
  <c r="M114" i="1"/>
  <c r="J114" i="1"/>
  <c r="L114" i="1" s="1"/>
  <c r="H114" i="1"/>
  <c r="K113" i="1"/>
  <c r="G113" i="1"/>
  <c r="G112" i="1"/>
  <c r="G39" i="1" s="1"/>
  <c r="L110" i="1"/>
  <c r="J110" i="1"/>
  <c r="H110" i="1"/>
  <c r="H109" i="1"/>
  <c r="J109" i="1" s="1"/>
  <c r="J108" i="1"/>
  <c r="H108" i="1"/>
  <c r="H107" i="1"/>
  <c r="J107" i="1" s="1"/>
  <c r="M106" i="1"/>
  <c r="L106" i="1"/>
  <c r="K106" i="1"/>
  <c r="H106" i="1"/>
  <c r="J106" i="1" s="1"/>
  <c r="F106" i="1"/>
  <c r="H105" i="1"/>
  <c r="J105" i="1" s="1"/>
  <c r="J104" i="1"/>
  <c r="L104" i="1" s="1"/>
  <c r="H104" i="1"/>
  <c r="H103" i="1"/>
  <c r="J103" i="1" s="1"/>
  <c r="J102" i="1"/>
  <c r="L102" i="1" s="1"/>
  <c r="H102" i="1"/>
  <c r="M101" i="1"/>
  <c r="J101" i="1"/>
  <c r="L101" i="1" s="1"/>
  <c r="H101" i="1"/>
  <c r="J100" i="1"/>
  <c r="H100" i="1"/>
  <c r="L99" i="1"/>
  <c r="H99" i="1"/>
  <c r="J99" i="1" s="1"/>
  <c r="M99" i="1" s="1"/>
  <c r="J98" i="1"/>
  <c r="L98" i="1" s="1"/>
  <c r="H98" i="1"/>
  <c r="J97" i="1"/>
  <c r="L97" i="1" s="1"/>
  <c r="H97" i="1"/>
  <c r="M96" i="1"/>
  <c r="J96" i="1"/>
  <c r="L96" i="1" s="1"/>
  <c r="H96" i="1"/>
  <c r="H95" i="1"/>
  <c r="H94" i="1" s="1"/>
  <c r="K94" i="1"/>
  <c r="F94" i="1"/>
  <c r="J93" i="1"/>
  <c r="M93" i="1" s="1"/>
  <c r="H93" i="1"/>
  <c r="J92" i="1"/>
  <c r="L92" i="1" s="1"/>
  <c r="H92" i="1"/>
  <c r="J91" i="1"/>
  <c r="H91" i="1"/>
  <c r="K90" i="1"/>
  <c r="H90" i="1"/>
  <c r="F90" i="1"/>
  <c r="M89" i="1"/>
  <c r="J89" i="1"/>
  <c r="L89" i="1" s="1"/>
  <c r="H89" i="1"/>
  <c r="M88" i="1"/>
  <c r="J88" i="1"/>
  <c r="L88" i="1" s="1"/>
  <c r="H88" i="1"/>
  <c r="J87" i="1"/>
  <c r="H87" i="1"/>
  <c r="M86" i="1"/>
  <c r="H86" i="1"/>
  <c r="J86" i="1" s="1"/>
  <c r="L86" i="1" s="1"/>
  <c r="J85" i="1"/>
  <c r="L85" i="1" s="1"/>
  <c r="H85" i="1"/>
  <c r="J84" i="1"/>
  <c r="J83" i="1" s="1"/>
  <c r="M83" i="1" s="1"/>
  <c r="H84" i="1"/>
  <c r="K83" i="1"/>
  <c r="F83" i="1"/>
  <c r="F74" i="1" s="1"/>
  <c r="F39" i="1" s="1"/>
  <c r="J82" i="1"/>
  <c r="M82" i="1" s="1"/>
  <c r="H82" i="1"/>
  <c r="H81" i="1"/>
  <c r="J81" i="1" s="1"/>
  <c r="M80" i="1"/>
  <c r="J80" i="1"/>
  <c r="L80" i="1" s="1"/>
  <c r="H80" i="1"/>
  <c r="J79" i="1"/>
  <c r="H79" i="1"/>
  <c r="J78" i="1"/>
  <c r="M78" i="1" s="1"/>
  <c r="H78" i="1"/>
  <c r="H77" i="1"/>
  <c r="J77" i="1" s="1"/>
  <c r="L77" i="1" s="1"/>
  <c r="J76" i="1"/>
  <c r="H76" i="1"/>
  <c r="K75" i="1"/>
  <c r="H75" i="1"/>
  <c r="F75" i="1"/>
  <c r="J72" i="1"/>
  <c r="L72" i="1" s="1"/>
  <c r="B72" i="1"/>
  <c r="H72" i="1" s="1"/>
  <c r="H71" i="1"/>
  <c r="H70" i="1" s="1"/>
  <c r="B71" i="1"/>
  <c r="B70" i="1" s="1"/>
  <c r="K70" i="1"/>
  <c r="J69" i="1"/>
  <c r="M69" i="1" s="1"/>
  <c r="H69" i="1"/>
  <c r="M68" i="1"/>
  <c r="H68" i="1"/>
  <c r="J68" i="1" s="1"/>
  <c r="L68" i="1" s="1"/>
  <c r="B68" i="1"/>
  <c r="B66" i="1" s="1"/>
  <c r="H67" i="1"/>
  <c r="B67" i="1"/>
  <c r="K66" i="1"/>
  <c r="H65" i="1"/>
  <c r="J65" i="1" s="1"/>
  <c r="B65" i="1"/>
  <c r="M64" i="1"/>
  <c r="L64" i="1"/>
  <c r="H64" i="1"/>
  <c r="J64" i="1" s="1"/>
  <c r="B64" i="1"/>
  <c r="M63" i="1"/>
  <c r="J63" i="1"/>
  <c r="H63" i="1"/>
  <c r="B63" i="1"/>
  <c r="K62" i="1"/>
  <c r="H62" i="1"/>
  <c r="B62" i="1"/>
  <c r="M61" i="1"/>
  <c r="L61" i="1"/>
  <c r="H61" i="1"/>
  <c r="J61" i="1" s="1"/>
  <c r="B61" i="1"/>
  <c r="B60" i="1"/>
  <c r="H60" i="1" s="1"/>
  <c r="J60" i="1" s="1"/>
  <c r="B59" i="1"/>
  <c r="K58" i="1"/>
  <c r="H57" i="1"/>
  <c r="J57" i="1" s="1"/>
  <c r="L57" i="1" s="1"/>
  <c r="B57" i="1"/>
  <c r="H56" i="1"/>
  <c r="J56" i="1" s="1"/>
  <c r="L55" i="1"/>
  <c r="J55" i="1"/>
  <c r="M55" i="1" s="1"/>
  <c r="H55" i="1"/>
  <c r="B55" i="1"/>
  <c r="B54" i="1"/>
  <c r="B53" i="1" s="1"/>
  <c r="H53" i="1" s="1"/>
  <c r="J53" i="1" s="1"/>
  <c r="K53" i="1"/>
  <c r="H52" i="1"/>
  <c r="J52" i="1" s="1"/>
  <c r="B51" i="1"/>
  <c r="H51" i="1" s="1"/>
  <c r="J51" i="1" s="1"/>
  <c r="M51" i="1" s="1"/>
  <c r="K49" i="1"/>
  <c r="H47" i="1"/>
  <c r="J47" i="1" s="1"/>
  <c r="L47" i="1" s="1"/>
  <c r="B47" i="1"/>
  <c r="B46" i="1"/>
  <c r="L44" i="1"/>
  <c r="H44" i="1"/>
  <c r="J44" i="1" s="1"/>
  <c r="M44" i="1" s="1"/>
  <c r="B44" i="1"/>
  <c r="B43" i="1"/>
  <c r="H43" i="1" s="1"/>
  <c r="K42" i="1"/>
  <c r="C39" i="1"/>
  <c r="K36" i="1"/>
  <c r="I35" i="1"/>
  <c r="H35" i="1"/>
  <c r="J35" i="1" s="1"/>
  <c r="L35" i="1" s="1"/>
  <c r="L34" i="1"/>
  <c r="J34" i="1"/>
  <c r="M34" i="1" s="1"/>
  <c r="I34" i="1"/>
  <c r="H34" i="1"/>
  <c r="I33" i="1"/>
  <c r="G33" i="1"/>
  <c r="H33" i="1" s="1"/>
  <c r="J33" i="1" s="1"/>
  <c r="F33" i="1"/>
  <c r="B33" i="1"/>
  <c r="I32" i="1"/>
  <c r="G32" i="1"/>
  <c r="G36" i="1" s="1"/>
  <c r="F32" i="1"/>
  <c r="D32" i="1"/>
  <c r="C32" i="1"/>
  <c r="B32" i="1"/>
  <c r="I31" i="1"/>
  <c r="H31" i="1"/>
  <c r="J31" i="1" s="1"/>
  <c r="I30" i="1"/>
  <c r="H30" i="1"/>
  <c r="J30" i="1" s="1"/>
  <c r="M30" i="1" s="1"/>
  <c r="G30" i="1"/>
  <c r="F30" i="1"/>
  <c r="D30" i="1"/>
  <c r="C30" i="1"/>
  <c r="B30" i="1"/>
  <c r="I29" i="1"/>
  <c r="G29" i="1"/>
  <c r="H29" i="1" s="1"/>
  <c r="J29" i="1" s="1"/>
  <c r="M29" i="1" s="1"/>
  <c r="I28" i="1"/>
  <c r="G28" i="1"/>
  <c r="E28" i="1"/>
  <c r="D28" i="1"/>
  <c r="H28" i="1" s="1"/>
  <c r="J28" i="1" s="1"/>
  <c r="C28" i="1"/>
  <c r="B28" i="1"/>
  <c r="I27" i="1"/>
  <c r="G27" i="1"/>
  <c r="F27" i="1"/>
  <c r="E27" i="1"/>
  <c r="D27" i="1"/>
  <c r="C27" i="1"/>
  <c r="B27" i="1"/>
  <c r="H27" i="1" s="1"/>
  <c r="J27" i="1" s="1"/>
  <c r="M26" i="1"/>
  <c r="L26" i="1"/>
  <c r="J26" i="1"/>
  <c r="I26" i="1"/>
  <c r="H26" i="1"/>
  <c r="I25" i="1"/>
  <c r="G25" i="1"/>
  <c r="F25" i="1"/>
  <c r="D25" i="1"/>
  <c r="H25" i="1" s="1"/>
  <c r="J25" i="1" s="1"/>
  <c r="C25" i="1"/>
  <c r="B25" i="1"/>
  <c r="I24" i="1"/>
  <c r="G24" i="1"/>
  <c r="F24" i="1"/>
  <c r="E24" i="1"/>
  <c r="D24" i="1"/>
  <c r="C24" i="1"/>
  <c r="B24" i="1"/>
  <c r="I23" i="1"/>
  <c r="H23" i="1"/>
  <c r="J23" i="1" s="1"/>
  <c r="G23" i="1"/>
  <c r="B23" i="1"/>
  <c r="I22" i="1"/>
  <c r="G22" i="1"/>
  <c r="F22" i="1"/>
  <c r="E22" i="1"/>
  <c r="E36" i="1" s="1"/>
  <c r="C22" i="1"/>
  <c r="B22" i="1"/>
  <c r="I21" i="1"/>
  <c r="G21" i="1"/>
  <c r="F21" i="1"/>
  <c r="C21" i="1"/>
  <c r="H21" i="1" s="1"/>
  <c r="B21" i="1"/>
  <c r="K19" i="1"/>
  <c r="J18" i="1"/>
  <c r="M18" i="1" s="1"/>
  <c r="I18" i="1"/>
  <c r="G18" i="1"/>
  <c r="F18" i="1"/>
  <c r="E18" i="1"/>
  <c r="D18" i="1"/>
  <c r="C18" i="1"/>
  <c r="B18" i="1"/>
  <c r="H18" i="1" s="1"/>
  <c r="I17" i="1"/>
  <c r="H17" i="1"/>
  <c r="J17" i="1" s="1"/>
  <c r="M17" i="1" s="1"/>
  <c r="G17" i="1"/>
  <c r="F17" i="1"/>
  <c r="E17" i="1"/>
  <c r="D17" i="1"/>
  <c r="C17" i="1"/>
  <c r="B17" i="1"/>
  <c r="I16" i="1"/>
  <c r="G16" i="1"/>
  <c r="F16" i="1"/>
  <c r="E16" i="1"/>
  <c r="D16" i="1"/>
  <c r="C16" i="1"/>
  <c r="H16" i="1" s="1"/>
  <c r="J16" i="1" s="1"/>
  <c r="B16" i="1"/>
  <c r="I15" i="1"/>
  <c r="G15" i="1"/>
  <c r="F15" i="1"/>
  <c r="E15" i="1"/>
  <c r="D15" i="1"/>
  <c r="C15" i="1"/>
  <c r="B15" i="1"/>
  <c r="I14" i="1"/>
  <c r="G14" i="1"/>
  <c r="F14" i="1"/>
  <c r="H14" i="1" s="1"/>
  <c r="J14" i="1" s="1"/>
  <c r="E14" i="1"/>
  <c r="D14" i="1"/>
  <c r="C14" i="1"/>
  <c r="B14" i="1"/>
  <c r="G13" i="1"/>
  <c r="F13" i="1"/>
  <c r="D13" i="1"/>
  <c r="C13" i="1"/>
  <c r="H13" i="1" s="1"/>
  <c r="J13" i="1" s="1"/>
  <c r="B13" i="1"/>
  <c r="M12" i="1"/>
  <c r="J12" i="1"/>
  <c r="L12" i="1" s="1"/>
  <c r="I12" i="1"/>
  <c r="H12" i="1"/>
  <c r="B12" i="1"/>
  <c r="I11" i="1"/>
  <c r="G11" i="1"/>
  <c r="F11" i="1"/>
  <c r="E11" i="1"/>
  <c r="D11" i="1"/>
  <c r="C11" i="1"/>
  <c r="H11" i="1" s="1"/>
  <c r="J11" i="1" s="1"/>
  <c r="B11" i="1"/>
  <c r="I10" i="1"/>
  <c r="G10" i="1"/>
  <c r="F10" i="1"/>
  <c r="E10" i="1"/>
  <c r="E8" i="1" s="1"/>
  <c r="D10" i="1"/>
  <c r="C10" i="1"/>
  <c r="C19" i="1" s="1"/>
  <c r="B10" i="1"/>
  <c r="I9" i="1"/>
  <c r="I8" i="1" s="1"/>
  <c r="G9" i="1"/>
  <c r="F9" i="1"/>
  <c r="E9" i="1"/>
  <c r="D9" i="1"/>
  <c r="D19" i="1" s="1"/>
  <c r="C9" i="1"/>
  <c r="B9" i="1"/>
  <c r="K8" i="1"/>
  <c r="D8" i="1"/>
  <c r="C8" i="1"/>
  <c r="L23" i="1" l="1"/>
  <c r="M23" i="1"/>
  <c r="M52" i="1"/>
  <c r="L52" i="1"/>
  <c r="M140" i="1"/>
  <c r="M13" i="1"/>
  <c r="L13" i="1"/>
  <c r="M164" i="1"/>
  <c r="L164" i="1"/>
  <c r="L186" i="1"/>
  <c r="E37" i="1"/>
  <c r="M31" i="1"/>
  <c r="L31" i="1"/>
  <c r="L126" i="1"/>
  <c r="M126" i="1"/>
  <c r="L170" i="1"/>
  <c r="L180" i="1"/>
  <c r="M25" i="1"/>
  <c r="L25" i="1"/>
  <c r="M16" i="1"/>
  <c r="L16" i="1"/>
  <c r="M27" i="1"/>
  <c r="L27" i="1"/>
  <c r="L33" i="1"/>
  <c r="M33" i="1"/>
  <c r="M60" i="1"/>
  <c r="L60" i="1"/>
  <c r="L160" i="1"/>
  <c r="M160" i="1"/>
  <c r="M11" i="1"/>
  <c r="L11" i="1"/>
  <c r="M28" i="1"/>
  <c r="L28" i="1"/>
  <c r="L65" i="1"/>
  <c r="M65" i="1"/>
  <c r="L139" i="1"/>
  <c r="M139" i="1"/>
  <c r="M161" i="1"/>
  <c r="L14" i="1"/>
  <c r="M14" i="1"/>
  <c r="L158" i="1"/>
  <c r="M158" i="1"/>
  <c r="M193" i="1"/>
  <c r="L193" i="1"/>
  <c r="L53" i="1"/>
  <c r="M53" i="1"/>
  <c r="L124" i="1"/>
  <c r="M124" i="1"/>
  <c r="L178" i="1"/>
  <c r="M56" i="1"/>
  <c r="L56" i="1"/>
  <c r="L51" i="1"/>
  <c r="J71" i="1"/>
  <c r="L81" i="1"/>
  <c r="M81" i="1"/>
  <c r="J95" i="1"/>
  <c r="L151" i="1"/>
  <c r="L17" i="1"/>
  <c r="H42" i="1"/>
  <c r="J43" i="1"/>
  <c r="H46" i="1"/>
  <c r="H54" i="1"/>
  <c r="J54" i="1" s="1"/>
  <c r="L78" i="1"/>
  <c r="L87" i="1"/>
  <c r="M87" i="1"/>
  <c r="M97" i="1"/>
  <c r="L107" i="1"/>
  <c r="H168" i="1"/>
  <c r="D167" i="1"/>
  <c r="D166" i="1" s="1"/>
  <c r="L18" i="1"/>
  <c r="H32" i="1"/>
  <c r="J32" i="1" s="1"/>
  <c r="M117" i="1"/>
  <c r="J130" i="1"/>
  <c r="M130" i="1" s="1"/>
  <c r="L131" i="1"/>
  <c r="J136" i="1"/>
  <c r="L136" i="1" s="1"/>
  <c r="L137" i="1"/>
  <c r="M137" i="1"/>
  <c r="L145" i="1"/>
  <c r="J149" i="1"/>
  <c r="M155" i="1"/>
  <c r="J161" i="1"/>
  <c r="L161" i="1" s="1"/>
  <c r="M162" i="1"/>
  <c r="L162" i="1"/>
  <c r="L182" i="1"/>
  <c r="G8" i="1"/>
  <c r="G19" i="1"/>
  <c r="G37" i="1" s="1"/>
  <c r="G199" i="1" s="1"/>
  <c r="D36" i="1"/>
  <c r="D37" i="1" s="1"/>
  <c r="K48" i="1"/>
  <c r="M57" i="1"/>
  <c r="J67" i="1"/>
  <c r="H66" i="1"/>
  <c r="L79" i="1"/>
  <c r="M79" i="1"/>
  <c r="L82" i="1"/>
  <c r="L93" i="1"/>
  <c r="M105" i="1"/>
  <c r="L105" i="1"/>
  <c r="J120" i="1"/>
  <c r="L128" i="1"/>
  <c r="J127" i="1"/>
  <c r="M128" i="1"/>
  <c r="H153" i="1"/>
  <c r="M156" i="1"/>
  <c r="L156" i="1"/>
  <c r="L159" i="1"/>
  <c r="J163" i="1"/>
  <c r="H161" i="1"/>
  <c r="L172" i="1"/>
  <c r="H174" i="1"/>
  <c r="H9" i="1"/>
  <c r="E19" i="1"/>
  <c r="J75" i="1"/>
  <c r="M75" i="1" s="1"/>
  <c r="M76" i="1"/>
  <c r="L76" i="1"/>
  <c r="L108" i="1"/>
  <c r="K135" i="1"/>
  <c r="L140" i="1"/>
  <c r="L153" i="1"/>
  <c r="K152" i="1"/>
  <c r="L169" i="1"/>
  <c r="J175" i="1"/>
  <c r="E183" i="1"/>
  <c r="E182" i="1" s="1"/>
  <c r="E39" i="1" s="1"/>
  <c r="L185" i="1"/>
  <c r="I189" i="1"/>
  <c r="J189" i="1" s="1"/>
  <c r="M189" i="1" s="1"/>
  <c r="J190" i="1"/>
  <c r="M103" i="1"/>
  <c r="L103" i="1"/>
  <c r="L113" i="1"/>
  <c r="K112" i="1"/>
  <c r="J143" i="1"/>
  <c r="M143" i="1" s="1"/>
  <c r="L144" i="1"/>
  <c r="L100" i="1"/>
  <c r="M100" i="1"/>
  <c r="M116" i="1"/>
  <c r="L116" i="1"/>
  <c r="H121" i="1"/>
  <c r="J122" i="1"/>
  <c r="L187" i="1"/>
  <c r="L196" i="1"/>
  <c r="L195" i="1" s="1"/>
  <c r="K195" i="1"/>
  <c r="L29" i="1"/>
  <c r="L30" i="1"/>
  <c r="M35" i="1"/>
  <c r="L75" i="1"/>
  <c r="L84" i="1"/>
  <c r="M119" i="1"/>
  <c r="L142" i="1"/>
  <c r="L177" i="1"/>
  <c r="J184" i="1"/>
  <c r="F19" i="1"/>
  <c r="F8" i="1"/>
  <c r="C36" i="1"/>
  <c r="C37" i="1" s="1"/>
  <c r="C199" i="1" s="1"/>
  <c r="L69" i="1"/>
  <c r="M84" i="1"/>
  <c r="M104" i="1"/>
  <c r="B42" i="1"/>
  <c r="B50" i="1"/>
  <c r="J62" i="1"/>
  <c r="J90" i="1"/>
  <c r="M90" i="1" s="1"/>
  <c r="M91" i="1"/>
  <c r="J118" i="1"/>
  <c r="M118" i="1" s="1"/>
  <c r="L143" i="1"/>
  <c r="L150" i="1"/>
  <c r="M150" i="1"/>
  <c r="B8" i="1"/>
  <c r="B19" i="1"/>
  <c r="H10" i="1"/>
  <c r="J10" i="1" s="1"/>
  <c r="I19" i="1"/>
  <c r="J21" i="1"/>
  <c r="I36" i="1"/>
  <c r="H24" i="1"/>
  <c r="J24" i="1" s="1"/>
  <c r="K37" i="1"/>
  <c r="M47" i="1"/>
  <c r="B58" i="1"/>
  <c r="H59" i="1"/>
  <c r="L63" i="1"/>
  <c r="K74" i="1"/>
  <c r="M77" i="1"/>
  <c r="L91" i="1"/>
  <c r="M102" i="1"/>
  <c r="L109" i="1"/>
  <c r="J113" i="1"/>
  <c r="M115" i="1"/>
  <c r="L132" i="1"/>
  <c r="J153" i="1"/>
  <c r="M154" i="1"/>
  <c r="L154" i="1"/>
  <c r="L176" i="1"/>
  <c r="H15" i="1"/>
  <c r="J15" i="1" s="1"/>
  <c r="H22" i="1"/>
  <c r="J22" i="1" s="1"/>
  <c r="H83" i="1"/>
  <c r="H74" i="1" s="1"/>
  <c r="J74" i="1" s="1"/>
  <c r="L83" i="1"/>
  <c r="M85" i="1"/>
  <c r="M98" i="1"/>
  <c r="M141" i="1"/>
  <c r="D161" i="1"/>
  <c r="F36" i="1"/>
  <c r="B36" i="1"/>
  <c r="L90" i="1"/>
  <c r="M92" i="1"/>
  <c r="H113" i="1"/>
  <c r="J140" i="1"/>
  <c r="D153" i="1"/>
  <c r="M21" i="1" l="1"/>
  <c r="J36" i="1"/>
  <c r="L21" i="1"/>
  <c r="J174" i="1"/>
  <c r="L175" i="1"/>
  <c r="J112" i="1"/>
  <c r="L112" i="1" s="1"/>
  <c r="J70" i="1"/>
  <c r="L71" i="1"/>
  <c r="M136" i="1"/>
  <c r="J121" i="1"/>
  <c r="L122" i="1"/>
  <c r="M122" i="1"/>
  <c r="L127" i="1"/>
  <c r="M127" i="1"/>
  <c r="L190" i="1"/>
  <c r="M190" i="1"/>
  <c r="M163" i="1"/>
  <c r="L163" i="1"/>
  <c r="J148" i="1"/>
  <c r="M149" i="1"/>
  <c r="L149" i="1"/>
  <c r="H36" i="1"/>
  <c r="D152" i="1"/>
  <c r="D147" i="1" s="1"/>
  <c r="D39" i="1" s="1"/>
  <c r="D199" i="1" s="1"/>
  <c r="B37" i="1"/>
  <c r="L130" i="1"/>
  <c r="J9" i="1"/>
  <c r="H8" i="1"/>
  <c r="M120" i="1"/>
  <c r="L120" i="1"/>
  <c r="L189" i="1"/>
  <c r="L32" i="1"/>
  <c r="M32" i="1"/>
  <c r="F37" i="1"/>
  <c r="F199" i="1" s="1"/>
  <c r="J152" i="1"/>
  <c r="M153" i="1"/>
  <c r="M62" i="1"/>
  <c r="L62" i="1"/>
  <c r="M135" i="1"/>
  <c r="L135" i="1"/>
  <c r="J66" i="1"/>
  <c r="M67" i="1"/>
  <c r="L67" i="1"/>
  <c r="M15" i="1"/>
  <c r="L15" i="1"/>
  <c r="H50" i="1"/>
  <c r="J50" i="1" s="1"/>
  <c r="B49" i="1"/>
  <c r="M43" i="1"/>
  <c r="J42" i="1"/>
  <c r="L43" i="1"/>
  <c r="J59" i="1"/>
  <c r="H58" i="1"/>
  <c r="L184" i="1"/>
  <c r="J183" i="1"/>
  <c r="M10" i="1"/>
  <c r="L10" i="1"/>
  <c r="M152" i="1"/>
  <c r="L152" i="1"/>
  <c r="K147" i="1"/>
  <c r="H19" i="1"/>
  <c r="L24" i="1"/>
  <c r="M24" i="1"/>
  <c r="L54" i="1"/>
  <c r="M54" i="1"/>
  <c r="J94" i="1"/>
  <c r="M95" i="1"/>
  <c r="L95" i="1"/>
  <c r="H112" i="1"/>
  <c r="L22" i="1"/>
  <c r="M22" i="1"/>
  <c r="L118" i="1"/>
  <c r="L74" i="1"/>
  <c r="M74" i="1"/>
  <c r="I37" i="1"/>
  <c r="I199" i="1" s="1"/>
  <c r="E199" i="1"/>
  <c r="H152" i="1"/>
  <c r="K45" i="1"/>
  <c r="H167" i="1"/>
  <c r="H166" i="1" s="1"/>
  <c r="J168" i="1"/>
  <c r="J46" i="1"/>
  <c r="M113" i="1"/>
  <c r="M42" i="1" l="1"/>
  <c r="L42" i="1"/>
  <c r="L66" i="1"/>
  <c r="M66" i="1"/>
  <c r="H147" i="1"/>
  <c r="J147" i="1" s="1"/>
  <c r="M148" i="1"/>
  <c r="L148" i="1"/>
  <c r="M46" i="1"/>
  <c r="L46" i="1"/>
  <c r="H49" i="1"/>
  <c r="J49" i="1" s="1"/>
  <c r="B48" i="1"/>
  <c r="L9" i="1"/>
  <c r="M9" i="1"/>
  <c r="J19" i="1"/>
  <c r="J8" i="1"/>
  <c r="M121" i="1"/>
  <c r="L121" i="1"/>
  <c r="L174" i="1"/>
  <c r="M112" i="1"/>
  <c r="M183" i="1"/>
  <c r="L183" i="1"/>
  <c r="M50" i="1"/>
  <c r="L50" i="1"/>
  <c r="L168" i="1"/>
  <c r="J167" i="1"/>
  <c r="L147" i="1"/>
  <c r="M147" i="1"/>
  <c r="H37" i="1"/>
  <c r="K41" i="1"/>
  <c r="M70" i="1"/>
  <c r="L70" i="1"/>
  <c r="J37" i="1"/>
  <c r="M36" i="1"/>
  <c r="L36" i="1"/>
  <c r="L94" i="1"/>
  <c r="M94" i="1"/>
  <c r="M59" i="1"/>
  <c r="J58" i="1"/>
  <c r="L59" i="1"/>
  <c r="M37" i="1" l="1"/>
  <c r="L37" i="1"/>
  <c r="J166" i="1"/>
  <c r="L167" i="1"/>
  <c r="H48" i="1"/>
  <c r="B45" i="1"/>
  <c r="B41" i="1" s="1"/>
  <c r="B39" i="1" s="1"/>
  <c r="M58" i="1"/>
  <c r="L58" i="1"/>
  <c r="M49" i="1"/>
  <c r="L49" i="1"/>
  <c r="K39" i="1"/>
  <c r="M8" i="1"/>
  <c r="L8" i="1"/>
  <c r="M19" i="1"/>
  <c r="L19" i="1"/>
  <c r="H39" i="1" l="1"/>
  <c r="J39" i="1" s="1"/>
  <c r="B199" i="1"/>
  <c r="H199" i="1" s="1"/>
  <c r="J199" i="1" s="1"/>
  <c r="J48" i="1"/>
  <c r="H45" i="1"/>
  <c r="H41" i="1" s="1"/>
  <c r="K199" i="1"/>
  <c r="L166" i="1"/>
  <c r="M166" i="1"/>
  <c r="M197" i="1" l="1"/>
  <c r="M196" i="1"/>
  <c r="M195" i="1"/>
  <c r="M179" i="1"/>
  <c r="M173" i="1"/>
  <c r="M110" i="1"/>
  <c r="M172" i="1"/>
  <c r="M171" i="1"/>
  <c r="M185" i="1"/>
  <c r="M133" i="1"/>
  <c r="M177" i="1"/>
  <c r="M132" i="1"/>
  <c r="M131" i="1"/>
  <c r="M170" i="1"/>
  <c r="M108" i="1"/>
  <c r="M145" i="1"/>
  <c r="M186" i="1"/>
  <c r="M180" i="1"/>
  <c r="M72" i="1"/>
  <c r="M144" i="1"/>
  <c r="M109" i="1"/>
  <c r="M176" i="1"/>
  <c r="M169" i="1"/>
  <c r="M178" i="1"/>
  <c r="M107" i="1"/>
  <c r="M187" i="1"/>
  <c r="M71" i="1"/>
  <c r="M175" i="1"/>
  <c r="M184" i="1"/>
  <c r="M168" i="1"/>
  <c r="M174" i="1"/>
  <c r="M167" i="1"/>
  <c r="M39" i="1"/>
  <c r="M199" i="1"/>
  <c r="L199" i="1"/>
  <c r="L39" i="1"/>
  <c r="L48" i="1"/>
  <c r="M48" i="1"/>
  <c r="J45" i="1"/>
  <c r="J41" i="1" l="1"/>
  <c r="L45" i="1"/>
  <c r="M45" i="1"/>
  <c r="M41" i="1" l="1"/>
  <c r="L41" i="1"/>
</calcChain>
</file>

<file path=xl/comments1.xml><?xml version="1.0" encoding="utf-8"?>
<comments xmlns="http://schemas.openxmlformats.org/spreadsheetml/2006/main">
  <authors>
    <author>Oscar Rubio</author>
  </authors>
  <commentList>
    <comment ref="M28" authorId="0" shapeId="0">
      <text>
        <r>
          <rPr>
            <sz val="9"/>
            <color indexed="81"/>
            <rFont val="Tahoma"/>
            <family val="2"/>
          </rPr>
          <t>No se efectuaron convenios interinstitucionales en el primer trimestre por lo cuál no se ejecuto el recurso contemplado</t>
        </r>
      </text>
    </comment>
    <comment ref="M33" authorId="0" shapeId="0">
      <text>
        <r>
          <rPr>
            <sz val="9"/>
            <color indexed="81"/>
            <rFont val="Tahoma"/>
            <family val="2"/>
          </rPr>
          <t>Se realizo reestructuración en el contrato de bodegaje del area de mercadeo, optimizando el recurso</t>
        </r>
      </text>
    </comment>
    <comment ref="M42" authorId="0" shapeId="0">
      <text>
        <r>
          <rPr>
            <sz val="9"/>
            <color indexed="81"/>
            <rFont val="Tahoma"/>
            <family val="2"/>
          </rPr>
          <t>La baja ejecución se debe al aplazamiento de la visita técnica a Brasil que se está organizando con la ayuda de MSD, la cual se había programada para el mes de marzo, pero debido a inconvenientes en la elaboración de la agenda tuvo que ser aplazada</t>
        </r>
      </text>
    </comment>
    <comment ref="M45" authorId="0" shapeId="0">
      <text>
        <r>
          <rPr>
            <sz val="9"/>
            <color indexed="81"/>
            <rFont val="Tahoma"/>
            <family val="2"/>
          </rPr>
          <t xml:space="preserve">Desde finales del año 2016 se dejaron adelantadas las propuestas de los convenios con la gobernación de Cundinamarca  el Municipio de Pereira. En ambos casos las autoridades nos manifestaron la intención de iniciar actividades en el mes de marzo. Sin embargo,por procedimientos internos de las autoridades han demorado la puesta en marcha de los proyectos
</t>
        </r>
      </text>
    </comment>
    <comment ref="M58" authorId="0" shapeId="0">
      <text>
        <r>
          <rPr>
            <sz val="9"/>
            <color indexed="81"/>
            <rFont val="Tahoma"/>
            <family val="2"/>
          </rPr>
          <t xml:space="preserve">Se pospuso la contratación del desarrollo del nuevo aplicativo de captura de precios en expendios de carnes. Dado que es un desarrollo a la medida, en el transcurso del trimestre se optó por trabajar en la especificación de los elementos que debe cumplir este desarrollo
</t>
        </r>
      </text>
    </comment>
    <comment ref="M62" authorId="0" shapeId="0">
      <text>
        <r>
          <rPr>
            <sz val="9"/>
            <color indexed="81"/>
            <rFont val="Tahoma"/>
            <family val="2"/>
          </rPr>
          <t xml:space="preserve">Se pospusieron algunas de las visitas a zonas de apoyo (Urabá, Arauca, Guajira, Bolívar, Chocó, Caquetá, Cesar, Santander (Magdalena Medio), al concentrar el trabajo de los coordinadores en las zonas de mayor recaudo
</t>
        </r>
      </text>
    </comment>
    <comment ref="M66" authorId="0" shapeId="0">
      <text>
        <r>
          <rPr>
            <sz val="9"/>
            <color indexed="81"/>
            <rFont val="Tahoma"/>
            <family val="2"/>
          </rPr>
          <t xml:space="preserve">La realización de las actividades con autoridades se vieron afectadas por la transferencia de mandos de la Policía (comandos de: escuelas, departamentales y regionales) lo que interrumpe la labor, y cambio de funcionarios en cargos (puntos de contacto) en secretarías de salud.
</t>
        </r>
      </text>
    </comment>
    <comment ref="M70" authorId="0" shapeId="0">
      <text>
        <r>
          <rPr>
            <sz val="9"/>
            <color indexed="81"/>
            <rFont val="Tahoma"/>
            <family val="2"/>
          </rPr>
          <t xml:space="preserve">No se logro iniciar la divulgación del sello de producto y de expendio en la tarea de vincular a los productores al proyecto, atendiendo las observaciones  del organismo evaluador de la conformidad sobre el tema de carne certificada, temas necesarios para la acreditación.
</t>
        </r>
      </text>
    </comment>
    <comment ref="M75" authorId="0" shapeId="0">
      <text>
        <r>
          <rPr>
            <sz val="9"/>
            <color indexed="81"/>
            <rFont val="Tahoma"/>
            <family val="2"/>
          </rPr>
          <t>Debido a que las piezas publicitarias de la campaña del 2017 estaran disponibles para el II trimestre, es necesario aplazar el estudio neurologico de las mismas</t>
        </r>
      </text>
    </comment>
    <comment ref="M94" authorId="0" shapeId="0">
      <text>
        <r>
          <rPr>
            <sz val="9"/>
            <color indexed="81"/>
            <rFont val="Tahoma"/>
            <family val="2"/>
          </rPr>
          <t>Debido a la contratación del equipo comercial hasta el mes de febrero se reestructuro la planeación y actividades del programa disminuyendo la ejecución proyectada</t>
        </r>
      </text>
    </comment>
    <comment ref="M106" authorId="0" shapeId="0">
      <text>
        <r>
          <rPr>
            <sz val="9"/>
            <color indexed="81"/>
            <rFont val="Tahoma"/>
            <family val="2"/>
          </rPr>
          <t>Se reprogramaron los eventos proyectados del primer trimestre, para efectuarlos en el segundo y tercer trimestre</t>
        </r>
      </text>
    </comment>
    <comment ref="M113" authorId="0" shapeId="0">
      <text>
        <r>
          <rPr>
            <sz val="9"/>
            <color indexed="81"/>
            <rFont val="Tahoma"/>
            <family val="2"/>
          </rPr>
          <t>Se tenia contempada la importación de chapetas para el mes de marzo, sin embargo por demora en tiempos esta llegara hasta el mes de abril, adicionalmente no se logro el perfeccionamiento de los contratos para la compra de vacuna por demoras con las polizas, la compras se efectuaran hasta el II trimestre</t>
        </r>
      </text>
    </comment>
    <comment ref="M118" authorId="0" shapeId="0">
      <text>
        <r>
          <rPr>
            <sz val="9"/>
            <color indexed="81"/>
            <rFont val="Tahoma"/>
            <family val="2"/>
          </rPr>
          <t>Debido a la calamidad 
domestica del Dr Jorge Miquet, se aplaza la consultoria hasta el mes de Abril</t>
        </r>
      </text>
    </comment>
    <comment ref="M121" authorId="0" shapeId="0">
      <text>
        <r>
          <rPr>
            <sz val="9"/>
            <color indexed="81"/>
            <rFont val="Tahoma"/>
            <family val="2"/>
          </rPr>
          <t>Los contratos con los supervisores de puestos de control se iniciaron hasta el mes de marzo, debido a que para la actual vigencia era necesario ampliar el alcance de los mismos ante la necesidad de reforzar el seguimiento al programa de vacunación e identificación de porcinos.adicionalmente no se ha firmado la carta de entendimiento con el ICA</t>
        </r>
      </text>
    </comment>
    <comment ref="M127" authorId="0" shapeId="0">
      <text>
        <r>
          <rPr>
            <sz val="9"/>
            <color indexed="81"/>
            <rFont val="Tahoma"/>
            <family val="2"/>
          </rPr>
          <t>Los contratos de digitadores estaban contemplados desde el mes de enero pero iniciaron a partir del 20 de febrero</t>
        </r>
      </text>
    </comment>
    <comment ref="M130" authorId="0" shapeId="0">
      <text>
        <r>
          <rPr>
            <sz val="9"/>
            <color indexed="81"/>
            <rFont val="Tahoma"/>
            <family val="2"/>
          </rPr>
          <t xml:space="preserve">El contrato con SLH sólo empezó hasta finales de enero, toda vez que la contratación vía SECOP tardó más tiempo por las adendas y el proceso de desempate entre las dos empresas proponentes
</t>
        </r>
      </text>
    </comment>
    <comment ref="M152" authorId="0" shapeId="0">
      <text>
        <r>
          <rPr>
            <sz val="10"/>
            <rFont val="Arial"/>
          </rPr>
          <t>Se optimizo el recurso contemplado en los encuentros regionales buscando patrocinio en parte de la alimentación, adicionalmente al efectuar el encuentro regional en zipaquira se redujeron gastos en alimentación y traslados, adicionalmente no se concreto la contratación de los expertos internacionales para el curso virtual de técnologia ambiental debido a que no suministraron documentación necesaria para su contratación</t>
        </r>
      </text>
    </comment>
    <comment ref="M161" authorId="0" shapeId="0">
      <text>
        <r>
          <rPr>
            <sz val="9"/>
            <color indexed="81"/>
            <rFont val="Tahoma"/>
            <family val="2"/>
          </rPr>
          <t>Debido a demoras en la asignación del codigo ISBN de la cartilla de bienestar animal se ejecutara el recurso en el II trimestre</t>
        </r>
      </text>
    </comment>
    <comment ref="M166" authorId="0" shapeId="0">
      <text>
        <r>
          <rPr>
            <sz val="9"/>
            <color indexed="81"/>
            <rFont val="Tahoma"/>
            <family val="2"/>
          </rPr>
          <t>No se han suscrito la totalidad de los contratos contemplados para los muestreos de diagnostico</t>
        </r>
      </text>
    </comment>
    <comment ref="M182" authorId="0" shapeId="0">
      <text>
        <r>
          <rPr>
            <sz val="9"/>
            <color indexed="81"/>
            <rFont val="Tahoma"/>
            <family val="2"/>
          </rPr>
          <t xml:space="preserve">Debido al retraso en la contratación del proveedor de diseño,  queda pendiente la impresión de la cartilla PRRS
</t>
        </r>
      </text>
    </comment>
  </commentList>
</comments>
</file>

<file path=xl/sharedStrings.xml><?xml version="1.0" encoding="utf-8"?>
<sst xmlns="http://schemas.openxmlformats.org/spreadsheetml/2006/main" count="199" uniqueCount="199">
  <si>
    <t>MINISTERIO DE AGRICULTURA  Y DESARROLLO RURAL</t>
  </si>
  <si>
    <t>DIRECCIÓN DE PLANEACIÓN Y SEGUIMIENTO PRESUPUESTAL</t>
  </si>
  <si>
    <t>EJECUCIÓN TRIMESTRE ENERO-MARZO 2017</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</si>
  <si>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</si>
  <si>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</si>
  <si>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</si>
  <si>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</si>
  <si>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</si>
  <si>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</si>
  <si>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</si>
  <si>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</si>
  <si>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</si>
  <si>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</si>
  <si>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</si>
  <si>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</si>
  <si>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06/17</t>
  </si>
  <si>
    <t>%EJECU-CIÓN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</si>
  <si>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</si>
  <si>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</si>
  <si>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</si>
  <si>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</si>
  <si>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</si>
  <si>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</si>
  <si>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</si>
  <si>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</si>
  <si>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</si>
  <si>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</si>
  <si>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</si>
  <si>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</si>
  <si>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</si>
  <si>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</si>
  <si>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</si>
  <si>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</si>
  <si>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</si>
  <si>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</si>
  <si>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</si>
  <si>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</si>
  <si>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</si>
  <si>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</si>
  <si>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</si>
  <si>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</si>
  <si>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</si>
  <si>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</si>
  <si>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</si>
  <si>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</si>
  <si>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</si>
  <si>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</si>
  <si>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</si>
  <si>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</si>
  <si>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</si>
  <si>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</si>
  <si>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</si>
  <si>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 xml:space="preserve">Cadena Carnica Porcína </t>
  </si>
  <si>
    <t>Centro de servicios técnicos y financieros</t>
  </si>
  <si>
    <t>Atención de Solicitudes (Asistencia a Productores)</t>
  </si>
  <si>
    <t>Herramientas del centro de servicios</t>
  </si>
  <si>
    <t>Convenios</t>
  </si>
  <si>
    <t xml:space="preserve">   Contrapartidas Gobernaciones y/o Alcaldias</t>
  </si>
  <si>
    <t xml:space="preserve">     Contrapartidas Gobernaciones / Alcaldias</t>
  </si>
  <si>
    <t xml:space="preserve">       Alcaldia de Pereira</t>
  </si>
  <si>
    <t xml:space="preserve">      Gobernación de Cundinamarca</t>
  </si>
  <si>
    <t xml:space="preserve">   Contrapartidas FNP</t>
  </si>
  <si>
    <t xml:space="preserve">     Contrapartidas Gobernaciones / Alcaldias FNP</t>
  </si>
  <si>
    <t xml:space="preserve">       Alcaldia de Pereira FNP</t>
  </si>
  <si>
    <t xml:space="preserve">      Gobernación de Cundinamarca FNP</t>
  </si>
  <si>
    <t>Apoyo autorización sanitaria</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</si>
  <si>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</si>
  <si>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</si>
  <si>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</si>
  <si>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</si>
  <si>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</si>
  <si>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</si>
  <si>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</si>
  <si>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</si>
  <si>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</si>
  <si>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</si>
  <si>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</si>
  <si>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</si>
  <si>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Aseguramiento de la calidad</t>
  </si>
  <si>
    <t>Asesorias BPM y HACCP</t>
  </si>
  <si>
    <t>Sello de producto en la cadena de transformación</t>
  </si>
  <si>
    <t>TOTAL ÁREA MERCADEO</t>
  </si>
  <si>
    <t>Investigación de mercados</t>
  </si>
  <si>
    <t>Home panel de Nilsen</t>
  </si>
  <si>
    <t>Brand equity tracking</t>
  </si>
  <si>
    <t>Eye Trancking</t>
  </si>
  <si>
    <t>Monitoreo de Medios</t>
  </si>
  <si>
    <t>Estudio Neurologico de la campaña vigente</t>
  </si>
  <si>
    <t>Estudio Consumidor Shopper</t>
  </si>
  <si>
    <t>Estudio NSOP (LSDA)</t>
  </si>
  <si>
    <t>Comunicación integral</t>
  </si>
  <si>
    <t>Seguimiento y gestion comunicación integral.</t>
  </si>
  <si>
    <t>Porkcolombia.com</t>
  </si>
  <si>
    <t>Free Press ATL Influenciadores</t>
  </si>
  <si>
    <t>Kit Publicitario</t>
  </si>
  <si>
    <t>Desarrollo Digital (Concurso Innovador)</t>
  </si>
  <si>
    <t>Pauta digital</t>
  </si>
  <si>
    <t>Campaña de fomento al consumo</t>
  </si>
  <si>
    <t>Campaña de publicidad</t>
  </si>
  <si>
    <t>Consultoría MESA</t>
  </si>
  <si>
    <t>Pauta institucional</t>
  </si>
  <si>
    <t>Activaciones de consumo</t>
  </si>
  <si>
    <t xml:space="preserve">Cocina PorkColombia </t>
  </si>
  <si>
    <t>Asesores Gastronómicos Ejecutivos</t>
  </si>
  <si>
    <t>Viajes regionales equipo incentivo y sensibilizacion de las bondades de la carne de cerdo</t>
  </si>
  <si>
    <t>Capacitación anual contratistas</t>
  </si>
  <si>
    <t>Certificado PorkColombia (Expertos de carne de cerdo)</t>
  </si>
  <si>
    <t>Material de promocion al consumo</t>
  </si>
  <si>
    <t>Chef Regionales PorkColombia</t>
  </si>
  <si>
    <t>Festival PorkColombia</t>
  </si>
  <si>
    <t>Seguimiento gestión a eventos de sensibilización de las bondades de la carne de cerdo</t>
  </si>
  <si>
    <t>Agroexpo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</si>
  <si>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</si>
  <si>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</si>
  <si>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</si>
  <si>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</si>
  <si>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</si>
  <si>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</si>
  <si>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TOTAL ÁREA ERRADICACIÓN PPC</t>
  </si>
  <si>
    <t>Vacunacion e identificacion de porcinos</t>
  </si>
  <si>
    <t>Chapetas y tenazas</t>
  </si>
  <si>
    <t>Suministros clinicos y dotaciones</t>
  </si>
  <si>
    <t>Pago de Axilios de frío, flete y movilización</t>
  </si>
  <si>
    <t xml:space="preserve">Barridos </t>
  </si>
  <si>
    <t>Capacitación y divulgación</t>
  </si>
  <si>
    <t>Capacitación</t>
  </si>
  <si>
    <t>Divulgación</t>
  </si>
  <si>
    <t>Vigilancia Epidemiológica</t>
  </si>
  <si>
    <t>Diagnóstico Rutinario</t>
  </si>
  <si>
    <t>Vigilancia epidemiológica</t>
  </si>
  <si>
    <t>Determinació de factores de riesgo</t>
  </si>
  <si>
    <t>Trabajo con autoridades y puestos de control</t>
  </si>
  <si>
    <t>Equipos de comunicación puestos de control</t>
  </si>
  <si>
    <t>Administración del programa</t>
  </si>
  <si>
    <t>Administración de la base de datos</t>
  </si>
  <si>
    <t>Depuración, codificación y verificación de predios</t>
  </si>
  <si>
    <t>Ciclos de vacunación</t>
  </si>
  <si>
    <t>Contratación de personal</t>
  </si>
  <si>
    <t>Auxilios comités</t>
  </si>
  <si>
    <t>Recolección de desechos biológicos</t>
  </si>
  <si>
    <t>TOTAL ÁREA TÉCNICA</t>
  </si>
  <si>
    <t>Programa nacional de bioseguridad, sanidad y productividad-PNBSP</t>
  </si>
  <si>
    <t>Acompañamiento *(Certificación en granja y transporte)</t>
  </si>
  <si>
    <t>Taller técnico de bioseguridad, sanidad y productividad</t>
  </si>
  <si>
    <t>Pork d¨Or Colombia 2017</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</si>
  <si>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</si>
  <si>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</si>
  <si>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</si>
  <si>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</si>
  <si>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</si>
  <si>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</si>
  <si>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</si>
  <si>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</si>
  <si>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</si>
  <si>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</si>
  <si>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</si>
  <si>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</si>
  <si>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</si>
  <si>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Gira técnica</t>
  </si>
  <si>
    <t>Capacitación en desposte y transformación de la carne de cerdo</t>
  </si>
  <si>
    <t>Capacitación para expendedores</t>
  </si>
  <si>
    <t>Curso virtual en tecnologías ambientales para porcicultura</t>
  </si>
  <si>
    <t>Cambios en la 2640</t>
  </si>
  <si>
    <t>Encuentros regionales</t>
  </si>
  <si>
    <t>Higiene ambiental</t>
  </si>
  <si>
    <t xml:space="preserve">  Talleres y seminarios</t>
  </si>
  <si>
    <t>Buenas practicas en el manejo de medicamentos veterinarios</t>
  </si>
  <si>
    <t>Capacitaciones técnico-sanitarias</t>
  </si>
  <si>
    <t>Talleres educación ambiental</t>
  </si>
  <si>
    <t>Material de apoyo</t>
  </si>
  <si>
    <t>Diagnostico</t>
  </si>
  <si>
    <t>Diagnostico rutinario con laboratorios oficiales</t>
  </si>
  <si>
    <t xml:space="preserve">  Diagnostico rutinario</t>
  </si>
  <si>
    <t xml:space="preserve">  Diagnostico integrado</t>
  </si>
  <si>
    <t xml:space="preserve">  Diagnóstico PRRS (incluido IFA)</t>
  </si>
  <si>
    <t xml:space="preserve">  Compras de insumos</t>
  </si>
  <si>
    <t xml:space="preserve">  Diagnóstico importados</t>
  </si>
  <si>
    <t xml:space="preserve">  Capacitación funcionarios laboratorios ICA</t>
  </si>
  <si>
    <t>Diagnostico rutinario con laboratorios privados</t>
  </si>
  <si>
    <t>Rutinario</t>
  </si>
  <si>
    <t>Combos</t>
  </si>
  <si>
    <t>PRRS</t>
  </si>
  <si>
    <t>Pruebas interlaboratorios</t>
  </si>
  <si>
    <t>Promoción del diagnóstico</t>
  </si>
  <si>
    <t>Inocuidad y Ambiente</t>
  </si>
  <si>
    <t>TOTAL ÁREA SANIDAD</t>
  </si>
  <si>
    <t>Control y monitoreo para la enfermedad de PRRS  en granjas de Colombia</t>
  </si>
  <si>
    <t>Apoyo programa PRRS</t>
  </si>
  <si>
    <t>Epidemiología de la enfermedad (Nacional)</t>
  </si>
  <si>
    <t>Sensibilización y divulgación</t>
  </si>
  <si>
    <t>Programa de vigilancia de influenza porcina</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</si>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</sst>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_ ;_ * \-#,##0_ ;_ * &quot;-&quot;??_ ;_ @_ "/>
  </numFmts>
  <fonts count="13" x14ac:knownFonts="1">
    <font>
      <sz val="10"/>
      <name val="Arial"/>
    </font>
    <font>
      <b/>
      <sz val="11"/>
      <name val="Arial"/>
      <family val="2"/>
      <charset val="186"/>
    </font>
    <font>
      <b/>
      <sz val="11"/>
      <name val="Arial"/>
      <family val="2"/>
    </font>
    <font>
      <b/>
      <sz val="11"/>
      <color indexed="10"/>
      <name val="Arial"/>
      <family val="2"/>
      <charset val="186"/>
    </font>
    <font>
      <b/>
      <sz val="11"/>
      <color rgb="FFFF0000"/>
      <name val="Arial"/>
      <family val="2"/>
      <charset val="186"/>
    </font>
    <font>
      <sz val="11"/>
      <name val="Arial"/>
      <family val="2"/>
      <charset val="186"/>
    </font>
    <font>
      <sz val="10"/>
      <name val="Arial"/>
      <family val="2"/>
    </font>
    <font>
      <sz val="11"/>
      <name val="Arial"/>
      <family val="2"/>
    </font>
    <font>
      <sz val="11"/>
      <color indexed="8"/>
      <name val="Arial"/>
      <family val="2"/>
    </font>
    <font>
      <b/>
      <sz val="10"/>
      <name val="Arial"/>
      <family val="2"/>
    </font>
    <font>
      <sz val="9"/>
      <name val="Times New Roman"/>
      <family val="1"/>
    </font>
    <font>
      <sz val="12"/>
      <name val="Times New Roman"/>
      <family val="1"/>
    </font>
    <font>
      <sz val="9"/>
      <color indexed="81"/>
      <name val="Tahoma"/>
      <family val="2"/>
    </font>
  </fonts>
  <fills count="2">
    <fill>
      <patternFill patternType="none"/>
    </fill>
    <fill>
      <patternFill patternType="gray125"/>
    </fill>
  </fills>
  <borders count="20">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71">
    <xf numFmtId="0" fontId="0" fillId="0" borderId="0" xfId="0"/>
    <xf numFmtId="0" fontId="1" fillId="0" borderId="0" xfId="0" applyFont="1" applyFill="1" applyAlignment="1">
      <alignment horizontal="center"/>
    </xf>
    <xf numFmtId="0" fontId="0" fillId="0" borderId="0" xfId="0" applyFill="1"/>
    <xf numFmtId="0" fontId="2" fillId="0" borderId="0" xfId="0" applyFont="1" applyFill="1" applyAlignment="1">
      <alignment horizontal="center"/>
    </xf>
    <xf numFmtId="3" fontId="3" fillId="0" borderId="1" xfId="0" applyNumberFormat="1" applyFont="1" applyFill="1" applyBorder="1" applyAlignment="1">
      <alignment horizontal="centerContinuous"/>
    </xf>
    <xf numFmtId="3" fontId="1" fillId="0" borderId="1" xfId="0" applyNumberFormat="1" applyFont="1" applyFill="1" applyBorder="1" applyAlignment="1">
      <alignment horizontal="centerContinuous"/>
    </xf>
    <xf numFmtId="0" fontId="3" fillId="0" borderId="1" xfId="0" applyFont="1" applyFill="1" applyBorder="1" applyAlignment="1">
      <alignment horizontal="centerContinuous"/>
    </xf>
    <xf numFmtId="0" fontId="1" fillId="0" borderId="1" xfId="0" applyFont="1" applyFill="1" applyBorder="1" applyAlignment="1">
      <alignment horizontal="centerContinuous"/>
    </xf>
    <xf numFmtId="0" fontId="4" fillId="0" borderId="1" xfId="0" applyFont="1" applyFill="1" applyBorder="1" applyAlignment="1">
      <alignment horizontal="centerContinuous"/>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 fontId="1" fillId="0" borderId="5" xfId="0" applyNumberFormat="1" applyFont="1" applyFill="1" applyBorder="1" applyAlignment="1"/>
    <xf numFmtId="0" fontId="5" fillId="0" borderId="6" xfId="0" applyFont="1" applyFill="1" applyBorder="1"/>
    <xf numFmtId="0" fontId="5" fillId="0" borderId="7" xfId="0" applyFont="1" applyFill="1" applyBorder="1"/>
    <xf numFmtId="3" fontId="2" fillId="0" borderId="5" xfId="0" applyNumberFormat="1" applyFont="1" applyFill="1" applyBorder="1" applyAlignment="1"/>
    <xf numFmtId="3" fontId="2" fillId="0" borderId="6" xfId="0" applyNumberFormat="1" applyFont="1" applyFill="1" applyBorder="1"/>
    <xf numFmtId="10" fontId="2" fillId="0" borderId="7" xfId="1" applyNumberFormat="1" applyFont="1" applyFill="1" applyBorder="1"/>
    <xf numFmtId="3" fontId="5" fillId="0" borderId="5" xfId="0" applyNumberFormat="1" applyFont="1" applyFill="1" applyBorder="1" applyAlignment="1"/>
    <xf numFmtId="3" fontId="5" fillId="0" borderId="6" xfId="0" applyNumberFormat="1" applyFont="1" applyFill="1" applyBorder="1"/>
    <xf numFmtId="3" fontId="7" fillId="0" borderId="6" xfId="0" applyNumberFormat="1" applyFont="1" applyFill="1" applyBorder="1"/>
    <xf numFmtId="10" fontId="7" fillId="0" borderId="7" xfId="1" applyNumberFormat="1" applyFont="1" applyFill="1" applyBorder="1"/>
    <xf numFmtId="0" fontId="0" fillId="0" borderId="0" xfId="0" applyFill="1" applyAlignment="1">
      <alignment horizontal="center"/>
    </xf>
    <xf numFmtId="3" fontId="8" fillId="0" borderId="6" xfId="0" applyNumberFormat="1" applyFont="1" applyFill="1" applyBorder="1"/>
    <xf numFmtId="3" fontId="0" fillId="0" borderId="0" xfId="0" applyNumberFormat="1" applyFill="1"/>
    <xf numFmtId="0" fontId="1" fillId="0" borderId="5" xfId="0" applyFont="1" applyFill="1" applyBorder="1" applyAlignment="1"/>
    <xf numFmtId="3" fontId="1" fillId="0" borderId="6" xfId="0" applyNumberFormat="1" applyFont="1" applyFill="1" applyBorder="1"/>
    <xf numFmtId="0" fontId="5" fillId="0" borderId="5" xfId="0" applyFont="1" applyFill="1" applyBorder="1" applyAlignment="1"/>
    <xf numFmtId="3" fontId="5" fillId="0" borderId="6" xfId="2" applyNumberFormat="1" applyFont="1" applyFill="1" applyBorder="1"/>
    <xf numFmtId="3" fontId="2" fillId="0" borderId="6" xfId="2" applyNumberFormat="1" applyFont="1" applyFill="1" applyBorder="1"/>
    <xf numFmtId="0" fontId="1" fillId="0" borderId="8" xfId="0" applyFont="1" applyFill="1" applyBorder="1" applyAlignment="1"/>
    <xf numFmtId="3" fontId="1" fillId="0" borderId="9" xfId="0" applyNumberFormat="1" applyFont="1" applyFill="1" applyBorder="1"/>
    <xf numFmtId="3" fontId="2" fillId="0" borderId="9" xfId="2" applyNumberFormat="1" applyFont="1" applyFill="1" applyBorder="1"/>
    <xf numFmtId="10" fontId="2" fillId="0" borderId="10" xfId="1" applyNumberFormat="1" applyFont="1" applyFill="1" applyBorder="1"/>
    <xf numFmtId="0" fontId="5" fillId="0" borderId="11" xfId="0" applyFont="1" applyFill="1" applyBorder="1" applyAlignment="1"/>
    <xf numFmtId="3" fontId="5" fillId="0" borderId="12" xfId="0" applyNumberFormat="1" applyFont="1" applyFill="1" applyBorder="1"/>
    <xf numFmtId="10" fontId="2" fillId="0" borderId="13" xfId="1" applyNumberFormat="1" applyFont="1" applyFill="1" applyBorder="1"/>
    <xf numFmtId="0" fontId="1" fillId="0" borderId="14" xfId="0" applyFont="1" applyFill="1" applyBorder="1" applyAlignment="1"/>
    <xf numFmtId="3" fontId="1" fillId="0" borderId="15" xfId="0" applyNumberFormat="1" applyFont="1" applyFill="1" applyBorder="1"/>
    <xf numFmtId="10" fontId="2" fillId="0" borderId="16" xfId="1" applyNumberFormat="1" applyFont="1" applyFill="1" applyBorder="1"/>
    <xf numFmtId="37" fontId="1" fillId="0" borderId="5" xfId="0" applyNumberFormat="1" applyFont="1" applyFill="1" applyBorder="1" applyAlignment="1"/>
    <xf numFmtId="0" fontId="9" fillId="0" borderId="0" xfId="0" applyFont="1" applyFill="1"/>
    <xf numFmtId="37" fontId="7" fillId="0" borderId="5" xfId="0" applyNumberFormat="1" applyFont="1" applyFill="1" applyBorder="1" applyAlignment="1">
      <alignment horizontal="left"/>
    </xf>
    <xf numFmtId="37" fontId="2" fillId="0" borderId="5" xfId="0" applyNumberFormat="1" applyFont="1" applyFill="1" applyBorder="1" applyAlignment="1">
      <alignment horizontal="left"/>
    </xf>
    <xf numFmtId="164" fontId="1" fillId="0" borderId="6" xfId="2" applyFont="1" applyFill="1" applyBorder="1"/>
    <xf numFmtId="164" fontId="7" fillId="0" borderId="6" xfId="2" applyFont="1" applyFill="1" applyBorder="1"/>
    <xf numFmtId="164" fontId="9" fillId="0" borderId="0" xfId="2" applyFont="1" applyFill="1"/>
    <xf numFmtId="37" fontId="7" fillId="0" borderId="5" xfId="0" applyNumberFormat="1" applyFont="1" applyFill="1" applyBorder="1" applyAlignment="1"/>
    <xf numFmtId="37" fontId="2" fillId="0" borderId="5" xfId="0" applyNumberFormat="1" applyFont="1" applyFill="1" applyBorder="1" applyAlignment="1"/>
    <xf numFmtId="3" fontId="2" fillId="0" borderId="6" xfId="3" applyNumberFormat="1" applyFont="1" applyFill="1" applyBorder="1"/>
    <xf numFmtId="165" fontId="6" fillId="0" borderId="0" xfId="0" applyNumberFormat="1" applyFont="1" applyFill="1"/>
    <xf numFmtId="0" fontId="6" fillId="0" borderId="0" xfId="0" applyFont="1" applyFill="1"/>
    <xf numFmtId="3" fontId="6" fillId="0" borderId="0" xfId="0" applyNumberFormat="1" applyFont="1" applyFill="1"/>
    <xf numFmtId="0" fontId="5" fillId="0" borderId="17" xfId="0" applyFont="1" applyFill="1" applyBorder="1" applyAlignment="1"/>
    <xf numFmtId="3" fontId="1" fillId="0" borderId="18" xfId="0" applyNumberFormat="1" applyFont="1" applyFill="1" applyBorder="1"/>
    <xf numFmtId="0" fontId="5" fillId="0" borderId="18" xfId="0" applyFont="1" applyFill="1" applyBorder="1"/>
    <xf numFmtId="3" fontId="5" fillId="0" borderId="18" xfId="0" applyNumberFormat="1" applyFont="1" applyFill="1" applyBorder="1"/>
    <xf numFmtId="0" fontId="5" fillId="0" borderId="19" xfId="0" applyFont="1" applyFill="1" applyBorder="1"/>
    <xf numFmtId="10" fontId="0" fillId="0" borderId="0" xfId="1" applyNumberFormat="1" applyFont="1" applyFill="1"/>
    <xf numFmtId="0" fontId="10" fillId="0" borderId="0" xfId="0" applyFont="1" applyFill="1" applyAlignment="1"/>
    <xf numFmtId="3" fontId="10" fillId="0" borderId="0" xfId="0" applyNumberFormat="1" applyFont="1" applyFill="1"/>
    <xf numFmtId="37" fontId="10" fillId="0" borderId="0" xfId="0" applyNumberFormat="1" applyFont="1" applyFill="1"/>
    <xf numFmtId="0" fontId="10" fillId="0" borderId="0" xfId="0" applyFont="1" applyFill="1"/>
    <xf numFmtId="10" fontId="10" fillId="0" borderId="0" xfId="0" applyNumberFormat="1" applyFont="1" applyFill="1"/>
    <xf numFmtId="37" fontId="0" fillId="0" borderId="0" xfId="0" applyNumberFormat="1" applyFill="1"/>
    <xf numFmtId="164" fontId="10" fillId="0" borderId="0" xfId="2" applyFont="1" applyFill="1"/>
    <xf numFmtId="9" fontId="10" fillId="0" borderId="0" xfId="1" applyFont="1" applyFill="1"/>
    <xf numFmtId="0" fontId="11" fillId="0" borderId="0" xfId="0" applyFont="1" applyFill="1"/>
    <xf numFmtId="3" fontId="11" fillId="0" borderId="0" xfId="0" applyNumberFormat="1" applyFont="1" applyFill="1"/>
    <xf numFmtId="164" fontId="11" fillId="0" borderId="0" xfId="2" applyFont="1" applyFill="1"/>
    <xf numFmtId="10" fontId="10" fillId="0" borderId="0" xfId="1" applyNumberFormat="1" applyFont="1" applyFill="1"/>
  </cellXfs>
  <cellStyles count="4">
    <cellStyle name="Millares 2 2" xfId="3"/>
    <cellStyle name="Millares 23" xfId="2"/>
    <cellStyle name="Normal" xfId="0" builtinId="0"/>
    <cellStyle name="Porcentaje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7/CIERRE%20ENE-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orubio\Downloads\Users\directorppc\AppData\Local\Microsoft\Windows\Temporary%20Internet%20Files\Content.IE5\68SX2PI0\Desagregado%20&#193;rea%2020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orubio\Downloads\Presupuesto%202017\Presupuesto%202017%202da%20versi&#243;n\Anexos\Presupuesto%20PPC%20201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orubio\Downloads\Users\JorgeOrtiz\Desktop\PPC2013\PRESUPUESTO%202014\PRESUPUESTO%20DEFINITIVO%202014%20NOV\Desagregado%20PPC%202014%20%20definiti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rubio\Downloads\Solicitudes%20I%20trimestre\&#193;reaEcon&#243;mica2017%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rubio\Downloads\Solicitudes%20I%20trimestre\Solicitud%20presupuesto%20I%20trimestre%20Investiga%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rubio\Downloads\Solicitudes%20I%20trimestre\Presupuesto%20PP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orubio\Downloads\A&#241;o%202015\PRESUPUESTO%202015\PRESUPUESTO%202015%20V.6\Presupuesto%202015%20version%2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Otros ingresos"/>
      <sheetName val="Anexo 2 "/>
      <sheetName val="Funcionamiento"/>
      <sheetName val="Nómina y honorarios 2017"/>
    </sheetNames>
    <sheetDataSet>
      <sheetData sheetId="0">
        <row r="15">
          <cell r="B15">
            <v>4673477790</v>
          </cell>
        </row>
        <row r="16">
          <cell r="B16">
            <v>2804086674</v>
          </cell>
        </row>
        <row r="19">
          <cell r="B19">
            <v>125000000</v>
          </cell>
        </row>
        <row r="20">
          <cell r="B20">
            <v>75000000</v>
          </cell>
        </row>
        <row r="33">
          <cell r="B33">
            <v>483213288.18799996</v>
          </cell>
        </row>
      </sheetData>
      <sheetData sheetId="1"/>
      <sheetData sheetId="2"/>
      <sheetData sheetId="3">
        <row r="8">
          <cell r="F8">
            <v>25000000</v>
          </cell>
        </row>
        <row r="10">
          <cell r="F10">
            <v>34240216.661250003</v>
          </cell>
          <cell r="G10">
            <v>400000</v>
          </cell>
          <cell r="I10">
            <v>43126194</v>
          </cell>
          <cell r="J10">
            <v>3000000</v>
          </cell>
          <cell r="L10">
            <v>5000000</v>
          </cell>
        </row>
        <row r="12">
          <cell r="F12">
            <v>4946194</v>
          </cell>
        </row>
        <row r="14">
          <cell r="F14">
            <v>5399350.4531250009</v>
          </cell>
          <cell r="G14">
            <v>3000000</v>
          </cell>
        </row>
        <row r="16">
          <cell r="F16">
            <v>5847953.7206250001</v>
          </cell>
          <cell r="G16">
            <v>2184723.2250000001</v>
          </cell>
          <cell r="H16">
            <v>2184723.2250000001</v>
          </cell>
          <cell r="I16">
            <v>2184723.2250000001</v>
          </cell>
          <cell r="J16">
            <v>2184723.2250000001</v>
          </cell>
          <cell r="K16">
            <v>2184723.2250000001</v>
          </cell>
          <cell r="L16">
            <v>2184723.2250000001</v>
          </cell>
        </row>
        <row r="18">
          <cell r="F18">
            <v>7791753.588750001</v>
          </cell>
          <cell r="G18">
            <v>2472713.1225000001</v>
          </cell>
          <cell r="I18">
            <v>2750030.6006250004</v>
          </cell>
          <cell r="J18">
            <v>1069456.359375</v>
          </cell>
          <cell r="K18">
            <v>458338.47750000004</v>
          </cell>
          <cell r="L18">
            <v>2750030.6006250004</v>
          </cell>
        </row>
        <row r="20">
          <cell r="F20">
            <v>14115875.972500002</v>
          </cell>
          <cell r="G20">
            <v>2805523.2850000001</v>
          </cell>
          <cell r="I20">
            <v>9375600</v>
          </cell>
          <cell r="L20">
            <v>5853482.2633032007</v>
          </cell>
        </row>
        <row r="22">
          <cell r="F22">
            <v>5338500</v>
          </cell>
          <cell r="G22">
            <v>87000000</v>
          </cell>
          <cell r="I22">
            <v>3000000</v>
          </cell>
          <cell r="J22">
            <v>4605436.2779999999</v>
          </cell>
          <cell r="K22">
            <v>2178711.4668750004</v>
          </cell>
          <cell r="L22">
            <v>5994320.2576650009</v>
          </cell>
        </row>
        <row r="24">
          <cell r="F24">
            <v>3197455.6781250006</v>
          </cell>
          <cell r="G24">
            <v>3000000</v>
          </cell>
          <cell r="I24">
            <v>1775013.7500000002</v>
          </cell>
          <cell r="J24">
            <v>2267794.8000000003</v>
          </cell>
        </row>
        <row r="26">
          <cell r="F26">
            <v>12232243.570500001</v>
          </cell>
          <cell r="G26">
            <v>60000000</v>
          </cell>
          <cell r="H26">
            <v>800000</v>
          </cell>
          <cell r="I26">
            <v>7850000</v>
          </cell>
          <cell r="J26">
            <v>2997160.2045</v>
          </cell>
          <cell r="K26">
            <v>1790741.1543750002</v>
          </cell>
          <cell r="L26">
            <v>2834352.8723456999</v>
          </cell>
        </row>
        <row r="28">
          <cell r="F28">
            <v>1280488.944375</v>
          </cell>
          <cell r="G28">
            <v>750000</v>
          </cell>
          <cell r="I28">
            <v>200000</v>
          </cell>
          <cell r="J28">
            <v>677324.25</v>
          </cell>
          <cell r="K28">
            <v>528750</v>
          </cell>
          <cell r="L28">
            <v>575000</v>
          </cell>
        </row>
        <row r="30">
          <cell r="F30">
            <v>6210010.125</v>
          </cell>
          <cell r="G30">
            <v>10000000</v>
          </cell>
          <cell r="H30">
            <v>500000</v>
          </cell>
          <cell r="I30">
            <v>1500000</v>
          </cell>
          <cell r="K30">
            <v>1321875.0000000002</v>
          </cell>
        </row>
        <row r="32">
          <cell r="F32">
            <v>5924146.7250000015</v>
          </cell>
        </row>
        <row r="34">
          <cell r="F34">
            <v>29838204.743125003</v>
          </cell>
          <cell r="G34">
            <v>17500000</v>
          </cell>
        </row>
        <row r="36">
          <cell r="F36">
            <v>766192.78812499996</v>
          </cell>
        </row>
      </sheetData>
      <sheetData sheetId="4">
        <row r="12">
          <cell r="K12">
            <v>40453874.700000003</v>
          </cell>
          <cell r="L12">
            <v>2633439.375</v>
          </cell>
          <cell r="M12">
            <v>316012.72499999998</v>
          </cell>
          <cell r="N12">
            <v>2633439.375</v>
          </cell>
          <cell r="O12">
            <v>1316719.6875</v>
          </cell>
          <cell r="S12">
            <v>7796005.3634339999</v>
          </cell>
          <cell r="U12">
            <v>1348320.9600000002</v>
          </cell>
          <cell r="X12">
            <v>1685401.2000000002</v>
          </cell>
        </row>
        <row r="21">
          <cell r="K21">
            <v>208308487.53750005</v>
          </cell>
          <cell r="L21">
            <v>14843583.884375002</v>
          </cell>
          <cell r="M21">
            <v>1781230.0661250001</v>
          </cell>
          <cell r="N21">
            <v>14843583.884375002</v>
          </cell>
          <cell r="O21">
            <v>8679520.3140625022</v>
          </cell>
          <cell r="S21">
            <v>42177217.59304861</v>
          </cell>
          <cell r="U21">
            <v>8458886.9657600019</v>
          </cell>
          <cell r="X21">
            <v>10573608.707200002</v>
          </cell>
        </row>
        <row r="39">
          <cell r="K39">
            <v>61215025.732500009</v>
          </cell>
          <cell r="L39">
            <v>2585795.4006250002</v>
          </cell>
          <cell r="M39">
            <v>310295.44807500002</v>
          </cell>
          <cell r="N39">
            <v>2585795.4006250002</v>
          </cell>
          <cell r="O39">
            <v>2550626.0721875001</v>
          </cell>
          <cell r="S39">
            <v>10912512.0970701</v>
          </cell>
          <cell r="U39">
            <v>2214825.0220800005</v>
          </cell>
          <cell r="X39">
            <v>2768531.2776000006</v>
          </cell>
        </row>
        <row r="48">
          <cell r="K48">
            <v>68469759.142500013</v>
          </cell>
          <cell r="L48">
            <v>3190356.5181250004</v>
          </cell>
          <cell r="M48">
            <v>382842.78217500006</v>
          </cell>
          <cell r="N48">
            <v>3190356.5181250004</v>
          </cell>
          <cell r="O48">
            <v>2852906.6309375004</v>
          </cell>
          <cell r="S48">
            <v>12437602.154520301</v>
          </cell>
          <cell r="U48">
            <v>2524360.3142400002</v>
          </cell>
          <cell r="X48">
            <v>3155450.3928000005</v>
          </cell>
        </row>
        <row r="57">
          <cell r="K57">
            <v>59680623.900000006</v>
          </cell>
          <cell r="L57">
            <v>2457928.5812500003</v>
          </cell>
          <cell r="M57">
            <v>294951.42975000001</v>
          </cell>
          <cell r="N57">
            <v>2457928.5812500003</v>
          </cell>
          <cell r="O57">
            <v>2486692.6625000001</v>
          </cell>
          <cell r="S57">
            <v>10589950.14384195</v>
          </cell>
          <cell r="U57">
            <v>2149357.21056</v>
          </cell>
          <cell r="X57">
            <v>2686696.5132000004</v>
          </cell>
        </row>
        <row r="65">
          <cell r="K65">
            <v>7373629.1925000018</v>
          </cell>
          <cell r="L65">
            <v>614469.09937500011</v>
          </cell>
          <cell r="M65">
            <v>73736.291925000012</v>
          </cell>
          <cell r="N65">
            <v>614469.09937500011</v>
          </cell>
          <cell r="O65">
            <v>307234.54968750005</v>
          </cell>
          <cell r="S65">
            <v>1550084.3288473503</v>
          </cell>
          <cell r="U65">
            <v>314608.17888000008</v>
          </cell>
          <cell r="X65">
            <v>393260.22360000008</v>
          </cell>
        </row>
        <row r="69">
          <cell r="K69">
            <v>217056337.63500005</v>
          </cell>
          <cell r="L69">
            <v>15572571.392500002</v>
          </cell>
          <cell r="M69">
            <v>1868708.5671000001</v>
          </cell>
          <cell r="N69">
            <v>15572571.392500002</v>
          </cell>
          <cell r="O69">
            <v>9044014.0681250002</v>
          </cell>
          <cell r="S69">
            <v>44503509.011779666</v>
          </cell>
          <cell r="U69">
            <v>8842770.4899199996</v>
          </cell>
          <cell r="X69">
            <v>11053463.112400001</v>
          </cell>
        </row>
        <row r="96">
          <cell r="K96">
            <v>0</v>
          </cell>
          <cell r="M96">
            <v>0</v>
          </cell>
          <cell r="O96">
            <v>0</v>
          </cell>
          <cell r="Q96">
            <v>0</v>
          </cell>
          <cell r="S96">
            <v>0</v>
          </cell>
        </row>
        <row r="107">
          <cell r="I107">
            <v>33920029.856666669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egado"/>
      <sheetName val="Generales"/>
      <sheetName val="Inversión"/>
      <sheetName val="Supuestos"/>
      <sheetName val="Ingresos"/>
      <sheetName val="Regionalización"/>
    </sheetNames>
    <sheetDataSet>
      <sheetData sheetId="0">
        <row r="7">
          <cell r="F7">
            <v>14633888.568750001</v>
          </cell>
        </row>
        <row r="23">
          <cell r="F23">
            <v>113195330.42937501</v>
          </cell>
        </row>
        <row r="24">
          <cell r="F24">
            <v>17346252.870000005</v>
          </cell>
        </row>
        <row r="27">
          <cell r="F27">
            <v>77367963.968125015</v>
          </cell>
        </row>
        <row r="28">
          <cell r="F28">
            <v>26531492.357500002</v>
          </cell>
        </row>
        <row r="31">
          <cell r="F31">
            <v>80000000</v>
          </cell>
        </row>
        <row r="35">
          <cell r="F35">
            <v>20000000</v>
          </cell>
        </row>
        <row r="38">
          <cell r="F38">
            <v>137154768.00687751</v>
          </cell>
        </row>
        <row r="41">
          <cell r="F41">
            <v>44119459.142500006</v>
          </cell>
        </row>
        <row r="42">
          <cell r="F42">
            <v>17952450.107508004</v>
          </cell>
        </row>
        <row r="43">
          <cell r="F43">
            <v>28953470</v>
          </cell>
        </row>
        <row r="46">
          <cell r="F46">
            <v>35738602.161348373</v>
          </cell>
        </row>
        <row r="47">
          <cell r="F47">
            <v>46860652.554709509</v>
          </cell>
        </row>
        <row r="48">
          <cell r="F48">
            <v>21115389.0825</v>
          </cell>
        </row>
        <row r="51">
          <cell r="F51">
            <v>6542699.625</v>
          </cell>
        </row>
        <row r="52">
          <cell r="F52">
            <v>29986750.000000004</v>
          </cell>
        </row>
        <row r="56">
          <cell r="F56">
            <v>81881090.547500014</v>
          </cell>
        </row>
        <row r="57">
          <cell r="F57">
            <v>30467635.699375004</v>
          </cell>
        </row>
      </sheetData>
      <sheetData sheetId="1" refreshError="1"/>
      <sheetData sheetId="2">
        <row r="43">
          <cell r="I43">
            <v>4000000</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Investigación"/>
      <sheetName val="Hoja1"/>
      <sheetName val="Hoja2"/>
    </sheetNames>
    <sheetDataSet>
      <sheetData sheetId="0">
        <row r="2">
          <cell r="F2">
            <v>18000000</v>
          </cell>
        </row>
        <row r="8">
          <cell r="C8">
            <v>48450000</v>
          </cell>
        </row>
        <row r="13">
          <cell r="C13">
            <v>6000000</v>
          </cell>
        </row>
        <row r="18">
          <cell r="C18">
            <v>9069500</v>
          </cell>
        </row>
        <row r="20">
          <cell r="C20">
            <v>20000000</v>
          </cell>
        </row>
        <row r="22">
          <cell r="C22">
            <v>24000000</v>
          </cell>
        </row>
        <row r="23">
          <cell r="C23">
            <v>16000000</v>
          </cell>
        </row>
        <row r="28">
          <cell r="C28">
            <v>13440000</v>
          </cell>
        </row>
        <row r="29">
          <cell r="C29">
            <v>5445000</v>
          </cell>
        </row>
        <row r="30">
          <cell r="C30">
            <v>40000000</v>
          </cell>
        </row>
        <row r="33">
          <cell r="C33">
            <v>3500000</v>
          </cell>
        </row>
        <row r="34">
          <cell r="C34">
            <v>4000000</v>
          </cell>
        </row>
        <row r="35">
          <cell r="C35">
            <v>5300000</v>
          </cell>
        </row>
        <row r="36">
          <cell r="C36">
            <v>6000000</v>
          </cell>
        </row>
        <row r="37">
          <cell r="C37">
            <v>10000000</v>
          </cell>
        </row>
        <row r="40">
          <cell r="C40">
            <v>15000000</v>
          </cell>
        </row>
        <row r="41">
          <cell r="C41">
            <v>14000000</v>
          </cell>
        </row>
        <row r="42">
          <cell r="C42">
            <v>29000000</v>
          </cell>
        </row>
        <row r="44">
          <cell r="C44">
            <v>5000000</v>
          </cell>
        </row>
        <row r="45">
          <cell r="C45">
            <v>7500000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ÓN PPC 2017"/>
      <sheetName val="CONSOLIDADO PPC 2017"/>
      <sheetName val="CONSOLIDADO SANIDAD 2017"/>
      <sheetName val="1 er TRE PPC"/>
      <sheetName val="1 er tre Sanidad 2017"/>
      <sheetName val="INGRESOS 2017"/>
      <sheetName val="VENTAS PPC 2017"/>
      <sheetName val="1er TRE SANIDAD"/>
    </sheetNames>
    <sheetDataSet>
      <sheetData sheetId="0"/>
      <sheetData sheetId="1"/>
      <sheetData sheetId="2"/>
      <sheetData sheetId="3">
        <row r="7">
          <cell r="B7">
            <v>400000</v>
          </cell>
        </row>
      </sheetData>
      <sheetData sheetId="4">
        <row r="7">
          <cell r="B7">
            <v>800000</v>
          </cell>
        </row>
        <row r="9">
          <cell r="B9">
            <v>13150000</v>
          </cell>
        </row>
        <row r="10">
          <cell r="B10">
            <v>51265000</v>
          </cell>
        </row>
        <row r="11">
          <cell r="B11">
            <v>3100000</v>
          </cell>
        </row>
        <row r="12">
          <cell r="B12">
            <v>24000000</v>
          </cell>
        </row>
      </sheetData>
      <sheetData sheetId="5">
        <row r="50">
          <cell r="C50">
            <v>483213288.18799996</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4"/>
  <sheetViews>
    <sheetView tabSelected="1" view="pageBreakPreview" topLeftCell="A2" zoomScale="85" zoomScaleNormal="90" zoomScaleSheetLayoutView="85" workbookViewId="0">
      <pane xSplit="1" ySplit="5" topLeftCell="C166" activePane="bottomRight" state="frozen"/>
      <selection activeCell="A6" sqref="A6:E6"/>
      <selection pane="topRight" activeCell="A6" sqref="A6:E6"/>
      <selection pane="bottomLeft" activeCell="A6" sqref="A6:E6"/>
      <selection pane="bottomRight" activeCell="M8" sqref="M8"/>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3.42578125" style="2" customWidth="1"/>
    <col min="6" max="6" width="15.42578125" style="2" customWidth="1"/>
    <col min="7" max="7" width="17.5703125" style="2" customWidth="1"/>
    <col min="8" max="8" width="16.140625" style="2" customWidth="1"/>
    <col min="9" max="9" width="21.42578125" style="2" customWidth="1"/>
    <col min="10" max="12" width="19.7109375" style="2" customWidth="1"/>
    <col min="13" max="13" width="11.7109375" style="2" customWidth="1"/>
    <col min="14" max="16" width="14.5703125" style="2" customWidth="1"/>
    <col min="17" max="16384" width="11.42578125" style="2"/>
  </cols>
  <sheetData>
    <row r="1" spans="1:15" ht="15" x14ac:dyDescent="0.25">
      <c r="A1" s="1" t="s">
        <v>0</v>
      </c>
      <c r="B1" s="1"/>
      <c r="C1" s="1"/>
      <c r="D1" s="1"/>
      <c r="E1" s="1"/>
      <c r="F1" s="1"/>
      <c r="G1" s="1"/>
      <c r="H1" s="1"/>
      <c r="I1" s="1"/>
      <c r="J1" s="1"/>
      <c r="K1" s="1"/>
      <c r="L1" s="1"/>
      <c r="M1" s="1"/>
    </row>
    <row r="2" spans="1:15" ht="15" x14ac:dyDescent="0.25">
      <c r="A2" s="1" t="s">
        <v>1</v>
      </c>
      <c r="B2" s="1"/>
      <c r="C2" s="1"/>
      <c r="D2" s="1"/>
      <c r="E2" s="1"/>
      <c r="F2" s="1"/>
      <c r="G2" s="1"/>
      <c r="H2" s="1"/>
      <c r="I2" s="1"/>
      <c r="J2" s="1"/>
      <c r="K2" s="1"/>
      <c r="L2" s="1"/>
      <c r="M2" s="1"/>
    </row>
    <row r="3" spans="1:15" ht="15" x14ac:dyDescent="0.25">
      <c r="A3" s="3" t="s">
        <v>2</v>
      </c>
      <c r="B3" s="3"/>
      <c r="C3" s="3"/>
      <c r="D3" s="3"/>
      <c r="E3" s="3"/>
      <c r="F3" s="3"/>
      <c r="G3" s="3"/>
      <c r="H3" s="3"/>
      <c r="I3" s="3"/>
      <c r="J3" s="3"/>
      <c r="K3" s="3"/>
      <c r="L3" s="3"/>
      <c r="M3" s="3"/>
    </row>
    <row r="4" spans="1:15" ht="15" x14ac:dyDescent="0.25">
      <c r="A4" s="1" t="s">
        <v>3</v>
      </c>
      <c r="B4" s="1"/>
      <c r="C4" s="1"/>
      <c r="D4" s="1"/>
      <c r="E4" s="1"/>
      <c r="F4" s="1"/>
      <c r="G4" s="1"/>
      <c r="H4" s="1"/>
      <c r="I4" s="1"/>
      <c r="J4" s="1"/>
      <c r="K4" s="1"/>
      <c r="L4" s="1"/>
      <c r="M4" s="1"/>
    </row>
    <row r="5" spans="1:15" ht="15.75" thickBot="1" x14ac:dyDescent="0.3">
      <c r="A5" s="4"/>
      <c r="B5" s="5"/>
      <c r="C5" s="6"/>
      <c r="D5" s="6"/>
      <c r="E5" s="7"/>
      <c r="F5" s="7"/>
      <c r="G5" s="7"/>
      <c r="H5" s="8"/>
      <c r="I5" s="7"/>
    </row>
    <row r="6" spans="1:15" ht="73.5" customHeight="1" thickTop="1" x14ac:dyDescent="0.2">
      <c r="A6" s="9" t="s">
        <v>4</v>
      </c>
      <c r="B6" s="10" t="s">
        <v>5</v>
      </c>
      <c r="C6" s="10" t="s">
        <v>6</v>
      </c>
      <c r="D6" s="10" t="s">
        <v>7</v>
      </c>
      <c r="E6" s="10" t="s">
        <v>8</v>
      </c>
      <c r="F6" s="10" t="s">
        <v>9</v>
      </c>
      <c r="G6" s="10" t="s">
        <v>10</v>
      </c>
      <c r="H6" s="10" t="s">
        <v>11</v>
      </c>
      <c r="I6" s="10" t="s">
        <v>12</v>
      </c>
      <c r="J6" s="10" t="s">
        <v>13</v>
      </c>
      <c r="K6" s="10" t="s">
        <v>14</v>
      </c>
      <c r="L6" s="10" t="s">
        <v>15</v>
      </c>
      <c r="M6" s="11" t="s">
        <v>16</v>
      </c>
    </row>
    <row r="7" spans="1:15" ht="15" x14ac:dyDescent="0.25">
      <c r="A7" s="12" t="s">
        <v>17</v>
      </c>
      <c r="B7" s="13"/>
      <c r="C7" s="13"/>
      <c r="D7" s="13"/>
      <c r="E7" s="13"/>
      <c r="F7" s="13"/>
      <c r="G7" s="13"/>
      <c r="H7" s="13"/>
      <c r="I7" s="13"/>
      <c r="J7" s="13"/>
      <c r="K7" s="13"/>
      <c r="L7" s="13"/>
      <c r="M7" s="14"/>
    </row>
    <row r="8" spans="1:15" ht="15" x14ac:dyDescent="0.25">
      <c r="A8" s="15" t="s">
        <v>18</v>
      </c>
      <c r="B8" s="16">
        <f>SUM(B9:B18)</f>
        <v>324300007.52119619</v>
      </c>
      <c r="C8" s="16">
        <f t="shared" ref="C8:J8" si="0">SUM(C9:C18)</f>
        <v>96203634.453422815</v>
      </c>
      <c r="D8" s="16">
        <f t="shared" si="0"/>
        <v>82804129.02235195</v>
      </c>
      <c r="E8" s="16">
        <f t="shared" si="0"/>
        <v>11241490.964189854</v>
      </c>
      <c r="F8" s="16">
        <f t="shared" si="0"/>
        <v>85143406.450762615</v>
      </c>
      <c r="G8" s="16">
        <f>SUM(G9:G18)</f>
        <v>323513945.66932476</v>
      </c>
      <c r="H8" s="16">
        <f>SUM(H9:H18)</f>
        <v>923206614.08124816</v>
      </c>
      <c r="I8" s="16">
        <f>SUM(I9:I18)</f>
        <v>92103243.242600664</v>
      </c>
      <c r="J8" s="16">
        <f t="shared" si="0"/>
        <v>1015309857.323849</v>
      </c>
      <c r="K8" s="16">
        <f>SUM(K9:K18)</f>
        <v>962513910</v>
      </c>
      <c r="L8" s="16">
        <f>+K8-J8</f>
        <v>-52795947.323848963</v>
      </c>
      <c r="M8" s="17">
        <f t="shared" ref="M8:M19" si="1">IFERROR(K8/J8,0)</f>
        <v>0.94800016276508103</v>
      </c>
    </row>
    <row r="9" spans="1:15" ht="14.25" x14ac:dyDescent="0.2">
      <c r="A9" s="18" t="s">
        <v>19</v>
      </c>
      <c r="B9" s="19">
        <f>+'[1]Nómina y honorarios 2017'!K21</f>
        <v>208308487.53750005</v>
      </c>
      <c r="C9" s="19">
        <f>+'[1]Nómina y honorarios 2017'!K48</f>
        <v>68469759.142500013</v>
      </c>
      <c r="D9" s="19">
        <f>+'[1]Nómina y honorarios 2017'!K57</f>
        <v>59680623.900000006</v>
      </c>
      <c r="E9" s="19">
        <f>+'[1]Nómina y honorarios 2017'!K65</f>
        <v>7373629.1925000018</v>
      </c>
      <c r="F9" s="19">
        <f>+'[1]Nómina y honorarios 2017'!K39</f>
        <v>61215025.732500009</v>
      </c>
      <c r="G9" s="19">
        <f>+'[1]Nómina y honorarios 2017'!K69</f>
        <v>217056337.63500005</v>
      </c>
      <c r="H9" s="20">
        <f t="shared" ref="H9:H19" si="2">+B9+C9+D9+G9+E9+F9</f>
        <v>622103863.1400001</v>
      </c>
      <c r="I9" s="19">
        <f>+'[1]Nómina y honorarios 2017'!K12</f>
        <v>40453874.700000003</v>
      </c>
      <c r="J9" s="19">
        <f>+H9+I9</f>
        <v>662557737.84000015</v>
      </c>
      <c r="K9" s="19">
        <v>624842689</v>
      </c>
      <c r="L9" s="19">
        <f t="shared" ref="L9:L19" si="3">+K9-J9</f>
        <v>-37715048.840000153</v>
      </c>
      <c r="M9" s="21">
        <f t="shared" si="1"/>
        <v>0.94307658535095418</v>
      </c>
      <c r="O9" s="22"/>
    </row>
    <row r="10" spans="1:15" ht="14.25" x14ac:dyDescent="0.2">
      <c r="A10" s="18" t="s">
        <v>20</v>
      </c>
      <c r="B10" s="19">
        <f>+'[1]Nómina y honorarios 2017'!O21</f>
        <v>8679520.3140625022</v>
      </c>
      <c r="C10" s="19">
        <f>+'[1]Nómina y honorarios 2017'!O48</f>
        <v>2852906.6309375004</v>
      </c>
      <c r="D10" s="19">
        <f>+'[1]Nómina y honorarios 2017'!O57</f>
        <v>2486692.6625000001</v>
      </c>
      <c r="E10" s="19">
        <f>+'[1]Nómina y honorarios 2017'!O65</f>
        <v>307234.54968750005</v>
      </c>
      <c r="F10" s="19">
        <f>+'[1]Nómina y honorarios 2017'!O39</f>
        <v>2550626.0721875001</v>
      </c>
      <c r="G10" s="19">
        <f>+'[1]Nómina y honorarios 2017'!O69</f>
        <v>9044014.0681250002</v>
      </c>
      <c r="H10" s="20">
        <f t="shared" si="2"/>
        <v>25920994.297500007</v>
      </c>
      <c r="I10" s="19">
        <f>+'[1]Nómina y honorarios 2017'!O12</f>
        <v>1316719.6875</v>
      </c>
      <c r="J10" s="19">
        <f t="shared" ref="J10:J18" si="4">+H10+I10</f>
        <v>27237713.985000007</v>
      </c>
      <c r="K10" s="19">
        <v>26492323</v>
      </c>
      <c r="L10" s="19">
        <f t="shared" si="3"/>
        <v>-745390.98500000685</v>
      </c>
      <c r="M10" s="21">
        <f t="shared" si="1"/>
        <v>0.97263386400890695</v>
      </c>
    </row>
    <row r="11" spans="1:15" ht="14.25" x14ac:dyDescent="0.2">
      <c r="A11" s="18" t="s">
        <v>21</v>
      </c>
      <c r="B11" s="19">
        <f>+'[1]Nómina y honorarios 2017'!N21</f>
        <v>14843583.884375002</v>
      </c>
      <c r="C11" s="19">
        <f>+'[1]Nómina y honorarios 2017'!N48</f>
        <v>3190356.5181250004</v>
      </c>
      <c r="D11" s="19">
        <f>+'[1]Nómina y honorarios 2017'!N57</f>
        <v>2457928.5812500003</v>
      </c>
      <c r="E11" s="19">
        <f>+'[1]Nómina y honorarios 2017'!N65</f>
        <v>614469.09937500011</v>
      </c>
      <c r="F11" s="19">
        <f>+'[1]Nómina y honorarios 2017'!N39</f>
        <v>2585795.4006250002</v>
      </c>
      <c r="G11" s="19">
        <f>+'[1]Nómina y honorarios 2017'!N69</f>
        <v>15572571.392500002</v>
      </c>
      <c r="H11" s="20">
        <f t="shared" si="2"/>
        <v>39264704.876250006</v>
      </c>
      <c r="I11" s="19">
        <f>+'[1]Nómina y honorarios 2017'!N12</f>
        <v>2633439.375</v>
      </c>
      <c r="J11" s="19">
        <f t="shared" si="4"/>
        <v>41898144.251250006</v>
      </c>
      <c r="K11" s="19">
        <v>40622391</v>
      </c>
      <c r="L11" s="19">
        <f t="shared" si="3"/>
        <v>-1275753.2512500063</v>
      </c>
      <c r="M11" s="21">
        <f t="shared" si="1"/>
        <v>0.96955107979008059</v>
      </c>
    </row>
    <row r="12" spans="1:15" ht="14.25" x14ac:dyDescent="0.2">
      <c r="A12" s="18" t="s">
        <v>22</v>
      </c>
      <c r="B12" s="19">
        <f>+[2]Agregado!$F$7</f>
        <v>14633888.568750001</v>
      </c>
      <c r="C12" s="23">
        <v>0</v>
      </c>
      <c r="D12" s="23">
        <v>0</v>
      </c>
      <c r="E12" s="19">
        <v>0</v>
      </c>
      <c r="F12" s="20">
        <v>0</v>
      </c>
      <c r="G12" s="20"/>
      <c r="H12" s="20">
        <f t="shared" si="2"/>
        <v>14633888.568750001</v>
      </c>
      <c r="I12" s="19">
        <f>+'[1]Nómina y honorarios 2017'!I107</f>
        <v>33920029.856666669</v>
      </c>
      <c r="J12" s="19">
        <f>+H12+I12</f>
        <v>48553918.425416671</v>
      </c>
      <c r="K12" s="19">
        <v>46764639</v>
      </c>
      <c r="L12" s="19">
        <f t="shared" si="3"/>
        <v>-1789279.4254166707</v>
      </c>
      <c r="M12" s="21">
        <f t="shared" si="1"/>
        <v>0.96314860914541489</v>
      </c>
    </row>
    <row r="13" spans="1:15" ht="14.25" x14ac:dyDescent="0.2">
      <c r="A13" s="18" t="s">
        <v>23</v>
      </c>
      <c r="B13" s="19">
        <f>+'[1]Nómina y honorarios 2017'!K96</f>
        <v>0</v>
      </c>
      <c r="C13" s="19">
        <f>+'[1]Nómina y honorarios 2017'!O96</f>
        <v>0</v>
      </c>
      <c r="D13" s="19">
        <f>+'[1]Nómina y honorarios 2017'!Q96</f>
        <v>0</v>
      </c>
      <c r="E13" s="19">
        <v>0</v>
      </c>
      <c r="F13" s="19">
        <f>+'[1]Nómina y honorarios 2017'!M96</f>
        <v>0</v>
      </c>
      <c r="G13" s="19">
        <f>+'[1]Nómina y honorarios 2017'!S96</f>
        <v>0</v>
      </c>
      <c r="H13" s="20">
        <f t="shared" si="2"/>
        <v>0</v>
      </c>
      <c r="I13" s="19"/>
      <c r="J13" s="19">
        <f t="shared" si="4"/>
        <v>0</v>
      </c>
      <c r="K13" s="19">
        <v>0</v>
      </c>
      <c r="L13" s="19">
        <f t="shared" si="3"/>
        <v>0</v>
      </c>
      <c r="M13" s="21">
        <f t="shared" si="1"/>
        <v>0</v>
      </c>
    </row>
    <row r="14" spans="1:15" ht="14.25" x14ac:dyDescent="0.2">
      <c r="A14" s="18" t="s">
        <v>24</v>
      </c>
      <c r="B14" s="19">
        <f>+'[1]Nómina y honorarios 2017'!L21</f>
        <v>14843583.884375002</v>
      </c>
      <c r="C14" s="19">
        <f>+'[1]Nómina y honorarios 2017'!L48</f>
        <v>3190356.5181250004</v>
      </c>
      <c r="D14" s="19">
        <f>+'[1]Nómina y honorarios 2017'!L57</f>
        <v>2457928.5812500003</v>
      </c>
      <c r="E14" s="19">
        <f>+'[1]Nómina y honorarios 2017'!L65</f>
        <v>614469.09937500011</v>
      </c>
      <c r="F14" s="19">
        <f>+'[1]Nómina y honorarios 2017'!L39</f>
        <v>2585795.4006250002</v>
      </c>
      <c r="G14" s="19">
        <f>+'[1]Nómina y honorarios 2017'!L69</f>
        <v>15572571.392500002</v>
      </c>
      <c r="H14" s="20">
        <f t="shared" si="2"/>
        <v>39264704.876250006</v>
      </c>
      <c r="I14" s="19">
        <f>+'[1]Nómina y honorarios 2017'!L12</f>
        <v>2633439.375</v>
      </c>
      <c r="J14" s="19">
        <f t="shared" si="4"/>
        <v>41898144.251250006</v>
      </c>
      <c r="K14" s="19">
        <v>40622391</v>
      </c>
      <c r="L14" s="19">
        <f t="shared" si="3"/>
        <v>-1275753.2512500063</v>
      </c>
      <c r="M14" s="21">
        <f t="shared" si="1"/>
        <v>0.96955107979008059</v>
      </c>
      <c r="N14" s="24"/>
      <c r="O14" s="24"/>
    </row>
    <row r="15" spans="1:15" ht="14.25" x14ac:dyDescent="0.2">
      <c r="A15" s="18" t="s">
        <v>25</v>
      </c>
      <c r="B15" s="19">
        <f>+'[1]Nómina y honorarios 2017'!M21</f>
        <v>1781230.0661250001</v>
      </c>
      <c r="C15" s="19">
        <f>+'[1]Nómina y honorarios 2017'!M48</f>
        <v>382842.78217500006</v>
      </c>
      <c r="D15" s="19">
        <f>+'[1]Nómina y honorarios 2017'!M57</f>
        <v>294951.42975000001</v>
      </c>
      <c r="E15" s="19">
        <f>+'[1]Nómina y honorarios 2017'!M65</f>
        <v>73736.291925000012</v>
      </c>
      <c r="F15" s="19">
        <f>+'[1]Nómina y honorarios 2017'!M39</f>
        <v>310295.44807500002</v>
      </c>
      <c r="G15" s="19">
        <f>+'[1]Nómina y honorarios 2017'!M69</f>
        <v>1868708.5671000001</v>
      </c>
      <c r="H15" s="20">
        <f t="shared" si="2"/>
        <v>4711764.5851500006</v>
      </c>
      <c r="I15" s="19">
        <f>+'[1]Nómina y honorarios 2017'!M12</f>
        <v>316012.72499999998</v>
      </c>
      <c r="J15" s="19">
        <f t="shared" si="4"/>
        <v>5027777.3101500003</v>
      </c>
      <c r="K15" s="19">
        <v>4874693</v>
      </c>
      <c r="L15" s="19">
        <f t="shared" si="3"/>
        <v>-153084.31015000027</v>
      </c>
      <c r="M15" s="21">
        <f t="shared" si="1"/>
        <v>0.96955228907196112</v>
      </c>
      <c r="N15" s="24"/>
      <c r="O15" s="24"/>
    </row>
    <row r="16" spans="1:15" ht="14.25" x14ac:dyDescent="0.2">
      <c r="A16" s="18" t="s">
        <v>26</v>
      </c>
      <c r="B16" s="19">
        <f>+'[1]Nómina y honorarios 2017'!S21</f>
        <v>42177217.59304861</v>
      </c>
      <c r="C16" s="19">
        <f>+'[1]Nómina y honorarios 2017'!S48</f>
        <v>12437602.154520301</v>
      </c>
      <c r="D16" s="19">
        <f>+'[1]Nómina y honorarios 2017'!S57</f>
        <v>10589950.14384195</v>
      </c>
      <c r="E16" s="19">
        <f>+'[1]Nómina y honorarios 2017'!S65</f>
        <v>1550084.3288473503</v>
      </c>
      <c r="F16" s="19">
        <f>+'[1]Nómina y honorarios 2017'!S39</f>
        <v>10912512.0970701</v>
      </c>
      <c r="G16" s="19">
        <f>+'[1]Nómina y honorarios 2017'!S69</f>
        <v>44503509.011779666</v>
      </c>
      <c r="H16" s="20">
        <f t="shared" si="2"/>
        <v>122170875.32910797</v>
      </c>
      <c r="I16" s="19">
        <f>+'[1]Nómina y honorarios 2017'!S12</f>
        <v>7796005.3634339999</v>
      </c>
      <c r="J16" s="19">
        <f t="shared" si="4"/>
        <v>129966880.69254197</v>
      </c>
      <c r="K16" s="19">
        <v>125479176</v>
      </c>
      <c r="L16" s="19">
        <f t="shared" si="3"/>
        <v>-4487704.6925419718</v>
      </c>
      <c r="M16" s="21">
        <f t="shared" si="1"/>
        <v>0.96547039777650445</v>
      </c>
    </row>
    <row r="17" spans="1:13" ht="14.25" x14ac:dyDescent="0.2">
      <c r="A17" s="18" t="s">
        <v>27</v>
      </c>
      <c r="B17" s="19">
        <f>+'[1]Nómina y honorarios 2017'!U21</f>
        <v>8458886.9657600019</v>
      </c>
      <c r="C17" s="19">
        <f>+'[1]Nómina y honorarios 2017'!U48</f>
        <v>2524360.3142400002</v>
      </c>
      <c r="D17" s="19">
        <f>+'[1]Nómina y honorarios 2017'!U57</f>
        <v>2149357.21056</v>
      </c>
      <c r="E17" s="19">
        <f>+'[1]Nómina y honorarios 2017'!U65</f>
        <v>314608.17888000008</v>
      </c>
      <c r="F17" s="19">
        <f>+'[1]Nómina y honorarios 2017'!U39</f>
        <v>2214825.0220800005</v>
      </c>
      <c r="G17" s="19">
        <f>+'[1]Nómina y honorarios 2017'!U69</f>
        <v>8842770.4899199996</v>
      </c>
      <c r="H17" s="20">
        <f t="shared" si="2"/>
        <v>24504808.181439999</v>
      </c>
      <c r="I17" s="19">
        <f>+'[1]Nómina y honorarios 2017'!U12</f>
        <v>1348320.9600000002</v>
      </c>
      <c r="J17" s="19">
        <f t="shared" si="4"/>
        <v>25853129.14144</v>
      </c>
      <c r="K17" s="19">
        <v>23422294</v>
      </c>
      <c r="L17" s="19">
        <f t="shared" si="3"/>
        <v>-2430835.1414400004</v>
      </c>
      <c r="M17" s="21">
        <f t="shared" si="1"/>
        <v>0.90597520601312387</v>
      </c>
    </row>
    <row r="18" spans="1:13" ht="14.25" x14ac:dyDescent="0.2">
      <c r="A18" s="18" t="s">
        <v>28</v>
      </c>
      <c r="B18" s="19">
        <f>+'[1]Nómina y honorarios 2017'!X21</f>
        <v>10573608.707200002</v>
      </c>
      <c r="C18" s="19">
        <f>+'[1]Nómina y honorarios 2017'!X48</f>
        <v>3155450.3928000005</v>
      </c>
      <c r="D18" s="19">
        <f>+'[1]Nómina y honorarios 2017'!X57</f>
        <v>2686696.5132000004</v>
      </c>
      <c r="E18" s="19">
        <f>+'[1]Nómina y honorarios 2017'!X65</f>
        <v>393260.22360000008</v>
      </c>
      <c r="F18" s="19">
        <f>+'[1]Nómina y honorarios 2017'!X39</f>
        <v>2768531.2776000006</v>
      </c>
      <c r="G18" s="19">
        <f>+'[1]Nómina y honorarios 2017'!X69</f>
        <v>11053463.112400001</v>
      </c>
      <c r="H18" s="20">
        <f t="shared" si="2"/>
        <v>30631010.226800006</v>
      </c>
      <c r="I18" s="19">
        <f>+'[1]Nómina y honorarios 2017'!X12</f>
        <v>1685401.2000000002</v>
      </c>
      <c r="J18" s="19">
        <f t="shared" si="4"/>
        <v>32316411.426800005</v>
      </c>
      <c r="K18" s="19">
        <v>29393314</v>
      </c>
      <c r="L18" s="19">
        <f t="shared" si="3"/>
        <v>-2923097.4268000051</v>
      </c>
      <c r="M18" s="21">
        <f t="shared" si="1"/>
        <v>0.90954758595578844</v>
      </c>
    </row>
    <row r="19" spans="1:13" ht="15" x14ac:dyDescent="0.25">
      <c r="A19" s="25" t="s">
        <v>29</v>
      </c>
      <c r="B19" s="26">
        <f t="shared" ref="B19:G19" si="5">SUM(B9:B18)</f>
        <v>324300007.52119619</v>
      </c>
      <c r="C19" s="26">
        <f t="shared" si="5"/>
        <v>96203634.453422815</v>
      </c>
      <c r="D19" s="26">
        <f t="shared" si="5"/>
        <v>82804129.02235195</v>
      </c>
      <c r="E19" s="26">
        <f t="shared" si="5"/>
        <v>11241490.964189854</v>
      </c>
      <c r="F19" s="26">
        <f t="shared" si="5"/>
        <v>85143406.450762615</v>
      </c>
      <c r="G19" s="26">
        <f t="shared" si="5"/>
        <v>323513945.66932476</v>
      </c>
      <c r="H19" s="26">
        <f t="shared" si="2"/>
        <v>923206614.08124828</v>
      </c>
      <c r="I19" s="26">
        <f>SUM(I9:I18)</f>
        <v>92103243.242600664</v>
      </c>
      <c r="J19" s="26">
        <f>SUM(J9:J18)</f>
        <v>1015309857.323849</v>
      </c>
      <c r="K19" s="26">
        <f>SUM(K9:K18)</f>
        <v>962513910</v>
      </c>
      <c r="L19" s="26">
        <f t="shared" si="3"/>
        <v>-52795947.323848963</v>
      </c>
      <c r="M19" s="17">
        <f t="shared" si="1"/>
        <v>0.94800016276508103</v>
      </c>
    </row>
    <row r="20" spans="1:13" ht="15" x14ac:dyDescent="0.25">
      <c r="A20" s="12" t="s">
        <v>30</v>
      </c>
      <c r="B20" s="19"/>
      <c r="C20" s="19"/>
      <c r="D20" s="19"/>
      <c r="E20" s="19"/>
      <c r="F20" s="19"/>
      <c r="G20" s="19"/>
      <c r="H20" s="19"/>
      <c r="I20" s="26"/>
      <c r="J20" s="19"/>
      <c r="K20" s="19"/>
      <c r="L20" s="19"/>
      <c r="M20" s="17"/>
    </row>
    <row r="21" spans="1:13" ht="14.25" x14ac:dyDescent="0.2">
      <c r="A21" s="27" t="s">
        <v>31</v>
      </c>
      <c r="B21" s="28">
        <f>+[1]Funcionamiento!I10</f>
        <v>43126194</v>
      </c>
      <c r="C21" s="28">
        <f>+[1]Funcionamiento!J10</f>
        <v>3000000</v>
      </c>
      <c r="D21" s="28">
        <v>0</v>
      </c>
      <c r="E21" s="28">
        <v>0</v>
      </c>
      <c r="F21" s="28">
        <f>+[1]Funcionamiento!L10</f>
        <v>5000000</v>
      </c>
      <c r="G21" s="28">
        <f>+[1]Funcionamiento!G10</f>
        <v>400000</v>
      </c>
      <c r="H21" s="28">
        <f>+B21+C21+D21+G21+E21+F21</f>
        <v>51526194</v>
      </c>
      <c r="I21" s="19">
        <f>+[1]Funcionamiento!F10</f>
        <v>34240216.661250003</v>
      </c>
      <c r="J21" s="19">
        <f>+I21+H21</f>
        <v>85766410.661249995</v>
      </c>
      <c r="K21" s="19">
        <v>66910450</v>
      </c>
      <c r="L21" s="19">
        <f t="shared" ref="L21:L37" si="6">+K21-J21</f>
        <v>-18855960.661249995</v>
      </c>
      <c r="M21" s="21">
        <f t="shared" ref="M21:M37" si="7">IFERROR(K21/J21,0)</f>
        <v>0.78014748995705285</v>
      </c>
    </row>
    <row r="22" spans="1:13" ht="14.25" x14ac:dyDescent="0.2">
      <c r="A22" s="27" t="s">
        <v>32</v>
      </c>
      <c r="B22" s="19">
        <f>+[1]Funcionamiento!I24</f>
        <v>1775013.7500000002</v>
      </c>
      <c r="C22" s="28">
        <f>+[1]Funcionamiento!J24</f>
        <v>2267794.8000000003</v>
      </c>
      <c r="D22" s="28">
        <v>0</v>
      </c>
      <c r="E22" s="19">
        <f>+[1]Funcionamiento!H24</f>
        <v>0</v>
      </c>
      <c r="F22" s="28">
        <f>+[1]Funcionamiento!L24</f>
        <v>0</v>
      </c>
      <c r="G22" s="19">
        <f>+[1]Funcionamiento!G24</f>
        <v>3000000</v>
      </c>
      <c r="H22" s="28">
        <f t="shared" ref="H22:H35" si="8">+B22+C22+D22+G22+E22+F22</f>
        <v>7042808.5500000007</v>
      </c>
      <c r="I22" s="19">
        <f>+[1]Funcionamiento!F24</f>
        <v>3197455.6781250006</v>
      </c>
      <c r="J22" s="19">
        <f t="shared" ref="J22:J35" si="9">+H22+I22</f>
        <v>10240264.228125002</v>
      </c>
      <c r="K22" s="19">
        <v>867215</v>
      </c>
      <c r="L22" s="19">
        <f t="shared" si="6"/>
        <v>-9373049.2281250022</v>
      </c>
      <c r="M22" s="21">
        <f t="shared" si="7"/>
        <v>8.468677962607489E-2</v>
      </c>
    </row>
    <row r="23" spans="1:13" ht="14.25" x14ac:dyDescent="0.2">
      <c r="A23" s="27" t="s">
        <v>33</v>
      </c>
      <c r="B23" s="28">
        <f>+[1]Funcionamiento!I14</f>
        <v>0</v>
      </c>
      <c r="C23" s="28">
        <v>0</v>
      </c>
      <c r="D23" s="28">
        <v>0</v>
      </c>
      <c r="E23" s="28">
        <v>0</v>
      </c>
      <c r="F23" s="28"/>
      <c r="G23" s="28">
        <f>+[1]Funcionamiento!G14</f>
        <v>3000000</v>
      </c>
      <c r="H23" s="28">
        <f t="shared" si="8"/>
        <v>3000000</v>
      </c>
      <c r="I23" s="19">
        <f>+[1]Funcionamiento!F14</f>
        <v>5399350.4531250009</v>
      </c>
      <c r="J23" s="19">
        <f t="shared" si="9"/>
        <v>8399350.453125</v>
      </c>
      <c r="K23" s="19">
        <v>7265409</v>
      </c>
      <c r="L23" s="19">
        <f t="shared" si="6"/>
        <v>-1133941.453125</v>
      </c>
      <c r="M23" s="21">
        <f t="shared" si="7"/>
        <v>0.86499653045157632</v>
      </c>
    </row>
    <row r="24" spans="1:13" ht="14.25" x14ac:dyDescent="0.2">
      <c r="A24" s="27" t="s">
        <v>34</v>
      </c>
      <c r="B24" s="19">
        <f>+[1]Funcionamiento!I26</f>
        <v>7850000</v>
      </c>
      <c r="C24" s="28">
        <f>+[1]Funcionamiento!J26</f>
        <v>2997160.2045</v>
      </c>
      <c r="D24" s="28">
        <f>+[1]Funcionamiento!K26</f>
        <v>1790741.1543750002</v>
      </c>
      <c r="E24" s="28">
        <f>+[1]Funcionamiento!H26</f>
        <v>800000</v>
      </c>
      <c r="F24" s="28">
        <f>+[1]Funcionamiento!L26</f>
        <v>2834352.8723456999</v>
      </c>
      <c r="G24" s="28">
        <f>+[1]Funcionamiento!G26</f>
        <v>60000000</v>
      </c>
      <c r="H24" s="28">
        <f t="shared" si="8"/>
        <v>76272254.231220707</v>
      </c>
      <c r="I24" s="19">
        <f>+[1]Funcionamiento!F26</f>
        <v>12232243.570500001</v>
      </c>
      <c r="J24" s="19">
        <f t="shared" si="9"/>
        <v>88504497.801720709</v>
      </c>
      <c r="K24" s="19">
        <v>65317058</v>
      </c>
      <c r="L24" s="19">
        <f t="shared" si="6"/>
        <v>-23187439.801720709</v>
      </c>
      <c r="M24" s="21">
        <f t="shared" si="7"/>
        <v>0.7380083455908848</v>
      </c>
    </row>
    <row r="25" spans="1:13" ht="14.25" x14ac:dyDescent="0.2">
      <c r="A25" s="27" t="s">
        <v>35</v>
      </c>
      <c r="B25" s="28">
        <f>+[1]Funcionamiento!I28</f>
        <v>200000</v>
      </c>
      <c r="C25" s="28">
        <f>+[1]Funcionamiento!J28</f>
        <v>677324.25</v>
      </c>
      <c r="D25" s="28">
        <f>+[1]Funcionamiento!K28</f>
        <v>528750</v>
      </c>
      <c r="E25" s="28">
        <v>0</v>
      </c>
      <c r="F25" s="28">
        <f>+[1]Funcionamiento!L28</f>
        <v>575000</v>
      </c>
      <c r="G25" s="28">
        <f>+[1]Funcionamiento!G28</f>
        <v>750000</v>
      </c>
      <c r="H25" s="28">
        <f t="shared" si="8"/>
        <v>2731074.25</v>
      </c>
      <c r="I25" s="19">
        <f>+[1]Funcionamiento!F28</f>
        <v>1280488.944375</v>
      </c>
      <c r="J25" s="19">
        <f t="shared" si="9"/>
        <v>4011563.194375</v>
      </c>
      <c r="K25" s="19">
        <v>2414620</v>
      </c>
      <c r="L25" s="19">
        <f t="shared" si="6"/>
        <v>-1596943.194375</v>
      </c>
      <c r="M25" s="21">
        <f t="shared" si="7"/>
        <v>0.60191498500778251</v>
      </c>
    </row>
    <row r="26" spans="1:13" ht="14.25" x14ac:dyDescent="0.2">
      <c r="A26" s="18" t="s">
        <v>36</v>
      </c>
      <c r="B26" s="28">
        <v>0</v>
      </c>
      <c r="C26" s="28">
        <v>0</v>
      </c>
      <c r="D26" s="28">
        <v>0</v>
      </c>
      <c r="E26" s="28"/>
      <c r="F26" s="28"/>
      <c r="G26" s="28"/>
      <c r="H26" s="28">
        <f t="shared" si="8"/>
        <v>0</v>
      </c>
      <c r="I26" s="19">
        <f>+[1]Funcionamiento!F8</f>
        <v>25000000</v>
      </c>
      <c r="J26" s="19">
        <f t="shared" si="9"/>
        <v>25000000</v>
      </c>
      <c r="K26" s="19">
        <v>2244953</v>
      </c>
      <c r="L26" s="19">
        <f t="shared" si="6"/>
        <v>-22755047</v>
      </c>
      <c r="M26" s="21">
        <f t="shared" si="7"/>
        <v>8.9798119999999995E-2</v>
      </c>
    </row>
    <row r="27" spans="1:13" ht="14.25" x14ac:dyDescent="0.2">
      <c r="A27" s="27" t="s">
        <v>37</v>
      </c>
      <c r="B27" s="28">
        <f>+[1]Funcionamiento!I16</f>
        <v>2184723.2250000001</v>
      </c>
      <c r="C27" s="28">
        <f>+[1]Funcionamiento!J16</f>
        <v>2184723.2250000001</v>
      </c>
      <c r="D27" s="28">
        <f>+[1]Funcionamiento!K16</f>
        <v>2184723.2250000001</v>
      </c>
      <c r="E27" s="28">
        <f>+[1]Funcionamiento!H16</f>
        <v>2184723.2250000001</v>
      </c>
      <c r="F27" s="28">
        <f>+[1]Funcionamiento!L16</f>
        <v>2184723.2250000001</v>
      </c>
      <c r="G27" s="28">
        <f>+[1]Funcionamiento!G16</f>
        <v>2184723.2250000001</v>
      </c>
      <c r="H27" s="28">
        <f t="shared" si="8"/>
        <v>13108339.35</v>
      </c>
      <c r="I27" s="19">
        <f>+[1]Funcionamiento!F16</f>
        <v>5847953.7206250001</v>
      </c>
      <c r="J27" s="19">
        <f t="shared" si="9"/>
        <v>18956293.070625</v>
      </c>
      <c r="K27" s="19">
        <v>16380455</v>
      </c>
      <c r="L27" s="19">
        <f t="shared" si="6"/>
        <v>-2575838.0706249997</v>
      </c>
      <c r="M27" s="21">
        <f t="shared" si="7"/>
        <v>0.86411699476114545</v>
      </c>
    </row>
    <row r="28" spans="1:13" ht="14.25" x14ac:dyDescent="0.2">
      <c r="A28" s="27" t="s">
        <v>38</v>
      </c>
      <c r="B28" s="28">
        <f>+[1]Funcionamiento!I30</f>
        <v>1500000</v>
      </c>
      <c r="C28" s="28">
        <f>+[1]Funcionamiento!J30</f>
        <v>0</v>
      </c>
      <c r="D28" s="28">
        <f>+[1]Funcionamiento!K30</f>
        <v>1321875.0000000002</v>
      </c>
      <c r="E28" s="28">
        <f>+[1]Funcionamiento!H30</f>
        <v>500000</v>
      </c>
      <c r="F28" s="28"/>
      <c r="G28" s="28">
        <f>+[1]Funcionamiento!G30</f>
        <v>10000000</v>
      </c>
      <c r="H28" s="28">
        <f t="shared" si="8"/>
        <v>13321875</v>
      </c>
      <c r="I28" s="19">
        <f>+[1]Funcionamiento!F30</f>
        <v>6210010.125</v>
      </c>
      <c r="J28" s="19">
        <f t="shared" si="9"/>
        <v>19531885.125</v>
      </c>
      <c r="K28" s="19">
        <v>4607176</v>
      </c>
      <c r="L28" s="19">
        <f t="shared" si="6"/>
        <v>-14924709.125</v>
      </c>
      <c r="M28" s="21">
        <f t="shared" si="7"/>
        <v>0.23587974076823781</v>
      </c>
    </row>
    <row r="29" spans="1:13" ht="14.25" x14ac:dyDescent="0.2">
      <c r="A29" s="27" t="s">
        <v>39</v>
      </c>
      <c r="B29" s="28">
        <v>0</v>
      </c>
      <c r="C29" s="28">
        <v>0</v>
      </c>
      <c r="D29" s="28">
        <v>0</v>
      </c>
      <c r="E29" s="28"/>
      <c r="F29" s="28"/>
      <c r="G29" s="28">
        <f>+[1]Funcionamiento!G34</f>
        <v>17500000</v>
      </c>
      <c r="H29" s="28">
        <f t="shared" si="8"/>
        <v>17500000</v>
      </c>
      <c r="I29" s="19">
        <f>+[1]Funcionamiento!F34</f>
        <v>29838204.743125003</v>
      </c>
      <c r="J29" s="19">
        <f t="shared" si="9"/>
        <v>47338204.743125007</v>
      </c>
      <c r="K29" s="19">
        <v>28937970</v>
      </c>
      <c r="L29" s="19">
        <f t="shared" si="6"/>
        <v>-18400234.743125007</v>
      </c>
      <c r="M29" s="21">
        <f t="shared" si="7"/>
        <v>0.61130264987927541</v>
      </c>
    </row>
    <row r="30" spans="1:13" ht="14.25" x14ac:dyDescent="0.2">
      <c r="A30" s="27" t="s">
        <v>40</v>
      </c>
      <c r="B30" s="19">
        <f>+[1]Funcionamiento!I22</f>
        <v>3000000</v>
      </c>
      <c r="C30" s="19">
        <f>+[1]Funcionamiento!J22</f>
        <v>4605436.2779999999</v>
      </c>
      <c r="D30" s="19">
        <f>+[1]Funcionamiento!K22</f>
        <v>2178711.4668750004</v>
      </c>
      <c r="E30" s="19"/>
      <c r="F30" s="28">
        <f>+[1]Funcionamiento!L22</f>
        <v>5994320.2576650009</v>
      </c>
      <c r="G30" s="19">
        <f>+[1]Funcionamiento!G22</f>
        <v>87000000</v>
      </c>
      <c r="H30" s="28">
        <f t="shared" si="8"/>
        <v>102778468.00253999</v>
      </c>
      <c r="I30" s="19">
        <f>+[1]Funcionamiento!F22</f>
        <v>5338500</v>
      </c>
      <c r="J30" s="19">
        <f t="shared" si="9"/>
        <v>108116968.00253999</v>
      </c>
      <c r="K30" s="19">
        <v>87200112</v>
      </c>
      <c r="L30" s="19">
        <f t="shared" si="6"/>
        <v>-20916856.002539992</v>
      </c>
      <c r="M30" s="21">
        <f t="shared" si="7"/>
        <v>0.8065349372168058</v>
      </c>
    </row>
    <row r="31" spans="1:13" ht="14.25" x14ac:dyDescent="0.2">
      <c r="A31" s="27" t="s">
        <v>41</v>
      </c>
      <c r="B31" s="28">
        <v>0</v>
      </c>
      <c r="C31" s="28">
        <v>0</v>
      </c>
      <c r="D31" s="28">
        <v>0</v>
      </c>
      <c r="E31" s="28"/>
      <c r="F31" s="28"/>
      <c r="G31" s="28"/>
      <c r="H31" s="28">
        <f t="shared" si="8"/>
        <v>0</v>
      </c>
      <c r="I31" s="19">
        <f>+[1]Funcionamiento!F12</f>
        <v>4946194</v>
      </c>
      <c r="J31" s="19">
        <f t="shared" si="9"/>
        <v>4946194</v>
      </c>
      <c r="K31" s="19">
        <v>4933562</v>
      </c>
      <c r="L31" s="19">
        <f t="shared" si="6"/>
        <v>-12632</v>
      </c>
      <c r="M31" s="21">
        <f t="shared" si="7"/>
        <v>0.99744611715593845</v>
      </c>
    </row>
    <row r="32" spans="1:13" ht="14.25" x14ac:dyDescent="0.2">
      <c r="A32" s="27" t="s">
        <v>42</v>
      </c>
      <c r="B32" s="19">
        <f>+[1]Funcionamiento!I18</f>
        <v>2750030.6006250004</v>
      </c>
      <c r="C32" s="19">
        <f>+[1]Funcionamiento!J18</f>
        <v>1069456.359375</v>
      </c>
      <c r="D32" s="19">
        <f>+[1]Funcionamiento!K18</f>
        <v>458338.47750000004</v>
      </c>
      <c r="E32" s="19"/>
      <c r="F32" s="19">
        <f>+[1]Funcionamiento!L18</f>
        <v>2750030.6006250004</v>
      </c>
      <c r="G32" s="19">
        <f>+[1]Funcionamiento!G18</f>
        <v>2472713.1225000001</v>
      </c>
      <c r="H32" s="28">
        <f t="shared" si="8"/>
        <v>9500569.1606250014</v>
      </c>
      <c r="I32" s="19">
        <f>+[1]Funcionamiento!F18</f>
        <v>7791753.588750001</v>
      </c>
      <c r="J32" s="19">
        <f t="shared" si="9"/>
        <v>17292322.749375001</v>
      </c>
      <c r="K32" s="19">
        <v>13955590</v>
      </c>
      <c r="L32" s="19">
        <f t="shared" si="6"/>
        <v>-3336732.7493750006</v>
      </c>
      <c r="M32" s="21">
        <f t="shared" si="7"/>
        <v>0.80703964425510155</v>
      </c>
    </row>
    <row r="33" spans="1:15" ht="14.25" x14ac:dyDescent="0.2">
      <c r="A33" s="27" t="s">
        <v>43</v>
      </c>
      <c r="B33" s="28">
        <f>+[1]Funcionamiento!I20</f>
        <v>9375600</v>
      </c>
      <c r="C33" s="28">
        <v>0</v>
      </c>
      <c r="D33" s="28">
        <v>0</v>
      </c>
      <c r="E33" s="28"/>
      <c r="F33" s="28">
        <f>+[1]Funcionamiento!L20</f>
        <v>5853482.2633032007</v>
      </c>
      <c r="G33" s="28">
        <f>+[1]Funcionamiento!G20</f>
        <v>2805523.2850000001</v>
      </c>
      <c r="H33" s="28">
        <f t="shared" si="8"/>
        <v>18034605.548303202</v>
      </c>
      <c r="I33" s="19">
        <f>+[1]Funcionamiento!F20</f>
        <v>14115875.972500002</v>
      </c>
      <c r="J33" s="19">
        <f>+H33+I33</f>
        <v>32150481.520803206</v>
      </c>
      <c r="K33" s="19">
        <v>20214016</v>
      </c>
      <c r="L33" s="19">
        <f t="shared" si="6"/>
        <v>-11936465.520803206</v>
      </c>
      <c r="M33" s="21">
        <f t="shared" si="7"/>
        <v>0.62873136089487092</v>
      </c>
    </row>
    <row r="34" spans="1:15" ht="14.25" x14ac:dyDescent="0.2">
      <c r="A34" s="27" t="s">
        <v>44</v>
      </c>
      <c r="B34" s="28">
        <v>0</v>
      </c>
      <c r="C34" s="28">
        <v>0</v>
      </c>
      <c r="D34" s="28">
        <v>0</v>
      </c>
      <c r="E34" s="28"/>
      <c r="F34" s="28"/>
      <c r="G34" s="28"/>
      <c r="H34" s="28">
        <f t="shared" si="8"/>
        <v>0</v>
      </c>
      <c r="I34" s="19">
        <f>+[1]Funcionamiento!F36</f>
        <v>766192.78812499996</v>
      </c>
      <c r="J34" s="19">
        <f t="shared" si="9"/>
        <v>766192.78812499996</v>
      </c>
      <c r="K34" s="19">
        <v>0</v>
      </c>
      <c r="L34" s="19">
        <f t="shared" si="6"/>
        <v>-766192.78812499996</v>
      </c>
      <c r="M34" s="21">
        <f t="shared" si="7"/>
        <v>0</v>
      </c>
    </row>
    <row r="35" spans="1:15" ht="14.25" x14ac:dyDescent="0.2">
      <c r="A35" s="27" t="s">
        <v>45</v>
      </c>
      <c r="B35" s="28">
        <v>0</v>
      </c>
      <c r="C35" s="28">
        <v>0</v>
      </c>
      <c r="D35" s="28">
        <v>0</v>
      </c>
      <c r="E35" s="28"/>
      <c r="F35" s="28"/>
      <c r="G35" s="28"/>
      <c r="H35" s="28">
        <f t="shared" si="8"/>
        <v>0</v>
      </c>
      <c r="I35" s="19">
        <f>+[1]Funcionamiento!F32</f>
        <v>5924146.7250000015</v>
      </c>
      <c r="J35" s="19">
        <f t="shared" si="9"/>
        <v>5924146.7250000015</v>
      </c>
      <c r="K35" s="19">
        <v>1472300</v>
      </c>
      <c r="L35" s="19">
        <f t="shared" si="6"/>
        <v>-4451846.7250000015</v>
      </c>
      <c r="M35" s="21">
        <f t="shared" si="7"/>
        <v>0.24852524225756742</v>
      </c>
    </row>
    <row r="36" spans="1:15" ht="15" x14ac:dyDescent="0.25">
      <c r="A36" s="25" t="s">
        <v>46</v>
      </c>
      <c r="B36" s="26">
        <f>SUM(B21:B35)</f>
        <v>71761561.575625002</v>
      </c>
      <c r="C36" s="26">
        <f t="shared" ref="C36:I36" si="10">SUM(C21:C35)</f>
        <v>16801895.116875</v>
      </c>
      <c r="D36" s="26">
        <f t="shared" si="10"/>
        <v>8463139.3237500004</v>
      </c>
      <c r="E36" s="26">
        <f>SUM(E21:E35)</f>
        <v>3484723.2250000001</v>
      </c>
      <c r="F36" s="26">
        <f t="shared" si="10"/>
        <v>25191909.218938902</v>
      </c>
      <c r="G36" s="26">
        <f>SUM(G21:G35)</f>
        <v>189112959.63249999</v>
      </c>
      <c r="H36" s="29">
        <f t="shared" si="10"/>
        <v>314816188.09268886</v>
      </c>
      <c r="I36" s="26">
        <f t="shared" si="10"/>
        <v>162128586.97050002</v>
      </c>
      <c r="J36" s="26">
        <f>SUM(J21:J35)</f>
        <v>476944775.06318891</v>
      </c>
      <c r="K36" s="26">
        <f>SUM(K21:K35)</f>
        <v>322720886</v>
      </c>
      <c r="L36" s="26">
        <f>+K36-J36</f>
        <v>-154223889.06318891</v>
      </c>
      <c r="M36" s="17">
        <f t="shared" si="7"/>
        <v>0.67664204090975466</v>
      </c>
    </row>
    <row r="37" spans="1:15" ht="15" x14ac:dyDescent="0.25">
      <c r="A37" s="30" t="s">
        <v>47</v>
      </c>
      <c r="B37" s="31">
        <f t="shared" ref="B37:G37" si="11">+B36+B19</f>
        <v>396061569.09682119</v>
      </c>
      <c r="C37" s="31">
        <f t="shared" si="11"/>
        <v>113005529.57029781</v>
      </c>
      <c r="D37" s="31">
        <f t="shared" si="11"/>
        <v>91267268.346101955</v>
      </c>
      <c r="E37" s="31">
        <f t="shared" si="11"/>
        <v>14726214.189189853</v>
      </c>
      <c r="F37" s="31">
        <f t="shared" si="11"/>
        <v>110335315.66970152</v>
      </c>
      <c r="G37" s="31">
        <f t="shared" si="11"/>
        <v>512626905.30182475</v>
      </c>
      <c r="H37" s="32">
        <f>+B37+C37+D37+G37+E37+F37</f>
        <v>1238022802.1739373</v>
      </c>
      <c r="I37" s="31">
        <f>+I36+I19</f>
        <v>254231830.21310067</v>
      </c>
      <c r="J37" s="31">
        <f>+J36+J19</f>
        <v>1492254632.3870378</v>
      </c>
      <c r="K37" s="31">
        <f>+K36+K19</f>
        <v>1285234796</v>
      </c>
      <c r="L37" s="31">
        <f t="shared" si="6"/>
        <v>-207019836.38703775</v>
      </c>
      <c r="M37" s="33">
        <f t="shared" si="7"/>
        <v>0.8612704347542316</v>
      </c>
    </row>
    <row r="38" spans="1:15" ht="15" x14ac:dyDescent="0.25">
      <c r="A38" s="34"/>
      <c r="B38" s="35"/>
      <c r="C38" s="35"/>
      <c r="D38" s="35"/>
      <c r="E38" s="35"/>
      <c r="F38" s="35"/>
      <c r="G38" s="35"/>
      <c r="H38" s="35"/>
      <c r="I38" s="35"/>
      <c r="J38" s="35"/>
      <c r="K38" s="35"/>
      <c r="L38" s="35"/>
      <c r="M38" s="36"/>
    </row>
    <row r="39" spans="1:15" ht="15" x14ac:dyDescent="0.25">
      <c r="A39" s="37" t="s">
        <v>48</v>
      </c>
      <c r="B39" s="38">
        <f>+B41</f>
        <v>815214006.55231845</v>
      </c>
      <c r="C39" s="38">
        <f>+C135</f>
        <v>367229348.88</v>
      </c>
      <c r="D39" s="38">
        <f>+D147</f>
        <v>281704500</v>
      </c>
      <c r="E39" s="38">
        <f>+E182</f>
        <v>91515000</v>
      </c>
      <c r="F39" s="38">
        <f>+F74</f>
        <v>1249989377.6527293</v>
      </c>
      <c r="G39" s="38">
        <f>+G112</f>
        <v>4359001000</v>
      </c>
      <c r="H39" s="38">
        <f>+B39+C39+D39+G39+E39+F39</f>
        <v>7164653233.0850477</v>
      </c>
      <c r="I39" s="38">
        <v>0</v>
      </c>
      <c r="J39" s="38">
        <f>+I39+H39</f>
        <v>7164653233.0850477</v>
      </c>
      <c r="K39" s="38">
        <f>+K41+K74+K112+K135+K147+K182</f>
        <v>4472330252.8299999</v>
      </c>
      <c r="L39" s="38">
        <f>+K39-J39</f>
        <v>-2692322980.2550478</v>
      </c>
      <c r="M39" s="39">
        <f>+J39/$J$199</f>
        <v>0.76020248530866597</v>
      </c>
      <c r="O39" s="24"/>
    </row>
    <row r="40" spans="1:15" ht="15" x14ac:dyDescent="0.25">
      <c r="A40" s="37"/>
      <c r="B40" s="38"/>
      <c r="C40" s="38"/>
      <c r="D40" s="38"/>
      <c r="E40" s="38"/>
      <c r="F40" s="38"/>
      <c r="G40" s="38"/>
      <c r="H40" s="38"/>
      <c r="I40" s="38"/>
      <c r="J40" s="38"/>
      <c r="K40" s="38"/>
      <c r="L40" s="38"/>
      <c r="M40" s="39"/>
    </row>
    <row r="41" spans="1:15" ht="15" x14ac:dyDescent="0.25">
      <c r="A41" s="37" t="s">
        <v>49</v>
      </c>
      <c r="B41" s="38">
        <f>+B42+B45+B58+B62+B66+B70</f>
        <v>815214006.55231845</v>
      </c>
      <c r="C41" s="38"/>
      <c r="D41" s="38"/>
      <c r="E41" s="38"/>
      <c r="F41" s="38"/>
      <c r="G41" s="38"/>
      <c r="H41" s="38">
        <f>+H42+H45+H58+H62+H66+H70</f>
        <v>815214006.55231845</v>
      </c>
      <c r="I41" s="38"/>
      <c r="J41" s="38">
        <f>+J42+J45+J58+J62+J66+J70</f>
        <v>815214006.55231845</v>
      </c>
      <c r="K41" s="38">
        <f>+K42+K45+K58+K62+K66+K70</f>
        <v>477258715.82999998</v>
      </c>
      <c r="L41" s="38">
        <f t="shared" ref="L41:L72" si="12">+K41-J41</f>
        <v>-337955290.72231847</v>
      </c>
      <c r="M41" s="17">
        <f t="shared" ref="M41:M70" si="13">IFERROR(K41/J41,0)</f>
        <v>0.58543978880884284</v>
      </c>
    </row>
    <row r="42" spans="1:15" s="41" customFormat="1" ht="15" x14ac:dyDescent="0.25">
      <c r="A42" s="40" t="s">
        <v>50</v>
      </c>
      <c r="B42" s="26">
        <f>+SUM(B43:B44)</f>
        <v>130541583.29937501</v>
      </c>
      <c r="C42" s="26"/>
      <c r="D42" s="26"/>
      <c r="E42" s="26"/>
      <c r="F42" s="26"/>
      <c r="G42" s="26"/>
      <c r="H42" s="26">
        <f>+SUM(H43:H44)</f>
        <v>130541583.29937501</v>
      </c>
      <c r="I42" s="26"/>
      <c r="J42" s="26">
        <f>+SUM(J43:J44)</f>
        <v>130541583.29937501</v>
      </c>
      <c r="K42" s="26">
        <f>+SUM(K43:K44)</f>
        <v>29539637</v>
      </c>
      <c r="L42" s="26">
        <f t="shared" si="12"/>
        <v>-101001946.29937501</v>
      </c>
      <c r="M42" s="17">
        <f t="shared" si="13"/>
        <v>0.22628526675868368</v>
      </c>
    </row>
    <row r="43" spans="1:15" s="41" customFormat="1" ht="15" hidden="1" outlineLevel="1" x14ac:dyDescent="0.25">
      <c r="A43" s="42" t="s">
        <v>51</v>
      </c>
      <c r="B43" s="19">
        <f>+[2]Agregado!$F$23</f>
        <v>113195330.42937501</v>
      </c>
      <c r="C43" s="26"/>
      <c r="D43" s="26"/>
      <c r="E43" s="26"/>
      <c r="F43" s="26"/>
      <c r="G43" s="26"/>
      <c r="H43" s="19">
        <f>+B43+C43+D43+G43+E43+F43</f>
        <v>113195330.42937501</v>
      </c>
      <c r="I43" s="26"/>
      <c r="J43" s="20">
        <f>+H43+I43</f>
        <v>113195330.42937501</v>
      </c>
      <c r="K43" s="20">
        <v>14120746</v>
      </c>
      <c r="L43" s="20">
        <f t="shared" si="12"/>
        <v>-99074584.429375008</v>
      </c>
      <c r="M43" s="21">
        <f t="shared" si="13"/>
        <v>0.1247467183181221</v>
      </c>
    </row>
    <row r="44" spans="1:15" s="41" customFormat="1" ht="15" hidden="1" outlineLevel="1" x14ac:dyDescent="0.25">
      <c r="A44" s="42" t="s">
        <v>52</v>
      </c>
      <c r="B44" s="19">
        <f>+[2]Agregado!$F$24</f>
        <v>17346252.870000005</v>
      </c>
      <c r="C44" s="26"/>
      <c r="D44" s="26"/>
      <c r="E44" s="26"/>
      <c r="F44" s="26"/>
      <c r="G44" s="26"/>
      <c r="H44" s="19">
        <f>+B44+C44+D44+G44+E44+F44</f>
        <v>17346252.870000005</v>
      </c>
      <c r="I44" s="26"/>
      <c r="J44" s="20">
        <f>+H44+I44</f>
        <v>17346252.870000005</v>
      </c>
      <c r="K44" s="20">
        <v>15418891</v>
      </c>
      <c r="L44" s="20">
        <f t="shared" si="12"/>
        <v>-1927361.8700000048</v>
      </c>
      <c r="M44" s="21">
        <f t="shared" si="13"/>
        <v>0.88888886352317975</v>
      </c>
    </row>
    <row r="45" spans="1:15" s="41" customFormat="1" ht="15" collapsed="1" x14ac:dyDescent="0.25">
      <c r="A45" s="43" t="s">
        <v>53</v>
      </c>
      <c r="B45" s="16">
        <f>+B46+B47+B48+B57</f>
        <v>341054224.33250248</v>
      </c>
      <c r="C45" s="26"/>
      <c r="D45" s="26"/>
      <c r="E45" s="26"/>
      <c r="F45" s="26"/>
      <c r="G45" s="26"/>
      <c r="H45" s="16">
        <f>+H46+H47+H48+H57</f>
        <v>341054224.33250248</v>
      </c>
      <c r="I45" s="26"/>
      <c r="J45" s="16">
        <f>+J46+J48+J57+J47</f>
        <v>341054224.33250254</v>
      </c>
      <c r="K45" s="16">
        <f>+K46+K48+K47+K57</f>
        <v>203984208</v>
      </c>
      <c r="L45" s="16">
        <f>+K45-J45</f>
        <v>-137070016.33250254</v>
      </c>
      <c r="M45" s="17">
        <f t="shared" si="13"/>
        <v>0.59809905125564589</v>
      </c>
    </row>
    <row r="46" spans="1:15" s="41" customFormat="1" ht="15" hidden="1" outlineLevel="1" x14ac:dyDescent="0.25">
      <c r="A46" s="42" t="s">
        <v>54</v>
      </c>
      <c r="B46" s="19">
        <f>+[2]Agregado!$F$27</f>
        <v>77367963.968125015</v>
      </c>
      <c r="C46" s="26"/>
      <c r="D46" s="26"/>
      <c r="E46" s="26"/>
      <c r="F46" s="26"/>
      <c r="G46" s="26"/>
      <c r="H46" s="19">
        <f>+B46+C46+D46+G46+E46+F46</f>
        <v>77367963.968125015</v>
      </c>
      <c r="I46" s="26"/>
      <c r="J46" s="20">
        <f t="shared" ref="J46:J57" si="14">+H46+I46</f>
        <v>77367963.968125015</v>
      </c>
      <c r="K46" s="20">
        <v>74543965</v>
      </c>
      <c r="L46" s="20">
        <f>+K46-J46</f>
        <v>-2823998.9681250155</v>
      </c>
      <c r="M46" s="21">
        <f t="shared" si="13"/>
        <v>0.96349911742166972</v>
      </c>
    </row>
    <row r="47" spans="1:15" s="41" customFormat="1" ht="15" hidden="1" outlineLevel="1" x14ac:dyDescent="0.25">
      <c r="A47" s="42" t="s">
        <v>55</v>
      </c>
      <c r="B47" s="19">
        <f>+[2]Agregado!$F$28</f>
        <v>26531492.357500002</v>
      </c>
      <c r="C47" s="26"/>
      <c r="D47" s="26"/>
      <c r="E47" s="26"/>
      <c r="F47" s="26"/>
      <c r="G47" s="26"/>
      <c r="H47" s="19">
        <f t="shared" ref="H47:H53" si="15">+B47+C47+D47+G47+E47+F47</f>
        <v>26531492.357500002</v>
      </c>
      <c r="I47" s="26"/>
      <c r="J47" s="20">
        <f t="shared" si="14"/>
        <v>26531492.357500002</v>
      </c>
      <c r="K47" s="20">
        <v>20152973</v>
      </c>
      <c r="L47" s="20">
        <f>+K47-J47</f>
        <v>-6378519.3575000018</v>
      </c>
      <c r="M47" s="21">
        <f t="shared" si="13"/>
        <v>0.75958686109502227</v>
      </c>
    </row>
    <row r="48" spans="1:15" s="41" customFormat="1" ht="15" hidden="1" outlineLevel="1" x14ac:dyDescent="0.25">
      <c r="A48" s="42" t="s">
        <v>56</v>
      </c>
      <c r="B48" s="16">
        <f>+B49+B53</f>
        <v>100000000</v>
      </c>
      <c r="C48" s="26"/>
      <c r="D48" s="26"/>
      <c r="E48" s="26"/>
      <c r="F48" s="26"/>
      <c r="G48" s="26"/>
      <c r="H48" s="16">
        <f t="shared" si="15"/>
        <v>100000000</v>
      </c>
      <c r="I48" s="16"/>
      <c r="J48" s="16">
        <f t="shared" si="14"/>
        <v>100000000</v>
      </c>
      <c r="K48" s="16">
        <f>+K49+K53</f>
        <v>0</v>
      </c>
      <c r="L48" s="16">
        <f t="shared" si="12"/>
        <v>-100000000</v>
      </c>
      <c r="M48" s="17">
        <f t="shared" si="13"/>
        <v>0</v>
      </c>
    </row>
    <row r="49" spans="1:13" s="41" customFormat="1" ht="15" hidden="1" outlineLevel="2" x14ac:dyDescent="0.25">
      <c r="A49" s="42" t="s">
        <v>57</v>
      </c>
      <c r="B49" s="16">
        <f>+B50</f>
        <v>80000000</v>
      </c>
      <c r="C49" s="26"/>
      <c r="D49" s="26"/>
      <c r="E49" s="26"/>
      <c r="F49" s="26"/>
      <c r="G49" s="26"/>
      <c r="H49" s="16">
        <f t="shared" si="15"/>
        <v>80000000</v>
      </c>
      <c r="I49" s="16"/>
      <c r="J49" s="16">
        <f t="shared" si="14"/>
        <v>80000000</v>
      </c>
      <c r="K49" s="16">
        <f>+K50</f>
        <v>0</v>
      </c>
      <c r="L49" s="16">
        <f t="shared" si="12"/>
        <v>-80000000</v>
      </c>
      <c r="M49" s="17">
        <f t="shared" si="13"/>
        <v>0</v>
      </c>
    </row>
    <row r="50" spans="1:13" s="41" customFormat="1" ht="15" hidden="1" outlineLevel="2" x14ac:dyDescent="0.25">
      <c r="A50" s="42" t="s">
        <v>58</v>
      </c>
      <c r="B50" s="19">
        <f>+B51+B52</f>
        <v>80000000</v>
      </c>
      <c r="C50" s="26"/>
      <c r="D50" s="26"/>
      <c r="E50" s="26"/>
      <c r="F50" s="26"/>
      <c r="G50" s="26"/>
      <c r="H50" s="19">
        <f t="shared" si="15"/>
        <v>80000000</v>
      </c>
      <c r="I50" s="26"/>
      <c r="J50" s="20">
        <f>+H50+I50</f>
        <v>80000000</v>
      </c>
      <c r="K50" s="20"/>
      <c r="L50" s="20">
        <f t="shared" si="12"/>
        <v>-80000000</v>
      </c>
      <c r="M50" s="21">
        <f t="shared" si="13"/>
        <v>0</v>
      </c>
    </row>
    <row r="51" spans="1:13" s="41" customFormat="1" ht="15" hidden="1" outlineLevel="2" x14ac:dyDescent="0.25">
      <c r="A51" s="42" t="s">
        <v>59</v>
      </c>
      <c r="B51" s="19">
        <f>+[2]Agregado!$F$31</f>
        <v>80000000</v>
      </c>
      <c r="C51" s="26"/>
      <c r="D51" s="26"/>
      <c r="E51" s="26"/>
      <c r="F51" s="26"/>
      <c r="G51" s="26"/>
      <c r="H51" s="19">
        <f t="shared" si="15"/>
        <v>80000000</v>
      </c>
      <c r="I51" s="26"/>
      <c r="J51" s="20">
        <f>+H51+I51</f>
        <v>80000000</v>
      </c>
      <c r="K51" s="20"/>
      <c r="L51" s="20">
        <f t="shared" si="12"/>
        <v>-80000000</v>
      </c>
      <c r="M51" s="21">
        <f t="shared" si="13"/>
        <v>0</v>
      </c>
    </row>
    <row r="52" spans="1:13" s="41" customFormat="1" ht="15" hidden="1" outlineLevel="2" x14ac:dyDescent="0.25">
      <c r="A52" s="42" t="s">
        <v>60</v>
      </c>
      <c r="B52" s="19">
        <v>0</v>
      </c>
      <c r="C52" s="26"/>
      <c r="D52" s="26"/>
      <c r="E52" s="26"/>
      <c r="F52" s="26"/>
      <c r="G52" s="26"/>
      <c r="H52" s="19">
        <f t="shared" si="15"/>
        <v>0</v>
      </c>
      <c r="I52" s="26"/>
      <c r="J52" s="20">
        <f>+H52+I52</f>
        <v>0</v>
      </c>
      <c r="K52" s="20"/>
      <c r="L52" s="20">
        <f t="shared" si="12"/>
        <v>0</v>
      </c>
      <c r="M52" s="21">
        <f t="shared" si="13"/>
        <v>0</v>
      </c>
    </row>
    <row r="53" spans="1:13" s="41" customFormat="1" ht="15" hidden="1" outlineLevel="2" x14ac:dyDescent="0.25">
      <c r="A53" s="42" t="s">
        <v>61</v>
      </c>
      <c r="B53" s="16">
        <f>+B54</f>
        <v>20000000</v>
      </c>
      <c r="C53" s="26"/>
      <c r="D53" s="26"/>
      <c r="E53" s="26"/>
      <c r="F53" s="26"/>
      <c r="G53" s="26"/>
      <c r="H53" s="16">
        <f t="shared" si="15"/>
        <v>20000000</v>
      </c>
      <c r="I53" s="16"/>
      <c r="J53" s="16">
        <f t="shared" si="14"/>
        <v>20000000</v>
      </c>
      <c r="K53" s="16">
        <f>+K54</f>
        <v>0</v>
      </c>
      <c r="L53" s="16">
        <f t="shared" si="12"/>
        <v>-20000000</v>
      </c>
      <c r="M53" s="17">
        <f t="shared" si="13"/>
        <v>0</v>
      </c>
    </row>
    <row r="54" spans="1:13" s="41" customFormat="1" ht="15" hidden="1" outlineLevel="2" x14ac:dyDescent="0.25">
      <c r="A54" s="42" t="s">
        <v>62</v>
      </c>
      <c r="B54" s="19">
        <f>+B55+B56</f>
        <v>20000000</v>
      </c>
      <c r="C54" s="26"/>
      <c r="D54" s="26"/>
      <c r="E54" s="26"/>
      <c r="F54" s="26"/>
      <c r="G54" s="26"/>
      <c r="H54" s="19">
        <f>+B54+C54+D54+G54+E54+F54</f>
        <v>20000000</v>
      </c>
      <c r="I54" s="26"/>
      <c r="J54" s="20">
        <f>+H54+I54</f>
        <v>20000000</v>
      </c>
      <c r="K54" s="20"/>
      <c r="L54" s="20">
        <f t="shared" si="12"/>
        <v>-20000000</v>
      </c>
      <c r="M54" s="21">
        <f t="shared" si="13"/>
        <v>0</v>
      </c>
    </row>
    <row r="55" spans="1:13" s="41" customFormat="1" ht="15" hidden="1" outlineLevel="2" x14ac:dyDescent="0.25">
      <c r="A55" s="42" t="s">
        <v>63</v>
      </c>
      <c r="B55" s="19">
        <f>+[2]Agregado!$F$35</f>
        <v>20000000</v>
      </c>
      <c r="C55" s="26"/>
      <c r="D55" s="26"/>
      <c r="E55" s="26"/>
      <c r="F55" s="26"/>
      <c r="G55" s="26"/>
      <c r="H55" s="19">
        <f>+B55+C55+D55+G55+E55+F55</f>
        <v>20000000</v>
      </c>
      <c r="I55" s="26"/>
      <c r="J55" s="20">
        <f>+H55+I55</f>
        <v>20000000</v>
      </c>
      <c r="K55" s="20"/>
      <c r="L55" s="20">
        <f t="shared" si="12"/>
        <v>-20000000</v>
      </c>
      <c r="M55" s="21">
        <f t="shared" si="13"/>
        <v>0</v>
      </c>
    </row>
    <row r="56" spans="1:13" s="41" customFormat="1" ht="15" hidden="1" outlineLevel="2" x14ac:dyDescent="0.25">
      <c r="A56" s="42" t="s">
        <v>64</v>
      </c>
      <c r="B56" s="19">
        <v>0</v>
      </c>
      <c r="C56" s="26"/>
      <c r="D56" s="26"/>
      <c r="E56" s="26"/>
      <c r="F56" s="26"/>
      <c r="G56" s="26"/>
      <c r="H56" s="19">
        <f>+B56+C56+D56+G56+E56+F56</f>
        <v>0</v>
      </c>
      <c r="I56" s="26"/>
      <c r="J56" s="20">
        <f>+H56+I56</f>
        <v>0</v>
      </c>
      <c r="K56" s="20"/>
      <c r="L56" s="20">
        <f t="shared" si="12"/>
        <v>0</v>
      </c>
      <c r="M56" s="21">
        <f t="shared" si="13"/>
        <v>0</v>
      </c>
    </row>
    <row r="57" spans="1:13" s="41" customFormat="1" ht="15" hidden="1" outlineLevel="1" collapsed="1" x14ac:dyDescent="0.25">
      <c r="A57" s="42" t="s">
        <v>65</v>
      </c>
      <c r="B57" s="16">
        <f>+[2]Agregado!$F$38</f>
        <v>137154768.00687751</v>
      </c>
      <c r="C57" s="26"/>
      <c r="D57" s="26"/>
      <c r="E57" s="26"/>
      <c r="F57" s="26"/>
      <c r="G57" s="26"/>
      <c r="H57" s="16">
        <f>+B57+C57+D57+G57+E57+F57</f>
        <v>137154768.00687751</v>
      </c>
      <c r="I57" s="26"/>
      <c r="J57" s="16">
        <f t="shared" si="14"/>
        <v>137154768.00687751</v>
      </c>
      <c r="K57" s="16">
        <v>109287270</v>
      </c>
      <c r="L57" s="20">
        <f t="shared" si="12"/>
        <v>-27867498.006877512</v>
      </c>
      <c r="M57" s="21">
        <f t="shared" si="13"/>
        <v>0.79681714014141947</v>
      </c>
    </row>
    <row r="58" spans="1:13" s="41" customFormat="1" ht="15" collapsed="1" x14ac:dyDescent="0.25">
      <c r="A58" s="43" t="s">
        <v>66</v>
      </c>
      <c r="B58" s="16">
        <f>SUM(B59:B61)</f>
        <v>91025379.250008017</v>
      </c>
      <c r="C58" s="26"/>
      <c r="D58" s="26"/>
      <c r="E58" s="26"/>
      <c r="F58" s="26"/>
      <c r="G58" s="26"/>
      <c r="H58" s="16">
        <f>SUM(H59:H61)</f>
        <v>91025379.250008017</v>
      </c>
      <c r="I58" s="26"/>
      <c r="J58" s="16">
        <f>SUM(J59:J61)</f>
        <v>91025379.250008017</v>
      </c>
      <c r="K58" s="16">
        <f>SUM(K59:K61)</f>
        <v>59905646.829999998</v>
      </c>
      <c r="L58" s="16">
        <f t="shared" si="12"/>
        <v>-31119732.420008019</v>
      </c>
      <c r="M58" s="17">
        <f t="shared" si="13"/>
        <v>0.65812026627721765</v>
      </c>
    </row>
    <row r="59" spans="1:13" s="41" customFormat="1" ht="15" hidden="1" outlineLevel="1" x14ac:dyDescent="0.25">
      <c r="A59" s="42" t="s">
        <v>67</v>
      </c>
      <c r="B59" s="19">
        <f>+[2]Agregado!$F$41</f>
        <v>44119459.142500006</v>
      </c>
      <c r="C59" s="26"/>
      <c r="D59" s="26"/>
      <c r="E59" s="26"/>
      <c r="F59" s="26"/>
      <c r="G59" s="26"/>
      <c r="H59" s="19">
        <f>+B59+C59+D59+G59+E59+F59</f>
        <v>44119459.142500006</v>
      </c>
      <c r="I59" s="26"/>
      <c r="J59" s="20">
        <f>+H59+I59</f>
        <v>44119459.142500006</v>
      </c>
      <c r="K59" s="20">
        <v>31658790</v>
      </c>
      <c r="L59" s="20">
        <f t="shared" si="12"/>
        <v>-12460669.142500006</v>
      </c>
      <c r="M59" s="21">
        <f t="shared" si="13"/>
        <v>0.71756976661355487</v>
      </c>
    </row>
    <row r="60" spans="1:13" s="41" customFormat="1" ht="15" hidden="1" outlineLevel="1" x14ac:dyDescent="0.25">
      <c r="A60" s="42" t="s">
        <v>68</v>
      </c>
      <c r="B60" s="19">
        <f>+[2]Agregado!$F$42</f>
        <v>17952450.107508004</v>
      </c>
      <c r="C60" s="26"/>
      <c r="D60" s="26"/>
      <c r="E60" s="26"/>
      <c r="F60" s="26"/>
      <c r="G60" s="26"/>
      <c r="H60" s="19">
        <f>+B60+C60+D60+G60+E60+F60</f>
        <v>17952450.107508004</v>
      </c>
      <c r="I60" s="26"/>
      <c r="J60" s="20">
        <f>+H60+I60</f>
        <v>17952450.107508004</v>
      </c>
      <c r="K60" s="20">
        <v>11089144</v>
      </c>
      <c r="L60" s="20">
        <f t="shared" si="12"/>
        <v>-6863306.1075080037</v>
      </c>
      <c r="M60" s="21">
        <f t="shared" si="13"/>
        <v>0.6176952969423567</v>
      </c>
    </row>
    <row r="61" spans="1:13" s="41" customFormat="1" ht="15" hidden="1" outlineLevel="1" x14ac:dyDescent="0.25">
      <c r="A61" s="42" t="s">
        <v>69</v>
      </c>
      <c r="B61" s="19">
        <f>+[2]Agregado!$F$43</f>
        <v>28953470</v>
      </c>
      <c r="C61" s="26"/>
      <c r="D61" s="26"/>
      <c r="E61" s="26"/>
      <c r="F61" s="26"/>
      <c r="G61" s="26"/>
      <c r="H61" s="19">
        <f>+B61+C61+D61+G61+E61+F61</f>
        <v>28953470</v>
      </c>
      <c r="I61" s="26"/>
      <c r="J61" s="20">
        <f>+H61+I61</f>
        <v>28953470</v>
      </c>
      <c r="K61" s="20">
        <v>17157712.829999998</v>
      </c>
      <c r="L61" s="20">
        <f t="shared" si="12"/>
        <v>-11795757.170000002</v>
      </c>
      <c r="M61" s="21">
        <f t="shared" si="13"/>
        <v>0.59259608019349663</v>
      </c>
    </row>
    <row r="62" spans="1:13" s="41" customFormat="1" ht="15" collapsed="1" x14ac:dyDescent="0.25">
      <c r="A62" s="43" t="s">
        <v>70</v>
      </c>
      <c r="B62" s="16">
        <f>SUM(B63:B65)</f>
        <v>103714643.79855788</v>
      </c>
      <c r="C62" s="26"/>
      <c r="D62" s="26"/>
      <c r="E62" s="26"/>
      <c r="F62" s="26"/>
      <c r="G62" s="26"/>
      <c r="H62" s="16">
        <f>SUM(H63:H65)</f>
        <v>103714643.79855788</v>
      </c>
      <c r="I62" s="26"/>
      <c r="J62" s="16">
        <f>SUM(J63:J65)</f>
        <v>103714643.79855788</v>
      </c>
      <c r="K62" s="16">
        <f>SUM(K63:K65)</f>
        <v>93627743</v>
      </c>
      <c r="L62" s="16">
        <f t="shared" si="12"/>
        <v>-10086900.798557878</v>
      </c>
      <c r="M62" s="17">
        <f t="shared" si="13"/>
        <v>0.9027437165175114</v>
      </c>
    </row>
    <row r="63" spans="1:13" s="41" customFormat="1" ht="15" hidden="1" outlineLevel="1" x14ac:dyDescent="0.25">
      <c r="A63" s="42" t="s">
        <v>71</v>
      </c>
      <c r="B63" s="19">
        <f>+[2]Agregado!$F$46</f>
        <v>35738602.161348373</v>
      </c>
      <c r="C63" s="26"/>
      <c r="D63" s="26"/>
      <c r="E63" s="26"/>
      <c r="F63" s="26"/>
      <c r="G63" s="26"/>
      <c r="H63" s="19">
        <f>+B63+C63+D63+G63+E63+F63</f>
        <v>35738602.161348373</v>
      </c>
      <c r="I63" s="26"/>
      <c r="J63" s="20">
        <f>+H63+I63</f>
        <v>35738602.161348373</v>
      </c>
      <c r="K63" s="20">
        <v>31958724</v>
      </c>
      <c r="L63" s="20">
        <f t="shared" si="12"/>
        <v>-3779878.1613483727</v>
      </c>
      <c r="M63" s="21">
        <f t="shared" si="13"/>
        <v>0.89423542240730536</v>
      </c>
    </row>
    <row r="64" spans="1:13" s="41" customFormat="1" ht="15" hidden="1" outlineLevel="1" x14ac:dyDescent="0.25">
      <c r="A64" s="42" t="s">
        <v>72</v>
      </c>
      <c r="B64" s="19">
        <f>+[2]Agregado!$F$47</f>
        <v>46860652.554709509</v>
      </c>
      <c r="C64" s="26"/>
      <c r="D64" s="26"/>
      <c r="E64" s="26"/>
      <c r="F64" s="26"/>
      <c r="G64" s="26"/>
      <c r="H64" s="19">
        <f>+B64+C64+D64+G64+E64+F64</f>
        <v>46860652.554709509</v>
      </c>
      <c r="I64" s="26"/>
      <c r="J64" s="20">
        <f>+H64+I64</f>
        <v>46860652.554709509</v>
      </c>
      <c r="K64" s="20">
        <v>41865926</v>
      </c>
      <c r="L64" s="20">
        <f t="shared" si="12"/>
        <v>-4994726.554709509</v>
      </c>
      <c r="M64" s="21">
        <f t="shared" si="13"/>
        <v>0.89341320953910752</v>
      </c>
    </row>
    <row r="65" spans="1:13" s="41" customFormat="1" ht="15" hidden="1" outlineLevel="1" x14ac:dyDescent="0.25">
      <c r="A65" s="42" t="s">
        <v>73</v>
      </c>
      <c r="B65" s="19">
        <f>+[2]Agregado!$F$48</f>
        <v>21115389.0825</v>
      </c>
      <c r="C65" s="26"/>
      <c r="D65" s="26"/>
      <c r="E65" s="26"/>
      <c r="F65" s="26"/>
      <c r="G65" s="26"/>
      <c r="H65" s="19">
        <f>+B65+C65+D65+G65+E65+F65</f>
        <v>21115389.0825</v>
      </c>
      <c r="I65" s="26"/>
      <c r="J65" s="20">
        <f>+H65+I65</f>
        <v>21115389.0825</v>
      </c>
      <c r="K65" s="20">
        <v>19803093</v>
      </c>
      <c r="L65" s="20">
        <f t="shared" si="12"/>
        <v>-1312296.0824999996</v>
      </c>
      <c r="M65" s="21">
        <f t="shared" si="13"/>
        <v>0.93785120049776383</v>
      </c>
    </row>
    <row r="66" spans="1:13" s="41" customFormat="1" ht="15" collapsed="1" x14ac:dyDescent="0.25">
      <c r="A66" s="43" t="s">
        <v>74</v>
      </c>
      <c r="B66" s="16">
        <f>SUM(B67:B69)</f>
        <v>36529449.625</v>
      </c>
      <c r="C66" s="26"/>
      <c r="D66" s="26"/>
      <c r="E66" s="26"/>
      <c r="F66" s="26"/>
      <c r="G66" s="26"/>
      <c r="H66" s="16">
        <f>SUM(H67:H69)</f>
        <v>36529449.625</v>
      </c>
      <c r="I66" s="26"/>
      <c r="J66" s="16">
        <f>SUM(J67:J69)</f>
        <v>36529449.625</v>
      </c>
      <c r="K66" s="16">
        <f>SUM(K67:K69)</f>
        <v>14977305</v>
      </c>
      <c r="L66" s="16">
        <f t="shared" si="12"/>
        <v>-21552144.625</v>
      </c>
      <c r="M66" s="17">
        <f t="shared" si="13"/>
        <v>0.41000631418628991</v>
      </c>
    </row>
    <row r="67" spans="1:13" s="41" customFormat="1" ht="15" hidden="1" outlineLevel="1" x14ac:dyDescent="0.25">
      <c r="A67" s="42" t="s">
        <v>75</v>
      </c>
      <c r="B67" s="19">
        <f>+[2]Agregado!$F$51</f>
        <v>6542699.625</v>
      </c>
      <c r="C67" s="26"/>
      <c r="D67" s="26"/>
      <c r="E67" s="26"/>
      <c r="F67" s="26"/>
      <c r="G67" s="26"/>
      <c r="H67" s="19">
        <f>+B67+C67+D67+G67+E67+F67</f>
        <v>6542699.625</v>
      </c>
      <c r="I67" s="26"/>
      <c r="J67" s="20">
        <f>+H67+I67</f>
        <v>6542699.625</v>
      </c>
      <c r="K67" s="20">
        <v>4777205</v>
      </c>
      <c r="L67" s="20">
        <f t="shared" si="12"/>
        <v>-1765494.625</v>
      </c>
      <c r="M67" s="21">
        <f t="shared" si="13"/>
        <v>0.73015808057977294</v>
      </c>
    </row>
    <row r="68" spans="1:13" s="41" customFormat="1" ht="15" hidden="1" outlineLevel="1" x14ac:dyDescent="0.25">
      <c r="A68" s="42" t="s">
        <v>76</v>
      </c>
      <c r="B68" s="19">
        <f>+[2]Agregado!$F$52</f>
        <v>29986750.000000004</v>
      </c>
      <c r="C68" s="26"/>
      <c r="D68" s="26"/>
      <c r="E68" s="26"/>
      <c r="F68" s="26"/>
      <c r="G68" s="26"/>
      <c r="H68" s="19">
        <f>+B68+C68+D68+G68+E68+F68</f>
        <v>29986750.000000004</v>
      </c>
      <c r="I68" s="26"/>
      <c r="J68" s="20">
        <f>+H68+I68</f>
        <v>29986750.000000004</v>
      </c>
      <c r="K68" s="20">
        <v>10200100</v>
      </c>
      <c r="L68" s="20">
        <f t="shared" si="12"/>
        <v>-19786650.000000004</v>
      </c>
      <c r="M68" s="21">
        <f t="shared" si="13"/>
        <v>0.3401535678257897</v>
      </c>
    </row>
    <row r="69" spans="1:13" s="41" customFormat="1" ht="15" hidden="1" outlineLevel="1" x14ac:dyDescent="0.25">
      <c r="A69" s="42" t="s">
        <v>77</v>
      </c>
      <c r="B69" s="19">
        <v>0</v>
      </c>
      <c r="C69" s="26"/>
      <c r="D69" s="26"/>
      <c r="E69" s="26"/>
      <c r="F69" s="26"/>
      <c r="G69" s="26"/>
      <c r="H69" s="19">
        <f>+B69+C69+D69+G69+E69+F69</f>
        <v>0</v>
      </c>
      <c r="I69" s="26"/>
      <c r="J69" s="20">
        <f>+H69+I69</f>
        <v>0</v>
      </c>
      <c r="K69" s="20">
        <v>0</v>
      </c>
      <c r="L69" s="20">
        <f t="shared" si="12"/>
        <v>0</v>
      </c>
      <c r="M69" s="21">
        <f t="shared" si="13"/>
        <v>0</v>
      </c>
    </row>
    <row r="70" spans="1:13" s="41" customFormat="1" ht="15" collapsed="1" x14ac:dyDescent="0.25">
      <c r="A70" s="43" t="s">
        <v>78</v>
      </c>
      <c r="B70" s="16">
        <f>SUM(B71:B72)</f>
        <v>112348726.24687502</v>
      </c>
      <c r="C70" s="26"/>
      <c r="D70" s="26"/>
      <c r="E70" s="26"/>
      <c r="F70" s="26"/>
      <c r="G70" s="26"/>
      <c r="H70" s="16">
        <f>SUM(H71:H72)</f>
        <v>112348726.24687502</v>
      </c>
      <c r="I70" s="26"/>
      <c r="J70" s="16">
        <f>SUM(J71:J72)</f>
        <v>112348726.24687502</v>
      </c>
      <c r="K70" s="16">
        <f>SUM(K71:K72)</f>
        <v>75224176</v>
      </c>
      <c r="L70" s="16">
        <f t="shared" si="12"/>
        <v>-37124550.246875018</v>
      </c>
      <c r="M70" s="17">
        <f t="shared" si="13"/>
        <v>0.66955966937001532</v>
      </c>
    </row>
    <row r="71" spans="1:13" s="41" customFormat="1" ht="15" hidden="1" outlineLevel="1" x14ac:dyDescent="0.25">
      <c r="A71" s="42" t="s">
        <v>79</v>
      </c>
      <c r="B71" s="19">
        <f>+[2]Agregado!$F$56</f>
        <v>81881090.547500014</v>
      </c>
      <c r="C71" s="26"/>
      <c r="D71" s="26"/>
      <c r="E71" s="26"/>
      <c r="F71" s="26"/>
      <c r="G71" s="26"/>
      <c r="H71" s="19">
        <f>+B71+C71+D71+G71+E71+F71</f>
        <v>81881090.547500014</v>
      </c>
      <c r="I71" s="26"/>
      <c r="J71" s="20">
        <f>+H71+I71</f>
        <v>81881090.547500014</v>
      </c>
      <c r="K71" s="20">
        <v>72573581</v>
      </c>
      <c r="L71" s="20">
        <f t="shared" si="12"/>
        <v>-9307509.5475000143</v>
      </c>
      <c r="M71" s="21">
        <f>+J71/$J$199</f>
        <v>8.6879583015339688E-3</v>
      </c>
    </row>
    <row r="72" spans="1:13" s="41" customFormat="1" ht="15" hidden="1" outlineLevel="1" x14ac:dyDescent="0.25">
      <c r="A72" s="42" t="s">
        <v>80</v>
      </c>
      <c r="B72" s="19">
        <f>+[2]Agregado!$F$57</f>
        <v>30467635.699375004</v>
      </c>
      <c r="C72" s="26"/>
      <c r="D72" s="26"/>
      <c r="E72" s="26"/>
      <c r="F72" s="26"/>
      <c r="G72" s="26"/>
      <c r="H72" s="19">
        <f>+B72+C72+D72+G72+E72+F72</f>
        <v>30467635.699375004</v>
      </c>
      <c r="I72" s="26"/>
      <c r="J72" s="20">
        <f>+H72+I72</f>
        <v>30467635.699375004</v>
      </c>
      <c r="K72" s="20">
        <v>2650595</v>
      </c>
      <c r="L72" s="20">
        <f t="shared" si="12"/>
        <v>-27817040.699375004</v>
      </c>
      <c r="M72" s="21">
        <f>+J72/$J$199</f>
        <v>3.2327555328411487E-3</v>
      </c>
    </row>
    <row r="73" spans="1:13" s="41" customFormat="1" ht="15" collapsed="1" x14ac:dyDescent="0.25">
      <c r="A73" s="42"/>
      <c r="B73" s="19"/>
      <c r="C73" s="26"/>
      <c r="D73" s="26"/>
      <c r="E73" s="26"/>
      <c r="F73" s="26"/>
      <c r="G73" s="26"/>
      <c r="H73" s="19"/>
      <c r="I73" s="26"/>
      <c r="J73" s="20"/>
      <c r="K73" s="20"/>
      <c r="L73" s="20"/>
      <c r="M73" s="21"/>
    </row>
    <row r="74" spans="1:13" s="41" customFormat="1" ht="15" x14ac:dyDescent="0.25">
      <c r="A74" s="43" t="s">
        <v>81</v>
      </c>
      <c r="B74" s="19"/>
      <c r="C74" s="26"/>
      <c r="D74" s="26"/>
      <c r="E74" s="26"/>
      <c r="F74" s="26">
        <f>+F75+F83+F90+F94+F106</f>
        <v>1249989377.6527293</v>
      </c>
      <c r="G74" s="26"/>
      <c r="H74" s="26">
        <f>+H75+H83+H90+H94+H106</f>
        <v>1249989377.6527293</v>
      </c>
      <c r="I74" s="26"/>
      <c r="J74" s="16">
        <f>+H74+I74</f>
        <v>1249989377.6527293</v>
      </c>
      <c r="K74" s="26">
        <f>+K75+K83+K90+K94+K106</f>
        <v>990939300</v>
      </c>
      <c r="L74" s="16">
        <f t="shared" ref="L74:L110" si="16">+K74-J74</f>
        <v>-259050077.65272927</v>
      </c>
      <c r="M74" s="17">
        <f t="shared" ref="M74:M106" si="17">IFERROR(K74/J74,0)</f>
        <v>0.79275817676212423</v>
      </c>
    </row>
    <row r="75" spans="1:13" s="41" customFormat="1" ht="15" x14ac:dyDescent="0.25">
      <c r="A75" s="43" t="s">
        <v>82</v>
      </c>
      <c r="B75" s="19"/>
      <c r="C75" s="26"/>
      <c r="D75" s="26"/>
      <c r="E75" s="26"/>
      <c r="F75" s="26">
        <f>SUM(F76:F82)</f>
        <v>28746249.201562498</v>
      </c>
      <c r="G75" s="26"/>
      <c r="H75" s="26">
        <f>SUM(H76:H82)</f>
        <v>28746249.201562498</v>
      </c>
      <c r="I75" s="26"/>
      <c r="J75" s="26">
        <f>SUM(J76:J82)</f>
        <v>28746249.201562498</v>
      </c>
      <c r="K75" s="26">
        <f>SUM(K76:K82)</f>
        <v>0</v>
      </c>
      <c r="L75" s="26">
        <f t="shared" si="16"/>
        <v>-28746249.201562498</v>
      </c>
      <c r="M75" s="17">
        <f t="shared" si="17"/>
        <v>0</v>
      </c>
    </row>
    <row r="76" spans="1:13" s="41" customFormat="1" ht="15" hidden="1" outlineLevel="1" x14ac:dyDescent="0.25">
      <c r="A76" s="42" t="s">
        <v>83</v>
      </c>
      <c r="B76" s="19"/>
      <c r="C76" s="26"/>
      <c r="D76" s="26"/>
      <c r="E76" s="26"/>
      <c r="F76" s="20">
        <v>0</v>
      </c>
      <c r="G76" s="26"/>
      <c r="H76" s="19">
        <f t="shared" ref="H76:H81" si="18">+B76+C76+D76+G76+E76+F76</f>
        <v>0</v>
      </c>
      <c r="I76" s="26"/>
      <c r="J76" s="20">
        <f t="shared" ref="J76:J81" si="19">+H76+I76</f>
        <v>0</v>
      </c>
      <c r="K76" s="20">
        <v>0</v>
      </c>
      <c r="L76" s="20">
        <f t="shared" si="16"/>
        <v>0</v>
      </c>
      <c r="M76" s="21">
        <f t="shared" si="17"/>
        <v>0</v>
      </c>
    </row>
    <row r="77" spans="1:13" s="41" customFormat="1" ht="15" hidden="1" outlineLevel="1" x14ac:dyDescent="0.25">
      <c r="A77" s="42" t="s">
        <v>84</v>
      </c>
      <c r="B77" s="19"/>
      <c r="C77" s="26"/>
      <c r="D77" s="26"/>
      <c r="E77" s="26"/>
      <c r="F77" s="20">
        <v>0</v>
      </c>
      <c r="G77" s="26"/>
      <c r="H77" s="19">
        <f t="shared" si="18"/>
        <v>0</v>
      </c>
      <c r="I77" s="26"/>
      <c r="J77" s="20">
        <f t="shared" si="19"/>
        <v>0</v>
      </c>
      <c r="K77" s="20">
        <v>0</v>
      </c>
      <c r="L77" s="20">
        <f t="shared" si="16"/>
        <v>0</v>
      </c>
      <c r="M77" s="21">
        <f t="shared" si="17"/>
        <v>0</v>
      </c>
    </row>
    <row r="78" spans="1:13" s="41" customFormat="1" ht="15" hidden="1" outlineLevel="1" x14ac:dyDescent="0.25">
      <c r="A78" s="42" t="s">
        <v>85</v>
      </c>
      <c r="B78" s="19"/>
      <c r="C78" s="26"/>
      <c r="D78" s="26"/>
      <c r="E78" s="26"/>
      <c r="F78" s="20">
        <v>22000245.756749999</v>
      </c>
      <c r="G78" s="26"/>
      <c r="H78" s="19">
        <f t="shared" si="18"/>
        <v>22000245.756749999</v>
      </c>
      <c r="I78" s="26"/>
      <c r="J78" s="20">
        <f t="shared" si="19"/>
        <v>22000245.756749999</v>
      </c>
      <c r="K78" s="20">
        <v>0</v>
      </c>
      <c r="L78" s="20">
        <f t="shared" si="16"/>
        <v>-22000245.756749999</v>
      </c>
      <c r="M78" s="21">
        <f t="shared" si="17"/>
        <v>0</v>
      </c>
    </row>
    <row r="79" spans="1:13" s="41" customFormat="1" ht="15" hidden="1" outlineLevel="1" x14ac:dyDescent="0.25">
      <c r="A79" s="42" t="s">
        <v>86</v>
      </c>
      <c r="B79" s="19"/>
      <c r="C79" s="26"/>
      <c r="D79" s="26"/>
      <c r="E79" s="26"/>
      <c r="F79" s="20">
        <v>6746003.4448124999</v>
      </c>
      <c r="G79" s="26"/>
      <c r="H79" s="19">
        <f t="shared" si="18"/>
        <v>6746003.4448124999</v>
      </c>
      <c r="I79" s="26"/>
      <c r="J79" s="20">
        <f t="shared" si="19"/>
        <v>6746003.4448124999</v>
      </c>
      <c r="K79" s="20">
        <v>0</v>
      </c>
      <c r="L79" s="20">
        <f t="shared" si="16"/>
        <v>-6746003.4448124999</v>
      </c>
      <c r="M79" s="21">
        <f t="shared" si="17"/>
        <v>0</v>
      </c>
    </row>
    <row r="80" spans="1:13" s="41" customFormat="1" ht="15" hidden="1" outlineLevel="1" x14ac:dyDescent="0.25">
      <c r="A80" s="42" t="s">
        <v>87</v>
      </c>
      <c r="B80" s="19"/>
      <c r="C80" s="26"/>
      <c r="D80" s="26"/>
      <c r="E80" s="26"/>
      <c r="F80" s="20">
        <v>0</v>
      </c>
      <c r="G80" s="26"/>
      <c r="H80" s="19">
        <f t="shared" si="18"/>
        <v>0</v>
      </c>
      <c r="I80" s="26"/>
      <c r="J80" s="20">
        <f t="shared" si="19"/>
        <v>0</v>
      </c>
      <c r="K80" s="20">
        <v>0</v>
      </c>
      <c r="L80" s="20">
        <f t="shared" si="16"/>
        <v>0</v>
      </c>
      <c r="M80" s="21">
        <f t="shared" si="17"/>
        <v>0</v>
      </c>
    </row>
    <row r="81" spans="1:13" s="41" customFormat="1" ht="15" hidden="1" outlineLevel="1" x14ac:dyDescent="0.25">
      <c r="A81" s="42" t="s">
        <v>88</v>
      </c>
      <c r="B81" s="19"/>
      <c r="C81" s="26"/>
      <c r="D81" s="26"/>
      <c r="E81" s="26"/>
      <c r="F81" s="20">
        <v>0</v>
      </c>
      <c r="G81" s="26"/>
      <c r="H81" s="19">
        <f t="shared" si="18"/>
        <v>0</v>
      </c>
      <c r="I81" s="26"/>
      <c r="J81" s="20">
        <f t="shared" si="19"/>
        <v>0</v>
      </c>
      <c r="K81" s="20">
        <v>0</v>
      </c>
      <c r="L81" s="20">
        <f t="shared" si="16"/>
        <v>0</v>
      </c>
      <c r="M81" s="21">
        <f t="shared" si="17"/>
        <v>0</v>
      </c>
    </row>
    <row r="82" spans="1:13" s="41" customFormat="1" ht="15" hidden="1" outlineLevel="1" x14ac:dyDescent="0.25">
      <c r="A82" s="42" t="s">
        <v>89</v>
      </c>
      <c r="B82" s="19"/>
      <c r="C82" s="26"/>
      <c r="D82" s="26"/>
      <c r="E82" s="26"/>
      <c r="F82" s="20">
        <v>0</v>
      </c>
      <c r="G82" s="26"/>
      <c r="H82" s="19">
        <f>+B82+C82+D82+G82+E82+F82</f>
        <v>0</v>
      </c>
      <c r="I82" s="26"/>
      <c r="J82" s="20">
        <f>+H82+I82</f>
        <v>0</v>
      </c>
      <c r="K82" s="20">
        <v>0</v>
      </c>
      <c r="L82" s="20">
        <f t="shared" si="16"/>
        <v>0</v>
      </c>
      <c r="M82" s="21">
        <f t="shared" si="17"/>
        <v>0</v>
      </c>
    </row>
    <row r="83" spans="1:13" s="41" customFormat="1" ht="15" collapsed="1" x14ac:dyDescent="0.25">
      <c r="A83" s="43" t="s">
        <v>90</v>
      </c>
      <c r="B83" s="19"/>
      <c r="C83" s="26"/>
      <c r="D83" s="26"/>
      <c r="E83" s="26"/>
      <c r="F83" s="26">
        <f>SUM(F84:F89)</f>
        <v>25025712.933333334</v>
      </c>
      <c r="G83" s="26"/>
      <c r="H83" s="26">
        <f>SUM(H84:H89)</f>
        <v>25025712.933333334</v>
      </c>
      <c r="I83" s="26"/>
      <c r="J83" s="26">
        <f>SUM(J84:J89)</f>
        <v>25025712.933333334</v>
      </c>
      <c r="K83" s="26">
        <f>SUM(K84:K89)</f>
        <v>13447000</v>
      </c>
      <c r="L83" s="26">
        <f t="shared" si="16"/>
        <v>-11578712.933333334</v>
      </c>
      <c r="M83" s="17">
        <f t="shared" si="17"/>
        <v>0.53732734950735761</v>
      </c>
    </row>
    <row r="84" spans="1:13" s="41" customFormat="1" ht="15" hidden="1" outlineLevel="1" x14ac:dyDescent="0.25">
      <c r="A84" s="42" t="s">
        <v>91</v>
      </c>
      <c r="B84" s="19"/>
      <c r="C84" s="26"/>
      <c r="D84" s="26"/>
      <c r="E84" s="26"/>
      <c r="F84" s="20">
        <v>11474592.933333334</v>
      </c>
      <c r="G84" s="26"/>
      <c r="H84" s="19">
        <f t="shared" ref="H84:H89" si="20">+B84+C84+D84+G84+E84+F84</f>
        <v>11474592.933333334</v>
      </c>
      <c r="I84" s="26"/>
      <c r="J84" s="20">
        <f t="shared" ref="J84:J89" si="21">+H84+I84</f>
        <v>11474592.933333334</v>
      </c>
      <c r="K84" s="20">
        <v>0</v>
      </c>
      <c r="L84" s="20">
        <f t="shared" si="16"/>
        <v>-11474592.933333334</v>
      </c>
      <c r="M84" s="21">
        <f t="shared" si="17"/>
        <v>0</v>
      </c>
    </row>
    <row r="85" spans="1:13" s="41" customFormat="1" ht="15" hidden="1" outlineLevel="1" x14ac:dyDescent="0.25">
      <c r="A85" s="42" t="s">
        <v>92</v>
      </c>
      <c r="B85" s="19"/>
      <c r="C85" s="26"/>
      <c r="D85" s="26"/>
      <c r="E85" s="26"/>
      <c r="F85" s="20">
        <v>13551120</v>
      </c>
      <c r="G85" s="26"/>
      <c r="H85" s="19">
        <f t="shared" si="20"/>
        <v>13551120</v>
      </c>
      <c r="I85" s="26"/>
      <c r="J85" s="20">
        <f t="shared" si="21"/>
        <v>13551120</v>
      </c>
      <c r="K85" s="20">
        <v>13447000</v>
      </c>
      <c r="L85" s="20">
        <f t="shared" si="16"/>
        <v>-104120</v>
      </c>
      <c r="M85" s="21">
        <f t="shared" si="17"/>
        <v>0.99231650225221235</v>
      </c>
    </row>
    <row r="86" spans="1:13" s="41" customFormat="1" ht="15" hidden="1" outlineLevel="1" x14ac:dyDescent="0.25">
      <c r="A86" s="42" t="s">
        <v>93</v>
      </c>
      <c r="B86" s="19"/>
      <c r="C86" s="26"/>
      <c r="D86" s="26"/>
      <c r="E86" s="26"/>
      <c r="F86" s="20">
        <v>0</v>
      </c>
      <c r="G86" s="26"/>
      <c r="H86" s="19">
        <f t="shared" si="20"/>
        <v>0</v>
      </c>
      <c r="I86" s="26"/>
      <c r="J86" s="20">
        <f t="shared" si="21"/>
        <v>0</v>
      </c>
      <c r="K86" s="20">
        <v>0</v>
      </c>
      <c r="L86" s="20">
        <f t="shared" si="16"/>
        <v>0</v>
      </c>
      <c r="M86" s="21">
        <f t="shared" si="17"/>
        <v>0</v>
      </c>
    </row>
    <row r="87" spans="1:13" s="41" customFormat="1" ht="15" hidden="1" outlineLevel="1" x14ac:dyDescent="0.25">
      <c r="A87" s="42" t="s">
        <v>94</v>
      </c>
      <c r="B87" s="19"/>
      <c r="C87" s="26"/>
      <c r="D87" s="26"/>
      <c r="E87" s="26"/>
      <c r="F87" s="20">
        <v>0</v>
      </c>
      <c r="G87" s="26"/>
      <c r="H87" s="19">
        <f t="shared" si="20"/>
        <v>0</v>
      </c>
      <c r="I87" s="26"/>
      <c r="J87" s="20">
        <f t="shared" si="21"/>
        <v>0</v>
      </c>
      <c r="K87" s="20">
        <v>0</v>
      </c>
      <c r="L87" s="20">
        <f t="shared" si="16"/>
        <v>0</v>
      </c>
      <c r="M87" s="21">
        <f t="shared" si="17"/>
        <v>0</v>
      </c>
    </row>
    <row r="88" spans="1:13" s="41" customFormat="1" ht="15" hidden="1" outlineLevel="1" x14ac:dyDescent="0.25">
      <c r="A88" s="42" t="s">
        <v>95</v>
      </c>
      <c r="B88" s="19"/>
      <c r="C88" s="26"/>
      <c r="D88" s="26"/>
      <c r="E88" s="26"/>
      <c r="F88" s="20">
        <v>0</v>
      </c>
      <c r="G88" s="26"/>
      <c r="H88" s="19">
        <f t="shared" si="20"/>
        <v>0</v>
      </c>
      <c r="I88" s="26"/>
      <c r="J88" s="20">
        <f t="shared" si="21"/>
        <v>0</v>
      </c>
      <c r="K88" s="20">
        <v>0</v>
      </c>
      <c r="L88" s="20">
        <f t="shared" si="16"/>
        <v>0</v>
      </c>
      <c r="M88" s="21">
        <f t="shared" si="17"/>
        <v>0</v>
      </c>
    </row>
    <row r="89" spans="1:13" s="41" customFormat="1" ht="15" hidden="1" outlineLevel="1" x14ac:dyDescent="0.25">
      <c r="A89" s="42" t="s">
        <v>96</v>
      </c>
      <c r="B89" s="19"/>
      <c r="C89" s="26"/>
      <c r="D89" s="26"/>
      <c r="E89" s="26"/>
      <c r="F89" s="20">
        <v>0</v>
      </c>
      <c r="G89" s="26"/>
      <c r="H89" s="19">
        <f t="shared" si="20"/>
        <v>0</v>
      </c>
      <c r="I89" s="26"/>
      <c r="J89" s="20">
        <f t="shared" si="21"/>
        <v>0</v>
      </c>
      <c r="K89" s="20">
        <v>0</v>
      </c>
      <c r="L89" s="20">
        <f t="shared" si="16"/>
        <v>0</v>
      </c>
      <c r="M89" s="21">
        <f t="shared" si="17"/>
        <v>0</v>
      </c>
    </row>
    <row r="90" spans="1:13" s="41" customFormat="1" ht="15" collapsed="1" x14ac:dyDescent="0.25">
      <c r="A90" s="43" t="s">
        <v>97</v>
      </c>
      <c r="B90" s="19"/>
      <c r="C90" s="26"/>
      <c r="D90" s="26"/>
      <c r="E90" s="26"/>
      <c r="F90" s="26">
        <f>+SUM(F91:F93)</f>
        <v>911439715.472</v>
      </c>
      <c r="G90" s="26"/>
      <c r="H90" s="26">
        <f>SUM(H91:H93)</f>
        <v>911439715.472</v>
      </c>
      <c r="I90" s="26"/>
      <c r="J90" s="26">
        <f>SUM(J91:J93)</f>
        <v>911439715.472</v>
      </c>
      <c r="K90" s="26">
        <f>SUM(K91:K93)</f>
        <v>774246879</v>
      </c>
      <c r="L90" s="26">
        <f t="shared" si="16"/>
        <v>-137192836.472</v>
      </c>
      <c r="M90" s="17">
        <f t="shared" si="17"/>
        <v>0.84947678475810873</v>
      </c>
    </row>
    <row r="91" spans="1:13" s="41" customFormat="1" ht="15" hidden="1" outlineLevel="1" x14ac:dyDescent="0.25">
      <c r="A91" s="42" t="s">
        <v>98</v>
      </c>
      <c r="B91" s="19"/>
      <c r="C91" s="26"/>
      <c r="D91" s="26"/>
      <c r="E91" s="26"/>
      <c r="F91" s="20">
        <v>890000000</v>
      </c>
      <c r="G91" s="26"/>
      <c r="H91" s="19">
        <f>+B91+C91+D91+G91+E91+F91</f>
        <v>890000000</v>
      </c>
      <c r="I91" s="26"/>
      <c r="J91" s="20">
        <f>+H91+I91</f>
        <v>890000000</v>
      </c>
      <c r="K91" s="20">
        <v>758207637</v>
      </c>
      <c r="L91" s="20">
        <f t="shared" si="16"/>
        <v>-131792363</v>
      </c>
      <c r="M91" s="21">
        <f t="shared" si="17"/>
        <v>0.85191869325842695</v>
      </c>
    </row>
    <row r="92" spans="1:13" s="41" customFormat="1" ht="15" hidden="1" outlineLevel="1" x14ac:dyDescent="0.25">
      <c r="A92" s="42" t="s">
        <v>99</v>
      </c>
      <c r="B92" s="19"/>
      <c r="C92" s="26"/>
      <c r="D92" s="26"/>
      <c r="E92" s="26"/>
      <c r="F92" s="20">
        <v>13086131.796</v>
      </c>
      <c r="G92" s="26"/>
      <c r="H92" s="19">
        <f>+B92+C92+D92+G92+E92+F92</f>
        <v>13086131.796</v>
      </c>
      <c r="I92" s="26"/>
      <c r="J92" s="20">
        <f>+H92+I92</f>
        <v>13086131.796</v>
      </c>
      <c r="K92" s="20">
        <v>7507224</v>
      </c>
      <c r="L92" s="20">
        <f t="shared" si="16"/>
        <v>-5578907.7960000001</v>
      </c>
      <c r="M92" s="21">
        <f t="shared" si="17"/>
        <v>0.57367785354987111</v>
      </c>
    </row>
    <row r="93" spans="1:13" s="41" customFormat="1" ht="15" hidden="1" outlineLevel="1" x14ac:dyDescent="0.25">
      <c r="A93" s="42" t="s">
        <v>100</v>
      </c>
      <c r="B93" s="19"/>
      <c r="C93" s="26"/>
      <c r="D93" s="26"/>
      <c r="E93" s="26"/>
      <c r="F93" s="20">
        <v>8353583.676</v>
      </c>
      <c r="G93" s="26"/>
      <c r="H93" s="19">
        <f>+B93+C93+D93+G93+E93+F93</f>
        <v>8353583.676</v>
      </c>
      <c r="I93" s="26"/>
      <c r="J93" s="20">
        <f>+H93+I93</f>
        <v>8353583.676</v>
      </c>
      <c r="K93" s="20">
        <v>8532018</v>
      </c>
      <c r="L93" s="20">
        <f t="shared" si="16"/>
        <v>178434.32400000002</v>
      </c>
      <c r="M93" s="21">
        <f t="shared" si="17"/>
        <v>1.0213602126848438</v>
      </c>
    </row>
    <row r="94" spans="1:13" s="41" customFormat="1" ht="15" collapsed="1" x14ac:dyDescent="0.25">
      <c r="A94" s="43" t="s">
        <v>101</v>
      </c>
      <c r="B94" s="19"/>
      <c r="C94" s="26"/>
      <c r="D94" s="26"/>
      <c r="E94" s="26"/>
      <c r="F94" s="26">
        <f>SUM(F95:F105)</f>
        <v>209736847.64583334</v>
      </c>
      <c r="G94" s="26"/>
      <c r="H94" s="26">
        <f>SUM(H95:H105)</f>
        <v>209736847.64583334</v>
      </c>
      <c r="I94" s="26"/>
      <c r="J94" s="26">
        <f>SUM(J95:J105)</f>
        <v>209736847.64583334</v>
      </c>
      <c r="K94" s="26">
        <f>SUM(K95:K105)</f>
        <v>141694088</v>
      </c>
      <c r="L94" s="26">
        <f>+K94-J94</f>
        <v>-68042759.645833343</v>
      </c>
      <c r="M94" s="17">
        <f t="shared" si="17"/>
        <v>0.67558032644444066</v>
      </c>
    </row>
    <row r="95" spans="1:13" s="41" customFormat="1" ht="15" hidden="1" outlineLevel="1" x14ac:dyDescent="0.25">
      <c r="A95" s="42" t="s">
        <v>102</v>
      </c>
      <c r="B95" s="19"/>
      <c r="C95" s="26"/>
      <c r="D95" s="26"/>
      <c r="E95" s="26"/>
      <c r="F95" s="20">
        <v>12000000</v>
      </c>
      <c r="G95" s="26"/>
      <c r="H95" s="19">
        <f t="shared" ref="H95:H110" si="22">+B95+C95+D95+G95+E95+F95</f>
        <v>12000000</v>
      </c>
      <c r="I95" s="26"/>
      <c r="J95" s="20">
        <f t="shared" ref="J95:J110" si="23">+H95+I95</f>
        <v>12000000</v>
      </c>
      <c r="K95" s="20">
        <v>6460708</v>
      </c>
      <c r="L95" s="20">
        <f t="shared" si="16"/>
        <v>-5539292</v>
      </c>
      <c r="M95" s="21">
        <f t="shared" si="17"/>
        <v>0.53839233333333336</v>
      </c>
    </row>
    <row r="96" spans="1:13" s="41" customFormat="1" ht="15" hidden="1" outlineLevel="1" x14ac:dyDescent="0.25">
      <c r="A96" s="42" t="s">
        <v>103</v>
      </c>
      <c r="B96" s="19"/>
      <c r="C96" s="26"/>
      <c r="D96" s="26"/>
      <c r="E96" s="26"/>
      <c r="F96" s="20">
        <v>15636787.199999999</v>
      </c>
      <c r="G96" s="26"/>
      <c r="H96" s="19">
        <f t="shared" si="22"/>
        <v>15636787.199999999</v>
      </c>
      <c r="I96" s="26"/>
      <c r="J96" s="20">
        <f t="shared" si="23"/>
        <v>15636787.199999999</v>
      </c>
      <c r="K96" s="20">
        <v>15636787</v>
      </c>
      <c r="L96" s="20">
        <f t="shared" si="16"/>
        <v>-0.19999999925494194</v>
      </c>
      <c r="M96" s="21">
        <f t="shared" si="17"/>
        <v>0.99999998720964889</v>
      </c>
    </row>
    <row r="97" spans="1:13" s="41" customFormat="1" ht="15" hidden="1" outlineLevel="1" x14ac:dyDescent="0.25">
      <c r="A97" s="42" t="s">
        <v>104</v>
      </c>
      <c r="B97" s="19"/>
      <c r="C97" s="26"/>
      <c r="D97" s="26"/>
      <c r="E97" s="26"/>
      <c r="F97" s="20">
        <v>8460000</v>
      </c>
      <c r="G97" s="26"/>
      <c r="H97" s="19">
        <f t="shared" si="22"/>
        <v>8460000</v>
      </c>
      <c r="I97" s="26"/>
      <c r="J97" s="20">
        <f t="shared" si="23"/>
        <v>8460000</v>
      </c>
      <c r="K97" s="20">
        <v>1137990</v>
      </c>
      <c r="L97" s="20">
        <f t="shared" si="16"/>
        <v>-7322010</v>
      </c>
      <c r="M97" s="21">
        <f t="shared" si="17"/>
        <v>0.13451418439716312</v>
      </c>
    </row>
    <row r="98" spans="1:13" s="41" customFormat="1" ht="15" hidden="1" outlineLevel="1" x14ac:dyDescent="0.25">
      <c r="A98" s="42" t="s">
        <v>105</v>
      </c>
      <c r="B98" s="19"/>
      <c r="C98" s="26"/>
      <c r="D98" s="26"/>
      <c r="E98" s="26"/>
      <c r="F98" s="20">
        <v>41060504.25</v>
      </c>
      <c r="G98" s="26"/>
      <c r="H98" s="19">
        <f t="shared" si="22"/>
        <v>41060504.25</v>
      </c>
      <c r="I98" s="26"/>
      <c r="J98" s="20">
        <f t="shared" si="23"/>
        <v>41060504.25</v>
      </c>
      <c r="K98" s="20">
        <v>30940551</v>
      </c>
      <c r="L98" s="20">
        <f t="shared" si="16"/>
        <v>-10119953.25</v>
      </c>
      <c r="M98" s="21">
        <f t="shared" si="17"/>
        <v>0.75353558279791466</v>
      </c>
    </row>
    <row r="99" spans="1:13" s="41" customFormat="1" ht="15" hidden="1" outlineLevel="1" x14ac:dyDescent="0.25">
      <c r="A99" s="42" t="s">
        <v>106</v>
      </c>
      <c r="B99" s="19"/>
      <c r="C99" s="26"/>
      <c r="D99" s="26"/>
      <c r="E99" s="26"/>
      <c r="F99" s="20">
        <v>18400000</v>
      </c>
      <c r="G99" s="26"/>
      <c r="H99" s="19">
        <f t="shared" si="22"/>
        <v>18400000</v>
      </c>
      <c r="I99" s="26"/>
      <c r="J99" s="20">
        <f t="shared" si="23"/>
        <v>18400000</v>
      </c>
      <c r="K99" s="20">
        <v>3008973</v>
      </c>
      <c r="L99" s="20">
        <f t="shared" si="16"/>
        <v>-15391027</v>
      </c>
      <c r="M99" s="21">
        <f t="shared" si="17"/>
        <v>0.16353114130434782</v>
      </c>
    </row>
    <row r="100" spans="1:13" s="41" customFormat="1" ht="15" hidden="1" outlineLevel="1" x14ac:dyDescent="0.25">
      <c r="A100" s="42" t="s">
        <v>107</v>
      </c>
      <c r="B100" s="19"/>
      <c r="C100" s="26"/>
      <c r="D100" s="26"/>
      <c r="E100" s="26"/>
      <c r="F100" s="20">
        <v>21250000</v>
      </c>
      <c r="G100" s="26"/>
      <c r="H100" s="19">
        <f t="shared" si="22"/>
        <v>21250000</v>
      </c>
      <c r="I100" s="26"/>
      <c r="J100" s="20">
        <f t="shared" si="23"/>
        <v>21250000</v>
      </c>
      <c r="K100" s="20">
        <v>19275550</v>
      </c>
      <c r="L100" s="20">
        <f t="shared" si="16"/>
        <v>-1974450</v>
      </c>
      <c r="M100" s="21">
        <f t="shared" si="17"/>
        <v>0.9070847058823529</v>
      </c>
    </row>
    <row r="101" spans="1:13" s="41" customFormat="1" ht="15" hidden="1" outlineLevel="1" x14ac:dyDescent="0.25">
      <c r="A101" s="42" t="s">
        <v>108</v>
      </c>
      <c r="B101" s="19"/>
      <c r="C101" s="26"/>
      <c r="D101" s="26"/>
      <c r="E101" s="26"/>
      <c r="F101" s="20">
        <v>31464372.780000001</v>
      </c>
      <c r="G101" s="26"/>
      <c r="H101" s="19">
        <f t="shared" si="22"/>
        <v>31464372.780000001</v>
      </c>
      <c r="I101" s="26"/>
      <c r="J101" s="20">
        <f t="shared" si="23"/>
        <v>31464372.780000001</v>
      </c>
      <c r="K101" s="20">
        <v>28317936</v>
      </c>
      <c r="L101" s="20">
        <f t="shared" si="16"/>
        <v>-3146436.7800000012</v>
      </c>
      <c r="M101" s="21">
        <f t="shared" si="17"/>
        <v>0.90000001582742495</v>
      </c>
    </row>
    <row r="102" spans="1:13" s="41" customFormat="1" ht="15" hidden="1" outlineLevel="1" x14ac:dyDescent="0.25">
      <c r="A102" s="42" t="s">
        <v>109</v>
      </c>
      <c r="B102" s="19"/>
      <c r="C102" s="26"/>
      <c r="D102" s="26"/>
      <c r="E102" s="26"/>
      <c r="F102" s="20">
        <v>0</v>
      </c>
      <c r="G102" s="26"/>
      <c r="H102" s="19">
        <f t="shared" si="22"/>
        <v>0</v>
      </c>
      <c r="I102" s="26"/>
      <c r="J102" s="20">
        <f t="shared" si="23"/>
        <v>0</v>
      </c>
      <c r="K102" s="20">
        <v>0</v>
      </c>
      <c r="L102" s="20">
        <f t="shared" si="16"/>
        <v>0</v>
      </c>
      <c r="M102" s="21">
        <f t="shared" si="17"/>
        <v>0</v>
      </c>
    </row>
    <row r="103" spans="1:13" s="41" customFormat="1" ht="15" hidden="1" outlineLevel="1" x14ac:dyDescent="0.25">
      <c r="A103" s="42" t="s">
        <v>110</v>
      </c>
      <c r="B103" s="19"/>
      <c r="C103" s="26"/>
      <c r="D103" s="26"/>
      <c r="E103" s="26"/>
      <c r="F103" s="20">
        <v>15465183.415833334</v>
      </c>
      <c r="G103" s="26"/>
      <c r="H103" s="19">
        <f>+B103+C103+D103+G103+E103+F103</f>
        <v>15465183.415833334</v>
      </c>
      <c r="I103" s="26"/>
      <c r="J103" s="20">
        <f t="shared" si="23"/>
        <v>15465183.415833334</v>
      </c>
      <c r="K103" s="20">
        <v>11568593</v>
      </c>
      <c r="L103" s="20">
        <f t="shared" si="16"/>
        <v>-3896590.4158333335</v>
      </c>
      <c r="M103" s="21">
        <f t="shared" si="17"/>
        <v>0.74804111202173107</v>
      </c>
    </row>
    <row r="104" spans="1:13" s="41" customFormat="1" ht="15" hidden="1" outlineLevel="1" x14ac:dyDescent="0.25">
      <c r="A104" s="42" t="s">
        <v>111</v>
      </c>
      <c r="B104" s="19"/>
      <c r="C104" s="26"/>
      <c r="D104" s="26"/>
      <c r="E104" s="26"/>
      <c r="F104" s="20">
        <v>20000000</v>
      </c>
      <c r="G104" s="26"/>
      <c r="H104" s="19">
        <f>+B104+C104+D104+G104+E104+F104</f>
        <v>20000000</v>
      </c>
      <c r="I104" s="26"/>
      <c r="J104" s="20">
        <f t="shared" si="23"/>
        <v>20000000</v>
      </c>
      <c r="K104" s="20">
        <v>357000</v>
      </c>
      <c r="L104" s="20">
        <f t="shared" si="16"/>
        <v>-19643000</v>
      </c>
      <c r="M104" s="21">
        <f t="shared" si="17"/>
        <v>1.7850000000000001E-2</v>
      </c>
    </row>
    <row r="105" spans="1:13" s="41" customFormat="1" ht="15" hidden="1" outlineLevel="1" x14ac:dyDescent="0.25">
      <c r="A105" s="42" t="s">
        <v>112</v>
      </c>
      <c r="B105" s="19"/>
      <c r="C105" s="26"/>
      <c r="D105" s="26"/>
      <c r="E105" s="26"/>
      <c r="F105" s="20">
        <v>26000000</v>
      </c>
      <c r="G105" s="26"/>
      <c r="H105" s="19">
        <f>+B105+C105+D105+G105+E105+F105</f>
        <v>26000000</v>
      </c>
      <c r="I105" s="26"/>
      <c r="J105" s="20">
        <f t="shared" si="23"/>
        <v>26000000</v>
      </c>
      <c r="K105" s="20">
        <v>24990000</v>
      </c>
      <c r="L105" s="20">
        <f t="shared" si="16"/>
        <v>-1010000</v>
      </c>
      <c r="M105" s="21">
        <f t="shared" si="17"/>
        <v>0.96115384615384614</v>
      </c>
    </row>
    <row r="106" spans="1:13" s="41" customFormat="1" ht="15" collapsed="1" x14ac:dyDescent="0.25">
      <c r="A106" s="43" t="s">
        <v>113</v>
      </c>
      <c r="B106" s="16"/>
      <c r="C106" s="16"/>
      <c r="D106" s="16"/>
      <c r="E106" s="16"/>
      <c r="F106" s="16">
        <f>SUM(F107:F110)</f>
        <v>75040852.400000006</v>
      </c>
      <c r="G106" s="16"/>
      <c r="H106" s="16">
        <f t="shared" si="22"/>
        <v>75040852.400000006</v>
      </c>
      <c r="I106" s="16"/>
      <c r="J106" s="16">
        <f t="shared" si="23"/>
        <v>75040852.400000006</v>
      </c>
      <c r="K106" s="16">
        <f>SUM(K107:K110)</f>
        <v>61551333</v>
      </c>
      <c r="L106" s="16">
        <f t="shared" si="16"/>
        <v>-13489519.400000006</v>
      </c>
      <c r="M106" s="17">
        <f t="shared" si="17"/>
        <v>0.82023765764153278</v>
      </c>
    </row>
    <row r="107" spans="1:13" s="41" customFormat="1" ht="15" hidden="1" outlineLevel="1" x14ac:dyDescent="0.25">
      <c r="A107" s="42" t="s">
        <v>114</v>
      </c>
      <c r="B107" s="19"/>
      <c r="C107" s="26"/>
      <c r="D107" s="26"/>
      <c r="E107" s="26"/>
      <c r="F107" s="20">
        <v>21117278</v>
      </c>
      <c r="G107" s="26"/>
      <c r="H107" s="19">
        <f t="shared" si="22"/>
        <v>21117278</v>
      </c>
      <c r="I107" s="26"/>
      <c r="J107" s="20">
        <f t="shared" si="23"/>
        <v>21117278</v>
      </c>
      <c r="K107" s="20">
        <v>20632449</v>
      </c>
      <c r="L107" s="20">
        <f t="shared" si="16"/>
        <v>-484829</v>
      </c>
      <c r="M107" s="21">
        <f>+J107/$J$199</f>
        <v>2.2406398043693645E-3</v>
      </c>
    </row>
    <row r="108" spans="1:13" s="41" customFormat="1" ht="15" hidden="1" outlineLevel="1" x14ac:dyDescent="0.25">
      <c r="A108" s="42" t="s">
        <v>115</v>
      </c>
      <c r="B108" s="19"/>
      <c r="C108" s="26"/>
      <c r="D108" s="26"/>
      <c r="E108" s="26"/>
      <c r="F108" s="20">
        <v>31273574.399999999</v>
      </c>
      <c r="G108" s="26"/>
      <c r="H108" s="19">
        <f t="shared" si="22"/>
        <v>31273574.399999999</v>
      </c>
      <c r="I108" s="26"/>
      <c r="J108" s="20">
        <f t="shared" si="23"/>
        <v>31273574.399999999</v>
      </c>
      <c r="K108" s="20">
        <v>31273574</v>
      </c>
      <c r="L108" s="20">
        <f t="shared" si="16"/>
        <v>-0.39999999850988388</v>
      </c>
      <c r="M108" s="21">
        <f>+J108/$J$199</f>
        <v>3.3182693160333809E-3</v>
      </c>
    </row>
    <row r="109" spans="1:13" s="41" customFormat="1" ht="15" hidden="1" outlineLevel="1" x14ac:dyDescent="0.25">
      <c r="A109" s="42" t="s">
        <v>116</v>
      </c>
      <c r="B109" s="19"/>
      <c r="C109" s="26"/>
      <c r="D109" s="26"/>
      <c r="E109" s="26"/>
      <c r="F109" s="20">
        <v>8000000</v>
      </c>
      <c r="G109" s="26"/>
      <c r="H109" s="19">
        <f t="shared" si="22"/>
        <v>8000000</v>
      </c>
      <c r="I109" s="26"/>
      <c r="J109" s="20">
        <f t="shared" si="23"/>
        <v>8000000</v>
      </c>
      <c r="K109" s="20">
        <v>7711200</v>
      </c>
      <c r="L109" s="20">
        <f t="shared" si="16"/>
        <v>-288800</v>
      </c>
      <c r="M109" s="21">
        <f>+J109/$J$199</f>
        <v>8.488365988720192E-4</v>
      </c>
    </row>
    <row r="110" spans="1:13" s="41" customFormat="1" ht="15" hidden="1" outlineLevel="1" x14ac:dyDescent="0.25">
      <c r="A110" s="42" t="s">
        <v>117</v>
      </c>
      <c r="B110" s="19"/>
      <c r="C110" s="26"/>
      <c r="D110" s="26"/>
      <c r="E110" s="26"/>
      <c r="F110" s="20">
        <v>14650000</v>
      </c>
      <c r="G110" s="26"/>
      <c r="H110" s="19">
        <f t="shared" si="22"/>
        <v>14650000</v>
      </c>
      <c r="I110" s="26"/>
      <c r="J110" s="20">
        <f t="shared" si="23"/>
        <v>14650000</v>
      </c>
      <c r="K110" s="20">
        <v>1934110</v>
      </c>
      <c r="L110" s="20">
        <f t="shared" si="16"/>
        <v>-12715890</v>
      </c>
      <c r="M110" s="21">
        <f>+J110/$J$199</f>
        <v>1.5544320216843851E-3</v>
      </c>
    </row>
    <row r="111" spans="1:13" s="41" customFormat="1" ht="15" collapsed="1" x14ac:dyDescent="0.25">
      <c r="A111" s="42"/>
      <c r="B111" s="19"/>
      <c r="C111" s="26"/>
      <c r="D111" s="26"/>
      <c r="E111" s="26"/>
      <c r="F111" s="20"/>
      <c r="G111" s="26"/>
      <c r="H111" s="19"/>
      <c r="I111" s="26"/>
      <c r="J111" s="20"/>
      <c r="K111" s="20"/>
      <c r="L111" s="20"/>
      <c r="M111" s="21"/>
    </row>
    <row r="112" spans="1:13" s="41" customFormat="1" ht="15" x14ac:dyDescent="0.25">
      <c r="A112" s="43" t="s">
        <v>118</v>
      </c>
      <c r="B112" s="26"/>
      <c r="C112" s="26"/>
      <c r="D112" s="26"/>
      <c r="E112" s="26"/>
      <c r="F112" s="26"/>
      <c r="G112" s="26">
        <f>+G113+G118+G121+G127+G130</f>
        <v>4359001000</v>
      </c>
      <c r="H112" s="26">
        <f>+H113+H118+H121+H127+H130</f>
        <v>4359001000</v>
      </c>
      <c r="I112" s="26"/>
      <c r="J112" s="26">
        <f>+J113+J118+J121+J127+J130</f>
        <v>4359001000</v>
      </c>
      <c r="K112" s="26">
        <f>+K113+K118+K121+K127+K130</f>
        <v>2436428315</v>
      </c>
      <c r="L112" s="26">
        <f t="shared" ref="L112:L133" si="24">+K112-J112</f>
        <v>-1922572685</v>
      </c>
      <c r="M112" s="17">
        <f t="shared" ref="M112:M130" si="25">IFERROR(K112/J112,0)</f>
        <v>0.55894190320213277</v>
      </c>
    </row>
    <row r="113" spans="1:13" s="41" customFormat="1" ht="15" x14ac:dyDescent="0.25">
      <c r="A113" s="43" t="s">
        <v>119</v>
      </c>
      <c r="B113" s="26"/>
      <c r="C113" s="26"/>
      <c r="D113" s="26"/>
      <c r="E113" s="16"/>
      <c r="F113" s="26"/>
      <c r="G113" s="16">
        <f>SUM(G114:G117)</f>
        <v>1829000000</v>
      </c>
      <c r="H113" s="16">
        <f>SUM(H114:H117)</f>
        <v>1829000000</v>
      </c>
      <c r="I113" s="26"/>
      <c r="J113" s="16">
        <f>SUM(J114:J117)</f>
        <v>1829000000</v>
      </c>
      <c r="K113" s="16">
        <f>SUM(K114:K117)</f>
        <v>574367651</v>
      </c>
      <c r="L113" s="16">
        <f t="shared" si="24"/>
        <v>-1254632349</v>
      </c>
      <c r="M113" s="17">
        <f t="shared" si="25"/>
        <v>0.31403370749043191</v>
      </c>
    </row>
    <row r="114" spans="1:13" s="41" customFormat="1" ht="15" hidden="1" outlineLevel="1" x14ac:dyDescent="0.25">
      <c r="A114" s="42" t="s">
        <v>120</v>
      </c>
      <c r="B114" s="26"/>
      <c r="C114" s="26"/>
      <c r="D114" s="26"/>
      <c r="E114" s="19"/>
      <c r="F114" s="26"/>
      <c r="G114" s="19">
        <v>650000000</v>
      </c>
      <c r="H114" s="19">
        <f>+B114+C114+D114+G114+E114+F114</f>
        <v>650000000</v>
      </c>
      <c r="I114" s="26"/>
      <c r="J114" s="20">
        <f>+H114+I114</f>
        <v>650000000</v>
      </c>
      <c r="K114" s="20">
        <v>0</v>
      </c>
      <c r="L114" s="20">
        <f t="shared" si="24"/>
        <v>-650000000</v>
      </c>
      <c r="M114" s="21">
        <f t="shared" si="25"/>
        <v>0</v>
      </c>
    </row>
    <row r="115" spans="1:13" s="41" customFormat="1" ht="15" hidden="1" outlineLevel="1" x14ac:dyDescent="0.25">
      <c r="A115" s="42" t="s">
        <v>121</v>
      </c>
      <c r="B115" s="26"/>
      <c r="C115" s="26"/>
      <c r="D115" s="26"/>
      <c r="E115" s="19"/>
      <c r="F115" s="26"/>
      <c r="G115" s="19">
        <v>152000000</v>
      </c>
      <c r="H115" s="19">
        <f>+B115+C115+D115+G115+E115+F115</f>
        <v>152000000</v>
      </c>
      <c r="I115" s="26"/>
      <c r="J115" s="20">
        <f>+H115+I115</f>
        <v>152000000</v>
      </c>
      <c r="K115" s="20">
        <v>151166468</v>
      </c>
      <c r="L115" s="20">
        <f t="shared" si="24"/>
        <v>-833532</v>
      </c>
      <c r="M115" s="21">
        <f t="shared" si="25"/>
        <v>0.99451623684210522</v>
      </c>
    </row>
    <row r="116" spans="1:13" s="41" customFormat="1" ht="15" hidden="1" outlineLevel="1" x14ac:dyDescent="0.25">
      <c r="A116" s="42" t="s">
        <v>122</v>
      </c>
      <c r="B116" s="26"/>
      <c r="C116" s="26"/>
      <c r="D116" s="26"/>
      <c r="E116" s="19"/>
      <c r="F116" s="26"/>
      <c r="G116" s="19">
        <v>27000000</v>
      </c>
      <c r="H116" s="19">
        <f>+B116+C116+D116+G116+E116+F116</f>
        <v>27000000</v>
      </c>
      <c r="I116" s="26"/>
      <c r="J116" s="20">
        <f>+H116+I116</f>
        <v>27000000</v>
      </c>
      <c r="K116" s="20">
        <v>12075504</v>
      </c>
      <c r="L116" s="20">
        <f t="shared" si="24"/>
        <v>-14924496</v>
      </c>
      <c r="M116" s="21">
        <f t="shared" si="25"/>
        <v>0.44724088888888891</v>
      </c>
    </row>
    <row r="117" spans="1:13" s="41" customFormat="1" ht="15" hidden="1" outlineLevel="1" x14ac:dyDescent="0.25">
      <c r="A117" s="42" t="s">
        <v>123</v>
      </c>
      <c r="B117" s="26"/>
      <c r="C117" s="26"/>
      <c r="D117" s="26"/>
      <c r="E117" s="19"/>
      <c r="F117" s="26"/>
      <c r="G117" s="19">
        <v>1000000000</v>
      </c>
      <c r="H117" s="19">
        <f>+B117+C117+D117+G117+E117+F117</f>
        <v>1000000000</v>
      </c>
      <c r="I117" s="26"/>
      <c r="J117" s="20">
        <f>+H117+I117</f>
        <v>1000000000</v>
      </c>
      <c r="K117" s="20">
        <v>411125679</v>
      </c>
      <c r="L117" s="20">
        <f t="shared" si="24"/>
        <v>-588874321</v>
      </c>
      <c r="M117" s="21">
        <f t="shared" si="25"/>
        <v>0.41112567900000002</v>
      </c>
    </row>
    <row r="118" spans="1:13" s="41" customFormat="1" ht="15" collapsed="1" x14ac:dyDescent="0.25">
      <c r="A118" s="43" t="s">
        <v>124</v>
      </c>
      <c r="B118" s="26"/>
      <c r="C118" s="26"/>
      <c r="D118" s="26"/>
      <c r="E118" s="16"/>
      <c r="F118" s="26"/>
      <c r="G118" s="16">
        <f>SUM(G119:G120)</f>
        <v>140000000</v>
      </c>
      <c r="H118" s="16">
        <f>SUM(H119:H120)</f>
        <v>140000000</v>
      </c>
      <c r="I118" s="26"/>
      <c r="J118" s="16">
        <f>SUM(J119:J120)</f>
        <v>140000000</v>
      </c>
      <c r="K118" s="16">
        <f>SUM(K119:K120)</f>
        <v>105295934</v>
      </c>
      <c r="L118" s="16">
        <f t="shared" si="24"/>
        <v>-34704066</v>
      </c>
      <c r="M118" s="17">
        <f t="shared" si="25"/>
        <v>0.75211381428571433</v>
      </c>
    </row>
    <row r="119" spans="1:13" s="41" customFormat="1" ht="15" hidden="1" outlineLevel="1" x14ac:dyDescent="0.25">
      <c r="A119" s="42" t="s">
        <v>125</v>
      </c>
      <c r="B119" s="26"/>
      <c r="C119" s="26"/>
      <c r="D119" s="26"/>
      <c r="E119" s="19"/>
      <c r="F119" s="26"/>
      <c r="G119" s="19">
        <v>100000000</v>
      </c>
      <c r="H119" s="19">
        <f>+B119+C119+D119+G119+E119+F119</f>
        <v>100000000</v>
      </c>
      <c r="I119" s="26"/>
      <c r="J119" s="20">
        <f>+H119+I119</f>
        <v>100000000</v>
      </c>
      <c r="K119" s="20">
        <v>85077834</v>
      </c>
      <c r="L119" s="20">
        <f t="shared" si="24"/>
        <v>-14922166</v>
      </c>
      <c r="M119" s="21">
        <f t="shared" si="25"/>
        <v>0.85077833999999997</v>
      </c>
    </row>
    <row r="120" spans="1:13" s="41" customFormat="1" ht="15" hidden="1" outlineLevel="1" x14ac:dyDescent="0.25">
      <c r="A120" s="42" t="s">
        <v>126</v>
      </c>
      <c r="B120" s="26"/>
      <c r="C120" s="26"/>
      <c r="D120" s="26"/>
      <c r="E120" s="19"/>
      <c r="F120" s="26"/>
      <c r="G120" s="19">
        <v>40000000</v>
      </c>
      <c r="H120" s="19">
        <f>+B120+C120+D120+G120+E120+F120</f>
        <v>40000000</v>
      </c>
      <c r="I120" s="26"/>
      <c r="J120" s="20">
        <f>+H120+I120</f>
        <v>40000000</v>
      </c>
      <c r="K120" s="20">
        <v>20218100</v>
      </c>
      <c r="L120" s="20">
        <f t="shared" si="24"/>
        <v>-19781900</v>
      </c>
      <c r="M120" s="21">
        <f t="shared" si="25"/>
        <v>0.50545249999999997</v>
      </c>
    </row>
    <row r="121" spans="1:13" s="41" customFormat="1" ht="15" collapsed="1" x14ac:dyDescent="0.25">
      <c r="A121" s="43" t="s">
        <v>127</v>
      </c>
      <c r="B121" s="26"/>
      <c r="C121" s="26"/>
      <c r="D121" s="26"/>
      <c r="E121" s="16"/>
      <c r="F121" s="26"/>
      <c r="G121" s="16">
        <f>SUM(G122:G126)</f>
        <v>135255000</v>
      </c>
      <c r="H121" s="16">
        <f>SUM(H122:H126)</f>
        <v>135255000</v>
      </c>
      <c r="I121" s="26"/>
      <c r="J121" s="16">
        <f>SUM(J122:J126)</f>
        <v>135255000</v>
      </c>
      <c r="K121" s="16">
        <f>SUM(K122:K126)</f>
        <v>57454188</v>
      </c>
      <c r="L121" s="16">
        <f>+K121-J121</f>
        <v>-77800812</v>
      </c>
      <c r="M121" s="17">
        <f t="shared" si="25"/>
        <v>0.42478420760785185</v>
      </c>
    </row>
    <row r="122" spans="1:13" s="41" customFormat="1" ht="15" hidden="1" outlineLevel="1" x14ac:dyDescent="0.25">
      <c r="A122" s="42" t="s">
        <v>128</v>
      </c>
      <c r="B122" s="26"/>
      <c r="C122" s="26"/>
      <c r="D122" s="26"/>
      <c r="E122" s="19"/>
      <c r="F122" s="26"/>
      <c r="G122" s="19">
        <v>37500000</v>
      </c>
      <c r="H122" s="19">
        <f>+B122+C122+D122+G122+E122+F122</f>
        <v>37500000</v>
      </c>
      <c r="I122" s="26"/>
      <c r="J122" s="20">
        <f>+H122+I122</f>
        <v>37500000</v>
      </c>
      <c r="K122" s="20">
        <v>0</v>
      </c>
      <c r="L122" s="20">
        <f>+K122-J122</f>
        <v>-37500000</v>
      </c>
      <c r="M122" s="21">
        <f t="shared" si="25"/>
        <v>0</v>
      </c>
    </row>
    <row r="123" spans="1:13" s="41" customFormat="1" ht="15" hidden="1" outlineLevel="1" x14ac:dyDescent="0.25">
      <c r="A123" s="42" t="s">
        <v>129</v>
      </c>
      <c r="B123" s="26"/>
      <c r="C123" s="26"/>
      <c r="D123" s="26"/>
      <c r="E123" s="19"/>
      <c r="F123" s="26"/>
      <c r="G123" s="19">
        <v>16000000</v>
      </c>
      <c r="H123" s="19">
        <f>+B123+C123+D123+G123+E123+F123</f>
        <v>16000000</v>
      </c>
      <c r="I123" s="26"/>
      <c r="J123" s="20">
        <f>+H123+I123</f>
        <v>16000000</v>
      </c>
      <c r="K123" s="20">
        <v>26005453</v>
      </c>
      <c r="L123" s="20">
        <f>+K123-J123</f>
        <v>10005453</v>
      </c>
      <c r="M123" s="21">
        <f t="shared" si="25"/>
        <v>1.6253408125</v>
      </c>
    </row>
    <row r="124" spans="1:13" s="41" customFormat="1" ht="15" hidden="1" outlineLevel="1" x14ac:dyDescent="0.25">
      <c r="A124" s="42" t="s">
        <v>130</v>
      </c>
      <c r="B124" s="26"/>
      <c r="C124" s="26"/>
      <c r="D124" s="26"/>
      <c r="E124" s="19"/>
      <c r="F124" s="26"/>
      <c r="G124" s="19">
        <v>0</v>
      </c>
      <c r="H124" s="19">
        <f>+B124+C124+D124+G124+E124+F124</f>
        <v>0</v>
      </c>
      <c r="I124" s="26"/>
      <c r="J124" s="20">
        <f>+H124+I124</f>
        <v>0</v>
      </c>
      <c r="K124" s="20">
        <v>0</v>
      </c>
      <c r="L124" s="20">
        <f t="shared" si="24"/>
        <v>0</v>
      </c>
      <c r="M124" s="21">
        <f t="shared" si="25"/>
        <v>0</v>
      </c>
    </row>
    <row r="125" spans="1:13" s="41" customFormat="1" ht="15" hidden="1" outlineLevel="1" x14ac:dyDescent="0.25">
      <c r="A125" s="42" t="s">
        <v>131</v>
      </c>
      <c r="B125" s="26"/>
      <c r="C125" s="26"/>
      <c r="D125" s="26"/>
      <c r="E125" s="19"/>
      <c r="F125" s="26"/>
      <c r="G125" s="19">
        <v>80000000</v>
      </c>
      <c r="H125" s="19">
        <f>+B125+C125+D125+G125+E125+F125</f>
        <v>80000000</v>
      </c>
      <c r="I125" s="26"/>
      <c r="J125" s="20">
        <f>+H125+I125</f>
        <v>80000000</v>
      </c>
      <c r="K125" s="20">
        <v>29817595</v>
      </c>
      <c r="L125" s="20">
        <f t="shared" si="24"/>
        <v>-50182405</v>
      </c>
      <c r="M125" s="21">
        <f t="shared" si="25"/>
        <v>0.37271993749999999</v>
      </c>
    </row>
    <row r="126" spans="1:13" s="41" customFormat="1" ht="15" hidden="1" outlineLevel="1" x14ac:dyDescent="0.25">
      <c r="A126" s="42" t="s">
        <v>132</v>
      </c>
      <c r="B126" s="26"/>
      <c r="C126" s="26"/>
      <c r="D126" s="26"/>
      <c r="E126" s="19"/>
      <c r="F126" s="26"/>
      <c r="G126" s="19">
        <v>1755000</v>
      </c>
      <c r="H126" s="19">
        <f>+B126+C126+D126+G126+E126+F126</f>
        <v>1755000</v>
      </c>
      <c r="I126" s="26"/>
      <c r="J126" s="20">
        <f>+H126+I126</f>
        <v>1755000</v>
      </c>
      <c r="K126" s="20">
        <v>1631140</v>
      </c>
      <c r="L126" s="20">
        <f t="shared" si="24"/>
        <v>-123860</v>
      </c>
      <c r="M126" s="21">
        <f t="shared" si="25"/>
        <v>0.92942450142450139</v>
      </c>
    </row>
    <row r="127" spans="1:13" s="41" customFormat="1" ht="15" collapsed="1" x14ac:dyDescent="0.25">
      <c r="A127" s="43" t="s">
        <v>133</v>
      </c>
      <c r="B127" s="26"/>
      <c r="C127" s="26"/>
      <c r="D127" s="26"/>
      <c r="E127" s="16"/>
      <c r="F127" s="26"/>
      <c r="G127" s="16">
        <f>SUM(G128:G129)</f>
        <v>105000000</v>
      </c>
      <c r="H127" s="16">
        <f>SUM(H128:H129)</f>
        <v>105000000</v>
      </c>
      <c r="I127" s="26"/>
      <c r="J127" s="16">
        <f>SUM(J128:J129)</f>
        <v>105000000</v>
      </c>
      <c r="K127" s="16">
        <f>SUM(K128:K129)</f>
        <v>57527212</v>
      </c>
      <c r="L127" s="16">
        <f t="shared" si="24"/>
        <v>-47472788</v>
      </c>
      <c r="M127" s="17">
        <f t="shared" si="25"/>
        <v>0.5478782095238095</v>
      </c>
    </row>
    <row r="128" spans="1:13" s="41" customFormat="1" ht="15" hidden="1" outlineLevel="1" x14ac:dyDescent="0.25">
      <c r="A128" s="42" t="s">
        <v>134</v>
      </c>
      <c r="B128" s="26"/>
      <c r="C128" s="26"/>
      <c r="D128" s="26"/>
      <c r="E128" s="19"/>
      <c r="F128" s="26"/>
      <c r="G128" s="19">
        <v>85000000</v>
      </c>
      <c r="H128" s="19">
        <f>+B128+C128+D128+G128+E128+F128</f>
        <v>85000000</v>
      </c>
      <c r="I128" s="26"/>
      <c r="J128" s="20">
        <f>+H128+I128</f>
        <v>85000000</v>
      </c>
      <c r="K128" s="20">
        <v>54094062</v>
      </c>
      <c r="L128" s="20">
        <f t="shared" si="24"/>
        <v>-30905938</v>
      </c>
      <c r="M128" s="21">
        <f t="shared" si="25"/>
        <v>0.63640072941176473</v>
      </c>
    </row>
    <row r="129" spans="1:13" s="41" customFormat="1" ht="15" hidden="1" outlineLevel="1" x14ac:dyDescent="0.25">
      <c r="A129" s="42" t="s">
        <v>135</v>
      </c>
      <c r="B129" s="26"/>
      <c r="C129" s="26"/>
      <c r="D129" s="26"/>
      <c r="E129" s="19"/>
      <c r="F129" s="26"/>
      <c r="G129" s="19">
        <v>20000000</v>
      </c>
      <c r="H129" s="19">
        <f>+B129+C129+D129+G129+E129+F129</f>
        <v>20000000</v>
      </c>
      <c r="I129" s="26"/>
      <c r="J129" s="20">
        <f>+H129+I129</f>
        <v>20000000</v>
      </c>
      <c r="K129" s="20">
        <v>3433150</v>
      </c>
      <c r="L129" s="20">
        <f t="shared" si="24"/>
        <v>-16566850</v>
      </c>
      <c r="M129" s="21">
        <f t="shared" si="25"/>
        <v>0.17165749999999999</v>
      </c>
    </row>
    <row r="130" spans="1:13" s="41" customFormat="1" ht="15" collapsed="1" x14ac:dyDescent="0.25">
      <c r="A130" s="43" t="s">
        <v>136</v>
      </c>
      <c r="B130" s="26"/>
      <c r="C130" s="26"/>
      <c r="D130" s="26"/>
      <c r="E130" s="26"/>
      <c r="F130" s="26"/>
      <c r="G130" s="26">
        <f>SUM(G131:G133)</f>
        <v>2149746000</v>
      </c>
      <c r="H130" s="26">
        <f>SUM(H131:H133)</f>
        <v>2149746000</v>
      </c>
      <c r="I130" s="26"/>
      <c r="J130" s="26">
        <f>SUM(J131:J133)</f>
        <v>2149746000</v>
      </c>
      <c r="K130" s="26">
        <f>SUM(K131:K133)</f>
        <v>1641783330</v>
      </c>
      <c r="L130" s="26">
        <f t="shared" si="24"/>
        <v>-507962670</v>
      </c>
      <c r="M130" s="17">
        <f t="shared" si="25"/>
        <v>0.76371037787720042</v>
      </c>
    </row>
    <row r="131" spans="1:13" s="41" customFormat="1" ht="15" hidden="1" outlineLevel="1" x14ac:dyDescent="0.25">
      <c r="A131" s="42" t="s">
        <v>137</v>
      </c>
      <c r="B131" s="26"/>
      <c r="C131" s="26"/>
      <c r="D131" s="26"/>
      <c r="E131" s="20"/>
      <c r="F131" s="26"/>
      <c r="G131" s="20">
        <v>2100000000</v>
      </c>
      <c r="H131" s="19">
        <f>+B131+C131+D131+G131+E131+F131</f>
        <v>2100000000</v>
      </c>
      <c r="I131" s="26"/>
      <c r="J131" s="20">
        <f>+H131+I131</f>
        <v>2100000000</v>
      </c>
      <c r="K131" s="20">
        <v>1610848514</v>
      </c>
      <c r="L131" s="20">
        <f t="shared" si="24"/>
        <v>-489151486</v>
      </c>
      <c r="M131" s="21">
        <f>+J131/$J$199</f>
        <v>0.22281960720390503</v>
      </c>
    </row>
    <row r="132" spans="1:13" s="41" customFormat="1" ht="15" hidden="1" outlineLevel="1" x14ac:dyDescent="0.25">
      <c r="A132" s="42" t="s">
        <v>138</v>
      </c>
      <c r="B132" s="26"/>
      <c r="C132" s="26"/>
      <c r="D132" s="26"/>
      <c r="E132" s="20"/>
      <c r="F132" s="26"/>
      <c r="G132" s="20">
        <v>30900000</v>
      </c>
      <c r="H132" s="19">
        <f>+B132+C132+D132+G132+E132+F132</f>
        <v>30900000</v>
      </c>
      <c r="I132" s="26"/>
      <c r="J132" s="20">
        <f>+H132+I132</f>
        <v>30900000</v>
      </c>
      <c r="K132" s="20">
        <v>12286260</v>
      </c>
      <c r="L132" s="20">
        <f t="shared" si="24"/>
        <v>-18613740</v>
      </c>
      <c r="M132" s="21">
        <f>+J132/$J$199</f>
        <v>3.2786313631431741E-3</v>
      </c>
    </row>
    <row r="133" spans="1:13" s="41" customFormat="1" ht="15" hidden="1" outlineLevel="1" x14ac:dyDescent="0.25">
      <c r="A133" s="42" t="s">
        <v>139</v>
      </c>
      <c r="B133" s="26"/>
      <c r="C133" s="26"/>
      <c r="D133" s="26"/>
      <c r="E133" s="20"/>
      <c r="F133" s="26"/>
      <c r="G133" s="20">
        <v>18846000</v>
      </c>
      <c r="H133" s="19">
        <f>+B133+C133+D133+G133+E133+F133</f>
        <v>18846000</v>
      </c>
      <c r="I133" s="26"/>
      <c r="J133" s="20">
        <f>+H133+I133</f>
        <v>18846000</v>
      </c>
      <c r="K133" s="20">
        <v>18648556</v>
      </c>
      <c r="L133" s="20">
        <f t="shared" si="24"/>
        <v>-197444</v>
      </c>
      <c r="M133" s="21">
        <f>+J133/$J$199</f>
        <v>1.9996468177927592E-3</v>
      </c>
    </row>
    <row r="134" spans="1:13" s="41" customFormat="1" ht="15" collapsed="1" x14ac:dyDescent="0.25">
      <c r="A134" s="42"/>
      <c r="B134" s="26"/>
      <c r="C134" s="26"/>
      <c r="D134" s="26"/>
      <c r="E134" s="20"/>
      <c r="F134" s="26"/>
      <c r="G134" s="20"/>
      <c r="H134" s="19"/>
      <c r="I134" s="26"/>
      <c r="J134" s="20"/>
      <c r="K134" s="20"/>
      <c r="L134" s="20"/>
      <c r="M134" s="21"/>
    </row>
    <row r="135" spans="1:13" s="46" customFormat="1" ht="15" x14ac:dyDescent="0.25">
      <c r="A135" s="43" t="s">
        <v>140</v>
      </c>
      <c r="B135" s="44"/>
      <c r="C135" s="16">
        <f>+C136+C140+C143</f>
        <v>367229348.88</v>
      </c>
      <c r="D135" s="44"/>
      <c r="E135" s="45"/>
      <c r="F135" s="44"/>
      <c r="G135" s="45"/>
      <c r="H135" s="16">
        <f>+H136+H140+H143</f>
        <v>367229348.88</v>
      </c>
      <c r="I135" s="44"/>
      <c r="J135" s="16">
        <f>+H135+I135</f>
        <v>367229348.88</v>
      </c>
      <c r="K135" s="16">
        <f>+K136+K140+K143</f>
        <v>325765987</v>
      </c>
      <c r="L135" s="16">
        <f t="shared" ref="L135:L145" si="26">+K135-J135</f>
        <v>-41463361.879999995</v>
      </c>
      <c r="M135" s="17">
        <f t="shared" ref="M135:M143" si="27">IFERROR(K135/J135,0)</f>
        <v>0.88709137217257372</v>
      </c>
    </row>
    <row r="136" spans="1:13" s="41" customFormat="1" ht="15" x14ac:dyDescent="0.25">
      <c r="A136" s="43" t="s">
        <v>141</v>
      </c>
      <c r="B136" s="44"/>
      <c r="C136" s="26">
        <f>SUM(C137:C139)</f>
        <v>77914634.800000012</v>
      </c>
      <c r="D136" s="26"/>
      <c r="E136" s="26"/>
      <c r="F136" s="26"/>
      <c r="G136" s="26"/>
      <c r="H136" s="16">
        <f>+B136+C136+D136+G136+E136+F136</f>
        <v>77914634.800000012</v>
      </c>
      <c r="I136" s="16"/>
      <c r="J136" s="26">
        <f>SUM(J137:J139)</f>
        <v>77914634.800000012</v>
      </c>
      <c r="K136" s="26">
        <f>SUM(K137:K139)</f>
        <v>69685926</v>
      </c>
      <c r="L136" s="26">
        <f t="shared" si="26"/>
        <v>-8228708.8000000119</v>
      </c>
      <c r="M136" s="17">
        <f t="shared" si="27"/>
        <v>0.89438814901561969</v>
      </c>
    </row>
    <row r="137" spans="1:13" s="41" customFormat="1" ht="15" hidden="1" outlineLevel="1" x14ac:dyDescent="0.25">
      <c r="A137" s="42" t="s">
        <v>142</v>
      </c>
      <c r="B137" s="44"/>
      <c r="C137" s="20">
        <v>77914634.800000012</v>
      </c>
      <c r="D137" s="26"/>
      <c r="E137" s="26"/>
      <c r="F137" s="26"/>
      <c r="G137" s="26"/>
      <c r="H137" s="20">
        <f>+B137+C137+D137+G137+E137+F137</f>
        <v>77914634.800000012</v>
      </c>
      <c r="I137" s="16"/>
      <c r="J137" s="20">
        <f t="shared" ref="J137:J145" si="28">+H137+I137</f>
        <v>77914634.800000012</v>
      </c>
      <c r="K137" s="20">
        <v>69685926</v>
      </c>
      <c r="L137" s="20">
        <f t="shared" si="26"/>
        <v>-8228708.8000000119</v>
      </c>
      <c r="M137" s="21">
        <f t="shared" si="27"/>
        <v>0.89438814901561969</v>
      </c>
    </row>
    <row r="138" spans="1:13" s="41" customFormat="1" ht="15" hidden="1" outlineLevel="1" x14ac:dyDescent="0.25">
      <c r="A138" s="42" t="s">
        <v>143</v>
      </c>
      <c r="B138" s="44"/>
      <c r="C138" s="20">
        <v>0</v>
      </c>
      <c r="D138" s="26"/>
      <c r="E138" s="26"/>
      <c r="F138" s="26"/>
      <c r="G138" s="26"/>
      <c r="H138" s="20">
        <f t="shared" ref="H138:H145" si="29">+B138+C138+D138+G138+E138+F138</f>
        <v>0</v>
      </c>
      <c r="I138" s="16"/>
      <c r="J138" s="20">
        <f t="shared" si="28"/>
        <v>0</v>
      </c>
      <c r="K138" s="20"/>
      <c r="L138" s="20">
        <f t="shared" si="26"/>
        <v>0</v>
      </c>
      <c r="M138" s="21">
        <f t="shared" si="27"/>
        <v>0</v>
      </c>
    </row>
    <row r="139" spans="1:13" s="41" customFormat="1" ht="15" hidden="1" outlineLevel="1" x14ac:dyDescent="0.25">
      <c r="A139" s="42" t="s">
        <v>144</v>
      </c>
      <c r="B139" s="44"/>
      <c r="C139" s="20">
        <v>0</v>
      </c>
      <c r="D139" s="26"/>
      <c r="E139" s="26"/>
      <c r="F139" s="26"/>
      <c r="G139" s="26"/>
      <c r="H139" s="20">
        <f t="shared" si="29"/>
        <v>0</v>
      </c>
      <c r="I139" s="16"/>
      <c r="J139" s="20">
        <f t="shared" si="28"/>
        <v>0</v>
      </c>
      <c r="K139" s="20"/>
      <c r="L139" s="20">
        <f t="shared" si="26"/>
        <v>0</v>
      </c>
      <c r="M139" s="21">
        <f t="shared" si="27"/>
        <v>0</v>
      </c>
    </row>
    <row r="140" spans="1:13" s="41" customFormat="1" ht="15" collapsed="1" x14ac:dyDescent="0.25">
      <c r="A140" s="43" t="s">
        <v>145</v>
      </c>
      <c r="B140" s="44"/>
      <c r="C140" s="26">
        <f>SUM(C141:C142)</f>
        <v>224374823.59999999</v>
      </c>
      <c r="D140" s="26"/>
      <c r="E140" s="26"/>
      <c r="F140" s="26"/>
      <c r="G140" s="26"/>
      <c r="H140" s="16">
        <f>+B140+C140+D140+G140+E140+F140</f>
        <v>224374823.59999999</v>
      </c>
      <c r="I140" s="16"/>
      <c r="J140" s="26">
        <f>SUM(J141:J142)</f>
        <v>224374823.59999999</v>
      </c>
      <c r="K140" s="26">
        <f>SUM(K141:K142)</f>
        <v>203657174</v>
      </c>
      <c r="L140" s="26">
        <f t="shared" si="26"/>
        <v>-20717649.599999994</v>
      </c>
      <c r="M140" s="17">
        <f t="shared" si="27"/>
        <v>0.90766499882832663</v>
      </c>
    </row>
    <row r="141" spans="1:13" s="41" customFormat="1" ht="15" hidden="1" outlineLevel="1" x14ac:dyDescent="0.25">
      <c r="A141" s="42" t="s">
        <v>146</v>
      </c>
      <c r="B141" s="44"/>
      <c r="C141" s="20">
        <v>171774823.59999999</v>
      </c>
      <c r="D141" s="26"/>
      <c r="E141" s="26"/>
      <c r="F141" s="26"/>
      <c r="G141" s="26"/>
      <c r="H141" s="20">
        <f t="shared" si="29"/>
        <v>171774823.59999999</v>
      </c>
      <c r="I141" s="16"/>
      <c r="J141" s="20">
        <f t="shared" si="28"/>
        <v>171774823.59999999</v>
      </c>
      <c r="K141" s="20">
        <v>170413649</v>
      </c>
      <c r="L141" s="20">
        <f t="shared" si="26"/>
        <v>-1361174.599999994</v>
      </c>
      <c r="M141" s="21">
        <f t="shared" si="27"/>
        <v>0.99207582012618067</v>
      </c>
    </row>
    <row r="142" spans="1:13" s="41" customFormat="1" ht="15" hidden="1" outlineLevel="1" x14ac:dyDescent="0.25">
      <c r="A142" s="42" t="s">
        <v>147</v>
      </c>
      <c r="B142" s="44"/>
      <c r="C142" s="20">
        <v>52600000</v>
      </c>
      <c r="D142" s="26"/>
      <c r="E142" s="26"/>
      <c r="F142" s="26"/>
      <c r="G142" s="26"/>
      <c r="H142" s="20">
        <f t="shared" si="29"/>
        <v>52600000</v>
      </c>
      <c r="I142" s="16"/>
      <c r="J142" s="20">
        <f t="shared" si="28"/>
        <v>52600000</v>
      </c>
      <c r="K142" s="20">
        <v>33243525</v>
      </c>
      <c r="L142" s="20">
        <f t="shared" si="26"/>
        <v>-19356475</v>
      </c>
      <c r="M142" s="21">
        <f t="shared" si="27"/>
        <v>0.63200617870722431</v>
      </c>
    </row>
    <row r="143" spans="1:13" s="41" customFormat="1" ht="15" collapsed="1" x14ac:dyDescent="0.25">
      <c r="A143" s="43" t="s">
        <v>148</v>
      </c>
      <c r="B143" s="44"/>
      <c r="C143" s="26">
        <f>SUM(C144:C145)</f>
        <v>64939890.480000004</v>
      </c>
      <c r="D143" s="26"/>
      <c r="E143" s="26"/>
      <c r="F143" s="26"/>
      <c r="G143" s="26"/>
      <c r="H143" s="16">
        <f>+B143+C143+D143+G143+E143+F143</f>
        <v>64939890.480000004</v>
      </c>
      <c r="I143" s="16"/>
      <c r="J143" s="26">
        <f>SUM(J144:J145)</f>
        <v>64939890.480000004</v>
      </c>
      <c r="K143" s="26">
        <f>SUM(K144:K145)</f>
        <v>52422887</v>
      </c>
      <c r="L143" s="26">
        <f t="shared" si="26"/>
        <v>-12517003.480000004</v>
      </c>
      <c r="M143" s="17">
        <f t="shared" si="27"/>
        <v>0.80725247013074419</v>
      </c>
    </row>
    <row r="144" spans="1:13" s="41" customFormat="1" ht="15" hidden="1" outlineLevel="1" x14ac:dyDescent="0.25">
      <c r="A144" s="42" t="s">
        <v>149</v>
      </c>
      <c r="B144" s="44"/>
      <c r="C144" s="20">
        <v>15904965.680000003</v>
      </c>
      <c r="D144" s="26"/>
      <c r="E144" s="26"/>
      <c r="F144" s="26"/>
      <c r="G144" s="26"/>
      <c r="H144" s="20">
        <f t="shared" si="29"/>
        <v>15904965.680000003</v>
      </c>
      <c r="I144" s="16"/>
      <c r="J144" s="20">
        <f t="shared" si="28"/>
        <v>15904965.680000003</v>
      </c>
      <c r="K144" s="20">
        <v>13514696</v>
      </c>
      <c r="L144" s="20">
        <f t="shared" si="26"/>
        <v>-2390269.6800000034</v>
      </c>
      <c r="M144" s="21">
        <f>+J144/$J$199</f>
        <v>1.6875896216234244E-3</v>
      </c>
    </row>
    <row r="145" spans="1:13" s="41" customFormat="1" ht="15" hidden="1" outlineLevel="1" x14ac:dyDescent="0.25">
      <c r="A145" s="42" t="s">
        <v>150</v>
      </c>
      <c r="B145" s="44"/>
      <c r="C145" s="20">
        <v>49034924.799999997</v>
      </c>
      <c r="D145" s="26"/>
      <c r="E145" s="26"/>
      <c r="F145" s="26"/>
      <c r="G145" s="26"/>
      <c r="H145" s="20">
        <f t="shared" si="29"/>
        <v>49034924.799999997</v>
      </c>
      <c r="I145" s="16"/>
      <c r="J145" s="20">
        <f t="shared" si="28"/>
        <v>49034924.799999997</v>
      </c>
      <c r="K145" s="20">
        <v>38908191</v>
      </c>
      <c r="L145" s="20">
        <f t="shared" si="26"/>
        <v>-10126733.799999997</v>
      </c>
      <c r="M145" s="21">
        <f>+J145/$J$199</f>
        <v>5.2028298491471527E-3</v>
      </c>
    </row>
    <row r="146" spans="1:13" s="41" customFormat="1" ht="15" collapsed="1" x14ac:dyDescent="0.25">
      <c r="A146" s="42"/>
      <c r="B146" s="44"/>
      <c r="C146" s="26"/>
      <c r="D146" s="26"/>
      <c r="E146" s="26"/>
      <c r="F146" s="26"/>
      <c r="G146" s="26"/>
      <c r="H146" s="20"/>
      <c r="I146" s="26"/>
      <c r="J146" s="20"/>
      <c r="K146" s="20"/>
      <c r="L146" s="20"/>
      <c r="M146" s="21"/>
    </row>
    <row r="147" spans="1:13" s="41" customFormat="1" ht="15" x14ac:dyDescent="0.25">
      <c r="A147" s="43" t="s">
        <v>151</v>
      </c>
      <c r="B147" s="44"/>
      <c r="C147" s="26"/>
      <c r="D147" s="26">
        <f>+D148+D152+D166</f>
        <v>281704500</v>
      </c>
      <c r="E147" s="26"/>
      <c r="F147" s="26"/>
      <c r="G147" s="26"/>
      <c r="H147" s="26">
        <f>+H148+H152+H166</f>
        <v>281704500</v>
      </c>
      <c r="I147" s="26"/>
      <c r="J147" s="16">
        <f>+H147+I147</f>
        <v>281704500</v>
      </c>
      <c r="K147" s="26">
        <f>+K148+K152+K166</f>
        <v>171706596</v>
      </c>
      <c r="L147" s="16">
        <f t="shared" ref="L147:L180" si="30">+K147-J147</f>
        <v>-109997904</v>
      </c>
      <c r="M147" s="17">
        <f t="shared" ref="M147:M166" si="31">IFERROR(K147/J147,0)</f>
        <v>0.60952734514358131</v>
      </c>
    </row>
    <row r="148" spans="1:13" s="41" customFormat="1" ht="15" x14ac:dyDescent="0.25">
      <c r="A148" s="43" t="s">
        <v>152</v>
      </c>
      <c r="B148" s="26"/>
      <c r="C148" s="26"/>
      <c r="D148" s="26">
        <f>SUM(D149:D151)</f>
        <v>54450000</v>
      </c>
      <c r="E148" s="26"/>
      <c r="F148" s="26"/>
      <c r="G148" s="26"/>
      <c r="H148" s="26">
        <f>SUM(H149:H151)</f>
        <v>54450000</v>
      </c>
      <c r="I148" s="26"/>
      <c r="J148" s="26">
        <f>SUM(J149:J151)</f>
        <v>54450000</v>
      </c>
      <c r="K148" s="26">
        <f>SUM(K149:K151)</f>
        <v>54366870</v>
      </c>
      <c r="L148" s="26">
        <f t="shared" si="30"/>
        <v>-83130</v>
      </c>
      <c r="M148" s="17">
        <f t="shared" si="31"/>
        <v>0.99847327823691456</v>
      </c>
    </row>
    <row r="149" spans="1:13" s="41" customFormat="1" ht="15" hidden="1" outlineLevel="1" x14ac:dyDescent="0.25">
      <c r="A149" s="42" t="s">
        <v>153</v>
      </c>
      <c r="B149" s="26"/>
      <c r="C149" s="26"/>
      <c r="D149" s="20">
        <f>+'[3]Consolidado Investigación'!$C$8</f>
        <v>48450000</v>
      </c>
      <c r="E149" s="26"/>
      <c r="F149" s="26"/>
      <c r="G149" s="26"/>
      <c r="H149" s="19">
        <f>+B149+C149+D149+G149+E149+F149</f>
        <v>48450000</v>
      </c>
      <c r="I149" s="26"/>
      <c r="J149" s="20">
        <f>+H149+I149</f>
        <v>48450000</v>
      </c>
      <c r="K149" s="20">
        <v>48278739</v>
      </c>
      <c r="L149" s="20">
        <f t="shared" si="30"/>
        <v>-171261</v>
      </c>
      <c r="M149" s="21">
        <f t="shared" si="31"/>
        <v>0.99646520123839011</v>
      </c>
    </row>
    <row r="150" spans="1:13" s="41" customFormat="1" ht="15" hidden="1" outlineLevel="1" x14ac:dyDescent="0.25">
      <c r="A150" s="42" t="s">
        <v>154</v>
      </c>
      <c r="B150" s="26"/>
      <c r="C150" s="26"/>
      <c r="D150" s="20">
        <f>+'[3]Consolidado Investigación'!$C$13</f>
        <v>6000000</v>
      </c>
      <c r="E150" s="26"/>
      <c r="F150" s="26"/>
      <c r="G150" s="26"/>
      <c r="H150" s="19">
        <f>+B150+C150+D150+G150+E150+F150</f>
        <v>6000000</v>
      </c>
      <c r="I150" s="26"/>
      <c r="J150" s="20">
        <f>+H150+I150</f>
        <v>6000000</v>
      </c>
      <c r="K150" s="20">
        <v>6088131</v>
      </c>
      <c r="L150" s="20">
        <f t="shared" si="30"/>
        <v>88131</v>
      </c>
      <c r="M150" s="21">
        <f t="shared" si="31"/>
        <v>1.0146885000000001</v>
      </c>
    </row>
    <row r="151" spans="1:13" s="41" customFormat="1" ht="15" hidden="1" outlineLevel="1" x14ac:dyDescent="0.25">
      <c r="A151" s="42" t="s">
        <v>155</v>
      </c>
      <c r="B151" s="26"/>
      <c r="C151" s="26"/>
      <c r="D151" s="20">
        <v>0</v>
      </c>
      <c r="E151" s="26"/>
      <c r="F151" s="26"/>
      <c r="G151" s="26"/>
      <c r="H151" s="19">
        <f>+B151+C151+D151+G151+E151+F151</f>
        <v>0</v>
      </c>
      <c r="I151" s="26"/>
      <c r="J151" s="20">
        <f>+H151+I151</f>
        <v>0</v>
      </c>
      <c r="K151" s="20">
        <v>0</v>
      </c>
      <c r="L151" s="20">
        <f t="shared" si="30"/>
        <v>0</v>
      </c>
      <c r="M151" s="21">
        <f t="shared" si="31"/>
        <v>0</v>
      </c>
    </row>
    <row r="152" spans="1:13" s="41" customFormat="1" ht="15" collapsed="1" x14ac:dyDescent="0.25">
      <c r="A152" s="43" t="s">
        <v>156</v>
      </c>
      <c r="B152" s="26"/>
      <c r="C152" s="26"/>
      <c r="D152" s="26">
        <f>+D153+D161</f>
        <v>127954500</v>
      </c>
      <c r="E152" s="26"/>
      <c r="F152" s="26"/>
      <c r="G152" s="26"/>
      <c r="H152" s="26">
        <f>+H153+H161</f>
        <v>127954500</v>
      </c>
      <c r="I152" s="26"/>
      <c r="J152" s="26">
        <f>+J153+J161</f>
        <v>127954500</v>
      </c>
      <c r="K152" s="26">
        <f>+K153+K161</f>
        <v>69944745</v>
      </c>
      <c r="L152" s="26">
        <f t="shared" si="30"/>
        <v>-58009755</v>
      </c>
      <c r="M152" s="17">
        <f t="shared" si="31"/>
        <v>0.54663763290857292</v>
      </c>
    </row>
    <row r="153" spans="1:13" s="41" customFormat="1" ht="15" hidden="1" outlineLevel="1" x14ac:dyDescent="0.25">
      <c r="A153" s="43" t="s">
        <v>157</v>
      </c>
      <c r="B153" s="26"/>
      <c r="C153" s="26"/>
      <c r="D153" s="26">
        <f>SUM(D154:D160)</f>
        <v>69069500</v>
      </c>
      <c r="E153" s="26"/>
      <c r="F153" s="26"/>
      <c r="G153" s="26"/>
      <c r="H153" s="26">
        <f>SUM(H154:H160)</f>
        <v>69069500</v>
      </c>
      <c r="I153" s="26"/>
      <c r="J153" s="26">
        <f>SUM(J154:J160)</f>
        <v>69069500</v>
      </c>
      <c r="K153" s="26">
        <f>SUM(K154:K160)</f>
        <v>40193401</v>
      </c>
      <c r="L153" s="26">
        <f t="shared" si="30"/>
        <v>-28876099</v>
      </c>
      <c r="M153" s="17">
        <f t="shared" si="31"/>
        <v>0.58192691419512232</v>
      </c>
    </row>
    <row r="154" spans="1:13" s="41" customFormat="1" ht="15" hidden="1" outlineLevel="2" x14ac:dyDescent="0.25">
      <c r="A154" s="42" t="s">
        <v>158</v>
      </c>
      <c r="B154" s="26"/>
      <c r="C154" s="26"/>
      <c r="D154" s="20">
        <v>0</v>
      </c>
      <c r="E154" s="26"/>
      <c r="F154" s="26"/>
      <c r="G154" s="26"/>
      <c r="H154" s="19">
        <f t="shared" ref="H154:H159" si="32">+B154+C154+D154+G154+E154+F154</f>
        <v>0</v>
      </c>
      <c r="I154" s="26"/>
      <c r="J154" s="20">
        <f t="shared" ref="J154:J159" si="33">+H154+I154</f>
        <v>0</v>
      </c>
      <c r="K154" s="20">
        <v>0</v>
      </c>
      <c r="L154" s="20">
        <f t="shared" si="30"/>
        <v>0</v>
      </c>
      <c r="M154" s="21">
        <f t="shared" si="31"/>
        <v>0</v>
      </c>
    </row>
    <row r="155" spans="1:13" s="41" customFormat="1" ht="15" hidden="1" outlineLevel="2" x14ac:dyDescent="0.25">
      <c r="A155" s="42" t="s">
        <v>159</v>
      </c>
      <c r="B155" s="26"/>
      <c r="C155" s="26"/>
      <c r="D155" s="20">
        <f>+'[3]Consolidado Investigación'!$C$18</f>
        <v>9069500</v>
      </c>
      <c r="E155" s="26"/>
      <c r="F155" s="26"/>
      <c r="G155" s="26"/>
      <c r="H155" s="19">
        <f t="shared" si="32"/>
        <v>9069500</v>
      </c>
      <c r="I155" s="26"/>
      <c r="J155" s="20">
        <f t="shared" si="33"/>
        <v>9069500</v>
      </c>
      <c r="K155" s="20">
        <v>6066046</v>
      </c>
      <c r="L155" s="20">
        <f t="shared" si="30"/>
        <v>-3003454</v>
      </c>
      <c r="M155" s="21">
        <f t="shared" si="31"/>
        <v>0.66884017862065159</v>
      </c>
    </row>
    <row r="156" spans="1:13" s="41" customFormat="1" ht="15" hidden="1" outlineLevel="2" x14ac:dyDescent="0.25">
      <c r="A156" s="42" t="s">
        <v>160</v>
      </c>
      <c r="B156" s="26"/>
      <c r="C156" s="26"/>
      <c r="D156" s="20">
        <v>0</v>
      </c>
      <c r="E156" s="26"/>
      <c r="F156" s="26"/>
      <c r="G156" s="26"/>
      <c r="H156" s="19">
        <f t="shared" si="32"/>
        <v>0</v>
      </c>
      <c r="I156" s="26"/>
      <c r="J156" s="20">
        <f t="shared" si="33"/>
        <v>0</v>
      </c>
      <c r="K156" s="20">
        <v>0</v>
      </c>
      <c r="L156" s="20">
        <f t="shared" si="30"/>
        <v>0</v>
      </c>
      <c r="M156" s="21">
        <f t="shared" si="31"/>
        <v>0</v>
      </c>
    </row>
    <row r="157" spans="1:13" s="41" customFormat="1" ht="15" hidden="1" outlineLevel="2" x14ac:dyDescent="0.25">
      <c r="A157" s="42" t="s">
        <v>161</v>
      </c>
      <c r="B157" s="26"/>
      <c r="C157" s="26"/>
      <c r="D157" s="20">
        <f>+'[3]Consolidado Investigación'!$C$20</f>
        <v>20000000</v>
      </c>
      <c r="E157" s="26"/>
      <c r="F157" s="26"/>
      <c r="G157" s="26"/>
      <c r="H157" s="19">
        <f t="shared" si="32"/>
        <v>20000000</v>
      </c>
      <c r="I157" s="26"/>
      <c r="J157" s="20">
        <f t="shared" si="33"/>
        <v>20000000</v>
      </c>
      <c r="K157" s="20">
        <v>11495808</v>
      </c>
      <c r="L157" s="20">
        <f t="shared" si="30"/>
        <v>-8504192</v>
      </c>
      <c r="M157" s="21">
        <f t="shared" si="31"/>
        <v>0.57479040000000003</v>
      </c>
    </row>
    <row r="158" spans="1:13" s="41" customFormat="1" ht="15" hidden="1" outlineLevel="2" x14ac:dyDescent="0.25">
      <c r="A158" s="42" t="s">
        <v>162</v>
      </c>
      <c r="B158" s="26"/>
      <c r="C158" s="26"/>
      <c r="D158" s="20">
        <v>0</v>
      </c>
      <c r="E158" s="26"/>
      <c r="F158" s="26"/>
      <c r="G158" s="26"/>
      <c r="H158" s="19">
        <f t="shared" si="32"/>
        <v>0</v>
      </c>
      <c r="I158" s="26"/>
      <c r="J158" s="20">
        <f t="shared" si="33"/>
        <v>0</v>
      </c>
      <c r="K158" s="20">
        <v>0</v>
      </c>
      <c r="L158" s="20">
        <f t="shared" si="30"/>
        <v>0</v>
      </c>
      <c r="M158" s="21">
        <f t="shared" si="31"/>
        <v>0</v>
      </c>
    </row>
    <row r="159" spans="1:13" s="41" customFormat="1" ht="15" hidden="1" outlineLevel="2" x14ac:dyDescent="0.25">
      <c r="A159" s="42" t="s">
        <v>163</v>
      </c>
      <c r="B159" s="26"/>
      <c r="C159" s="26"/>
      <c r="D159" s="20">
        <f>+'[3]Consolidado Investigación'!$C$22</f>
        <v>24000000</v>
      </c>
      <c r="E159" s="26"/>
      <c r="F159" s="26"/>
      <c r="G159" s="26"/>
      <c r="H159" s="19">
        <f t="shared" si="32"/>
        <v>24000000</v>
      </c>
      <c r="I159" s="26"/>
      <c r="J159" s="20">
        <f t="shared" si="33"/>
        <v>24000000</v>
      </c>
      <c r="K159" s="20">
        <v>22631547</v>
      </c>
      <c r="L159" s="20">
        <f t="shared" si="30"/>
        <v>-1368453</v>
      </c>
      <c r="M159" s="21">
        <f t="shared" si="31"/>
        <v>0.94298112499999998</v>
      </c>
    </row>
    <row r="160" spans="1:13" s="41" customFormat="1" ht="15" hidden="1" outlineLevel="2" x14ac:dyDescent="0.25">
      <c r="A160" s="42" t="s">
        <v>164</v>
      </c>
      <c r="B160" s="26"/>
      <c r="C160" s="26"/>
      <c r="D160" s="20">
        <f>+'[3]Consolidado Investigación'!$C$23</f>
        <v>16000000</v>
      </c>
      <c r="E160" s="26"/>
      <c r="F160" s="26"/>
      <c r="G160" s="26"/>
      <c r="H160" s="19">
        <f>+B160+C160+D160+G160+E160+F160</f>
        <v>16000000</v>
      </c>
      <c r="I160" s="26"/>
      <c r="J160" s="20">
        <f>+H160+I160</f>
        <v>16000000</v>
      </c>
      <c r="K160" s="20">
        <v>0</v>
      </c>
      <c r="L160" s="20">
        <f t="shared" si="30"/>
        <v>-16000000</v>
      </c>
      <c r="M160" s="21">
        <f t="shared" si="31"/>
        <v>0</v>
      </c>
    </row>
    <row r="161" spans="1:13" s="41" customFormat="1" ht="15" hidden="1" outlineLevel="1" collapsed="1" x14ac:dyDescent="0.25">
      <c r="A161" s="43" t="s">
        <v>165</v>
      </c>
      <c r="B161" s="26"/>
      <c r="C161" s="26"/>
      <c r="D161" s="26">
        <f>SUM(D162:D165)</f>
        <v>58885000</v>
      </c>
      <c r="E161" s="26"/>
      <c r="F161" s="26"/>
      <c r="G161" s="26"/>
      <c r="H161" s="26">
        <f>SUM(H162:H165)</f>
        <v>58885000</v>
      </c>
      <c r="I161" s="26"/>
      <c r="J161" s="26">
        <f>SUM(J162:J165)</f>
        <v>58885000</v>
      </c>
      <c r="K161" s="26">
        <f>SUM(K162:K165)</f>
        <v>29751344</v>
      </c>
      <c r="L161" s="26">
        <f t="shared" si="30"/>
        <v>-29133656</v>
      </c>
      <c r="M161" s="17">
        <f t="shared" si="31"/>
        <v>0.50524486711386596</v>
      </c>
    </row>
    <row r="162" spans="1:13" s="41" customFormat="1" ht="15" hidden="1" outlineLevel="2" x14ac:dyDescent="0.25">
      <c r="A162" s="42" t="s">
        <v>166</v>
      </c>
      <c r="B162" s="26"/>
      <c r="C162" s="26"/>
      <c r="D162" s="20">
        <v>0</v>
      </c>
      <c r="E162" s="26"/>
      <c r="F162" s="26"/>
      <c r="G162" s="26"/>
      <c r="H162" s="19">
        <f>+B162+C162+D162+G162+E162+F162</f>
        <v>0</v>
      </c>
      <c r="I162" s="26"/>
      <c r="J162" s="20">
        <f>+H162+I162</f>
        <v>0</v>
      </c>
      <c r="K162" s="20">
        <v>0</v>
      </c>
      <c r="L162" s="20">
        <f t="shared" si="30"/>
        <v>0</v>
      </c>
      <c r="M162" s="21">
        <f t="shared" si="31"/>
        <v>0</v>
      </c>
    </row>
    <row r="163" spans="1:13" s="41" customFormat="1" ht="15" hidden="1" outlineLevel="2" x14ac:dyDescent="0.25">
      <c r="A163" s="42" t="s">
        <v>167</v>
      </c>
      <c r="B163" s="26"/>
      <c r="C163" s="26"/>
      <c r="D163" s="20">
        <f>+'[3]Consolidado Investigación'!$C$28</f>
        <v>13440000</v>
      </c>
      <c r="E163" s="26"/>
      <c r="F163" s="26"/>
      <c r="G163" s="26"/>
      <c r="H163" s="19">
        <f>+B163+C163+D163+G163+E163+F163</f>
        <v>13440000</v>
      </c>
      <c r="I163" s="26"/>
      <c r="J163" s="20">
        <f>+H163+I163</f>
        <v>13440000</v>
      </c>
      <c r="K163" s="20">
        <v>1913090</v>
      </c>
      <c r="L163" s="20">
        <f t="shared" si="30"/>
        <v>-11526910</v>
      </c>
      <c r="M163" s="21">
        <f t="shared" si="31"/>
        <v>0.14234300595238095</v>
      </c>
    </row>
    <row r="164" spans="1:13" s="41" customFormat="1" ht="15" hidden="1" outlineLevel="2" x14ac:dyDescent="0.25">
      <c r="A164" s="42" t="s">
        <v>168</v>
      </c>
      <c r="B164" s="26"/>
      <c r="C164" s="26"/>
      <c r="D164" s="20">
        <f>+'[3]Consolidado Investigación'!$C$29</f>
        <v>5445000</v>
      </c>
      <c r="E164" s="26"/>
      <c r="F164" s="26"/>
      <c r="G164" s="26"/>
      <c r="H164" s="19">
        <f>+B164+C164+D164+G164+E164+F164</f>
        <v>5445000</v>
      </c>
      <c r="I164" s="26"/>
      <c r="J164" s="20">
        <f>+H164+I164</f>
        <v>5445000</v>
      </c>
      <c r="K164" s="20">
        <v>1940700</v>
      </c>
      <c r="L164" s="20">
        <f t="shared" si="30"/>
        <v>-3504300</v>
      </c>
      <c r="M164" s="21">
        <f t="shared" si="31"/>
        <v>0.35641873278236913</v>
      </c>
    </row>
    <row r="165" spans="1:13" s="41" customFormat="1" ht="15" hidden="1" outlineLevel="2" x14ac:dyDescent="0.25">
      <c r="A165" s="42" t="s">
        <v>169</v>
      </c>
      <c r="B165" s="26"/>
      <c r="C165" s="26"/>
      <c r="D165" s="20">
        <f>+'[3]Consolidado Investigación'!$C$30</f>
        <v>40000000</v>
      </c>
      <c r="E165" s="26"/>
      <c r="F165" s="26"/>
      <c r="G165" s="26"/>
      <c r="H165" s="19">
        <f>+B165+C165+D165+G165+E165+F165</f>
        <v>40000000</v>
      </c>
      <c r="I165" s="26"/>
      <c r="J165" s="20">
        <f>+H165+I165</f>
        <v>40000000</v>
      </c>
      <c r="K165" s="20">
        <v>25897554</v>
      </c>
      <c r="L165" s="20">
        <f t="shared" si="30"/>
        <v>-14102446</v>
      </c>
      <c r="M165" s="21">
        <f t="shared" si="31"/>
        <v>0.64743885000000001</v>
      </c>
    </row>
    <row r="166" spans="1:13" s="41" customFormat="1" ht="15" collapsed="1" x14ac:dyDescent="0.25">
      <c r="A166" s="43" t="s">
        <v>170</v>
      </c>
      <c r="B166" s="26"/>
      <c r="C166" s="26"/>
      <c r="D166" s="26">
        <f>+D167+D174+D179+D180</f>
        <v>99300000</v>
      </c>
      <c r="E166" s="26"/>
      <c r="F166" s="26"/>
      <c r="G166" s="26"/>
      <c r="H166" s="26">
        <f>+H167+H174+H179+H180</f>
        <v>99300000</v>
      </c>
      <c r="I166" s="26"/>
      <c r="J166" s="26">
        <f>+J167+J174+J179+J180</f>
        <v>99300000</v>
      </c>
      <c r="K166" s="26">
        <f>+K167+K174+K179+K180</f>
        <v>47394981</v>
      </c>
      <c r="L166" s="26">
        <f t="shared" si="30"/>
        <v>-51905019</v>
      </c>
      <c r="M166" s="17">
        <f t="shared" si="31"/>
        <v>0.47729084592145016</v>
      </c>
    </row>
    <row r="167" spans="1:13" s="41" customFormat="1" ht="15" hidden="1" outlineLevel="1" x14ac:dyDescent="0.25">
      <c r="A167" s="43" t="s">
        <v>171</v>
      </c>
      <c r="B167" s="26"/>
      <c r="C167" s="26"/>
      <c r="D167" s="26">
        <f>SUM(D168:D173)</f>
        <v>28800000</v>
      </c>
      <c r="E167" s="26"/>
      <c r="F167" s="26"/>
      <c r="G167" s="26"/>
      <c r="H167" s="26">
        <f>SUM(H168:H173)</f>
        <v>28800000</v>
      </c>
      <c r="I167" s="26"/>
      <c r="J167" s="26">
        <f>SUM(J168:J173)</f>
        <v>28800000</v>
      </c>
      <c r="K167" s="26">
        <f>SUM(K168:K173)</f>
        <v>28130168</v>
      </c>
      <c r="L167" s="26">
        <f t="shared" si="30"/>
        <v>-669832</v>
      </c>
      <c r="M167" s="17">
        <f t="shared" ref="M167:M180" si="34">+J167/$J$199</f>
        <v>3.0558117559392689E-3</v>
      </c>
    </row>
    <row r="168" spans="1:13" s="41" customFormat="1" ht="15" hidden="1" outlineLevel="2" x14ac:dyDescent="0.25">
      <c r="A168" s="42" t="s">
        <v>172</v>
      </c>
      <c r="B168" s="26"/>
      <c r="C168" s="26"/>
      <c r="D168" s="19">
        <f>+'[3]Consolidado Investigación'!$C$33</f>
        <v>3500000</v>
      </c>
      <c r="E168" s="26"/>
      <c r="F168" s="26"/>
      <c r="G168" s="26"/>
      <c r="H168" s="19">
        <f t="shared" ref="H168:H173" si="35">+B168+C168+D168+G168+E168+F168</f>
        <v>3500000</v>
      </c>
      <c r="I168" s="26"/>
      <c r="J168" s="20">
        <f t="shared" ref="J168:J173" si="36">+H168+I168</f>
        <v>3500000</v>
      </c>
      <c r="K168" s="20">
        <v>3496800</v>
      </c>
      <c r="L168" s="20">
        <f t="shared" si="30"/>
        <v>-3200</v>
      </c>
      <c r="M168" s="21">
        <f t="shared" si="34"/>
        <v>3.713660120065084E-4</v>
      </c>
    </row>
    <row r="169" spans="1:13" s="41" customFormat="1" ht="15" hidden="1" outlineLevel="2" x14ac:dyDescent="0.25">
      <c r="A169" s="42" t="s">
        <v>173</v>
      </c>
      <c r="B169" s="26"/>
      <c r="C169" s="26"/>
      <c r="D169" s="19">
        <f>+'[3]Consolidado Investigación'!$C$34</f>
        <v>4000000</v>
      </c>
      <c r="E169" s="26"/>
      <c r="F169" s="26"/>
      <c r="G169" s="26"/>
      <c r="H169" s="19">
        <f t="shared" si="35"/>
        <v>4000000</v>
      </c>
      <c r="I169" s="26"/>
      <c r="J169" s="20">
        <f t="shared" si="36"/>
        <v>4000000</v>
      </c>
      <c r="K169" s="20">
        <v>3977200</v>
      </c>
      <c r="L169" s="20">
        <f t="shared" si="30"/>
        <v>-22800</v>
      </c>
      <c r="M169" s="21">
        <f t="shared" si="34"/>
        <v>4.244182994360096E-4</v>
      </c>
    </row>
    <row r="170" spans="1:13" s="41" customFormat="1" ht="15" hidden="1" outlineLevel="2" x14ac:dyDescent="0.25">
      <c r="A170" s="42" t="s">
        <v>174</v>
      </c>
      <c r="B170" s="26"/>
      <c r="C170" s="26"/>
      <c r="D170" s="19">
        <f>+'[3]Consolidado Investigación'!$C$35</f>
        <v>5300000</v>
      </c>
      <c r="E170" s="26"/>
      <c r="F170" s="26"/>
      <c r="G170" s="26"/>
      <c r="H170" s="19">
        <f t="shared" si="35"/>
        <v>5300000</v>
      </c>
      <c r="I170" s="26"/>
      <c r="J170" s="20">
        <f t="shared" si="36"/>
        <v>5300000</v>
      </c>
      <c r="K170" s="20">
        <v>4814525</v>
      </c>
      <c r="L170" s="20">
        <f t="shared" si="30"/>
        <v>-485475</v>
      </c>
      <c r="M170" s="21">
        <f t="shared" si="34"/>
        <v>5.6235424675271271E-4</v>
      </c>
    </row>
    <row r="171" spans="1:13" s="41" customFormat="1" ht="15" hidden="1" outlineLevel="2" x14ac:dyDescent="0.25">
      <c r="A171" s="42" t="s">
        <v>175</v>
      </c>
      <c r="B171" s="26"/>
      <c r="C171" s="26"/>
      <c r="D171" s="19">
        <f>+'[3]Consolidado Investigación'!$C$36</f>
        <v>6000000</v>
      </c>
      <c r="E171" s="26"/>
      <c r="F171" s="26"/>
      <c r="G171" s="26"/>
      <c r="H171" s="19">
        <f t="shared" si="35"/>
        <v>6000000</v>
      </c>
      <c r="I171" s="26"/>
      <c r="J171" s="20">
        <f t="shared" si="36"/>
        <v>6000000</v>
      </c>
      <c r="K171" s="20">
        <v>5956663</v>
      </c>
      <c r="L171" s="20">
        <f t="shared" si="30"/>
        <v>-43337</v>
      </c>
      <c r="M171" s="21">
        <f t="shared" si="34"/>
        <v>6.366274491540144E-4</v>
      </c>
    </row>
    <row r="172" spans="1:13" s="41" customFormat="1" ht="15" hidden="1" outlineLevel="2" x14ac:dyDescent="0.25">
      <c r="A172" s="42" t="s">
        <v>176</v>
      </c>
      <c r="B172" s="26"/>
      <c r="C172" s="26"/>
      <c r="D172" s="19">
        <f>+'[3]Consolidado Investigación'!$C$37</f>
        <v>10000000</v>
      </c>
      <c r="E172" s="26"/>
      <c r="F172" s="26"/>
      <c r="G172" s="26"/>
      <c r="H172" s="19">
        <f t="shared" si="35"/>
        <v>10000000</v>
      </c>
      <c r="I172" s="26"/>
      <c r="J172" s="20">
        <f t="shared" si="36"/>
        <v>10000000</v>
      </c>
      <c r="K172" s="20">
        <v>9884980</v>
      </c>
      <c r="L172" s="20">
        <f t="shared" si="30"/>
        <v>-115020</v>
      </c>
      <c r="M172" s="21">
        <f t="shared" si="34"/>
        <v>1.061045748590024E-3</v>
      </c>
    </row>
    <row r="173" spans="1:13" s="41" customFormat="1" ht="15" hidden="1" outlineLevel="2" x14ac:dyDescent="0.25">
      <c r="A173" s="42" t="s">
        <v>177</v>
      </c>
      <c r="B173" s="26"/>
      <c r="C173" s="26"/>
      <c r="D173" s="19">
        <v>0</v>
      </c>
      <c r="E173" s="26"/>
      <c r="F173" s="26"/>
      <c r="G173" s="26"/>
      <c r="H173" s="19">
        <f t="shared" si="35"/>
        <v>0</v>
      </c>
      <c r="I173" s="26"/>
      <c r="J173" s="20">
        <f t="shared" si="36"/>
        <v>0</v>
      </c>
      <c r="K173" s="20">
        <v>0</v>
      </c>
      <c r="L173" s="20">
        <f t="shared" si="30"/>
        <v>0</v>
      </c>
      <c r="M173" s="21">
        <f t="shared" si="34"/>
        <v>0</v>
      </c>
    </row>
    <row r="174" spans="1:13" s="41" customFormat="1" ht="15" hidden="1" outlineLevel="1" collapsed="1" x14ac:dyDescent="0.25">
      <c r="A174" s="43" t="s">
        <v>178</v>
      </c>
      <c r="B174" s="26"/>
      <c r="C174" s="26"/>
      <c r="D174" s="26">
        <f>SUM(D175:D178)</f>
        <v>58000000</v>
      </c>
      <c r="E174" s="26"/>
      <c r="F174" s="26"/>
      <c r="G174" s="26"/>
      <c r="H174" s="26">
        <f>SUM(H175:H178)</f>
        <v>58000000</v>
      </c>
      <c r="I174" s="26"/>
      <c r="J174" s="26">
        <f>SUM(J175:J178)</f>
        <v>58000000</v>
      </c>
      <c r="K174" s="26">
        <f>SUM(K175:K178)</f>
        <v>14273075</v>
      </c>
      <c r="L174" s="26">
        <f t="shared" si="30"/>
        <v>-43726925</v>
      </c>
      <c r="M174" s="17">
        <f t="shared" si="34"/>
        <v>6.1540653418221385E-3</v>
      </c>
    </row>
    <row r="175" spans="1:13" s="41" customFormat="1" ht="15" hidden="1" outlineLevel="2" x14ac:dyDescent="0.25">
      <c r="A175" s="42" t="s">
        <v>179</v>
      </c>
      <c r="B175" s="26"/>
      <c r="C175" s="26"/>
      <c r="D175" s="19">
        <f>+'[3]Consolidado Investigación'!$C$40</f>
        <v>15000000</v>
      </c>
      <c r="E175" s="26"/>
      <c r="F175" s="26"/>
      <c r="G175" s="26"/>
      <c r="H175" s="19">
        <f t="shared" ref="H175:H180" si="37">+B175+C175+D175+G175+E175+F175</f>
        <v>15000000</v>
      </c>
      <c r="I175" s="26"/>
      <c r="J175" s="20">
        <f t="shared" ref="J175:J180" si="38">+H175+I175</f>
        <v>15000000</v>
      </c>
      <c r="K175" s="20">
        <v>0</v>
      </c>
      <c r="L175" s="20">
        <f t="shared" si="30"/>
        <v>-15000000</v>
      </c>
      <c r="M175" s="21">
        <f t="shared" si="34"/>
        <v>1.5915686228850359E-3</v>
      </c>
    </row>
    <row r="176" spans="1:13" s="41" customFormat="1" ht="15" hidden="1" outlineLevel="2" x14ac:dyDescent="0.25">
      <c r="A176" s="42" t="s">
        <v>180</v>
      </c>
      <c r="B176" s="26"/>
      <c r="C176" s="26"/>
      <c r="D176" s="19">
        <f>+'[3]Consolidado Investigación'!$C$41</f>
        <v>14000000</v>
      </c>
      <c r="E176" s="26"/>
      <c r="F176" s="26"/>
      <c r="G176" s="26"/>
      <c r="H176" s="19">
        <f t="shared" si="37"/>
        <v>14000000</v>
      </c>
      <c r="I176" s="26"/>
      <c r="J176" s="20">
        <f t="shared" si="38"/>
        <v>14000000</v>
      </c>
      <c r="K176" s="20">
        <v>0</v>
      </c>
      <c r="L176" s="20">
        <f t="shared" si="30"/>
        <v>-14000000</v>
      </c>
      <c r="M176" s="21">
        <f t="shared" si="34"/>
        <v>1.4854640480260336E-3</v>
      </c>
    </row>
    <row r="177" spans="1:13" s="41" customFormat="1" ht="15" hidden="1" outlineLevel="2" x14ac:dyDescent="0.25">
      <c r="A177" s="42" t="s">
        <v>181</v>
      </c>
      <c r="B177" s="26"/>
      <c r="C177" s="26"/>
      <c r="D177" s="19">
        <f>+'[3]Consolidado Investigación'!$C$42</f>
        <v>29000000</v>
      </c>
      <c r="E177" s="26"/>
      <c r="F177" s="26"/>
      <c r="G177" s="26"/>
      <c r="H177" s="19">
        <f t="shared" si="37"/>
        <v>29000000</v>
      </c>
      <c r="I177" s="26"/>
      <c r="J177" s="20">
        <f t="shared" si="38"/>
        <v>29000000</v>
      </c>
      <c r="K177" s="20">
        <v>14273075</v>
      </c>
      <c r="L177" s="20">
        <f t="shared" si="30"/>
        <v>-14726925</v>
      </c>
      <c r="M177" s="21">
        <f t="shared" si="34"/>
        <v>3.0770326709110693E-3</v>
      </c>
    </row>
    <row r="178" spans="1:13" s="41" customFormat="1" ht="15" hidden="1" outlineLevel="2" x14ac:dyDescent="0.25">
      <c r="A178" s="42" t="s">
        <v>182</v>
      </c>
      <c r="B178" s="26"/>
      <c r="C178" s="26"/>
      <c r="D178" s="19">
        <v>0</v>
      </c>
      <c r="E178" s="26"/>
      <c r="F178" s="26"/>
      <c r="G178" s="26"/>
      <c r="H178" s="19">
        <f t="shared" si="37"/>
        <v>0</v>
      </c>
      <c r="I178" s="26"/>
      <c r="J178" s="20">
        <f t="shared" si="38"/>
        <v>0</v>
      </c>
      <c r="K178" s="20">
        <v>0</v>
      </c>
      <c r="L178" s="20">
        <f t="shared" si="30"/>
        <v>0</v>
      </c>
      <c r="M178" s="21">
        <f t="shared" si="34"/>
        <v>0</v>
      </c>
    </row>
    <row r="179" spans="1:13" s="41" customFormat="1" ht="15" hidden="1" outlineLevel="1" collapsed="1" x14ac:dyDescent="0.25">
      <c r="A179" s="43" t="s">
        <v>183</v>
      </c>
      <c r="B179" s="26"/>
      <c r="C179" s="26"/>
      <c r="D179" s="26">
        <f>+'[3]Consolidado Investigación'!$C$44</f>
        <v>5000000</v>
      </c>
      <c r="E179" s="26"/>
      <c r="F179" s="26"/>
      <c r="G179" s="26"/>
      <c r="H179" s="16">
        <f t="shared" si="37"/>
        <v>5000000</v>
      </c>
      <c r="I179" s="16"/>
      <c r="J179" s="16">
        <f t="shared" si="38"/>
        <v>5000000</v>
      </c>
      <c r="K179" s="16">
        <v>4991738</v>
      </c>
      <c r="L179" s="16">
        <f t="shared" si="30"/>
        <v>-8262</v>
      </c>
      <c r="M179" s="17">
        <f t="shared" si="34"/>
        <v>5.30522874295012E-4</v>
      </c>
    </row>
    <row r="180" spans="1:13" s="41" customFormat="1" ht="15" hidden="1" outlineLevel="1" x14ac:dyDescent="0.25">
      <c r="A180" s="43" t="s">
        <v>184</v>
      </c>
      <c r="B180" s="26"/>
      <c r="C180" s="26"/>
      <c r="D180" s="26">
        <f>+'[3]Consolidado Investigación'!$C$45</f>
        <v>7500000</v>
      </c>
      <c r="E180" s="26"/>
      <c r="F180" s="26"/>
      <c r="G180" s="26"/>
      <c r="H180" s="16">
        <f t="shared" si="37"/>
        <v>7500000</v>
      </c>
      <c r="I180" s="16"/>
      <c r="J180" s="16">
        <f t="shared" si="38"/>
        <v>7500000</v>
      </c>
      <c r="K180" s="16">
        <v>0</v>
      </c>
      <c r="L180" s="16">
        <f t="shared" si="30"/>
        <v>-7500000</v>
      </c>
      <c r="M180" s="17">
        <f t="shared" si="34"/>
        <v>7.9578431144251794E-4</v>
      </c>
    </row>
    <row r="181" spans="1:13" s="41" customFormat="1" ht="15" collapsed="1" x14ac:dyDescent="0.25">
      <c r="A181" s="42"/>
      <c r="B181" s="26"/>
      <c r="C181" s="26"/>
      <c r="D181" s="26"/>
      <c r="E181" s="26"/>
      <c r="F181" s="26"/>
      <c r="G181" s="26"/>
      <c r="H181" s="19"/>
      <c r="I181" s="26"/>
      <c r="J181" s="20"/>
      <c r="K181" s="20"/>
      <c r="L181" s="20"/>
      <c r="M181" s="21"/>
    </row>
    <row r="182" spans="1:13" s="41" customFormat="1" ht="15" x14ac:dyDescent="0.25">
      <c r="A182" s="43" t="s">
        <v>185</v>
      </c>
      <c r="B182" s="26"/>
      <c r="C182" s="26"/>
      <c r="D182" s="26"/>
      <c r="E182" s="16">
        <f>+E183</f>
        <v>91515000</v>
      </c>
      <c r="F182" s="16"/>
      <c r="G182" s="16"/>
      <c r="H182" s="16">
        <f>+H183</f>
        <v>91515000</v>
      </c>
      <c r="I182" s="16"/>
      <c r="J182" s="16">
        <f>+H182+I182</f>
        <v>91515000</v>
      </c>
      <c r="K182" s="16">
        <f>+K183</f>
        <v>70231339</v>
      </c>
      <c r="L182" s="16">
        <f t="shared" ref="L182:L187" si="39">+K182-J182</f>
        <v>-21283661</v>
      </c>
      <c r="M182" s="17">
        <f>IFERROR(K182/J182,0)</f>
        <v>0.76742980932087634</v>
      </c>
    </row>
    <row r="183" spans="1:13" s="41" customFormat="1" ht="15" x14ac:dyDescent="0.25">
      <c r="A183" s="43" t="s">
        <v>186</v>
      </c>
      <c r="B183" s="26"/>
      <c r="C183" s="26"/>
      <c r="D183" s="26"/>
      <c r="E183" s="26">
        <f>SUM(E184:E187)</f>
        <v>91515000</v>
      </c>
      <c r="F183" s="26"/>
      <c r="G183" s="26"/>
      <c r="H183" s="26">
        <f>SUM(H184:H187)</f>
        <v>91515000</v>
      </c>
      <c r="I183" s="26"/>
      <c r="J183" s="26">
        <f>SUM(J184:J187)</f>
        <v>91515000</v>
      </c>
      <c r="K183" s="26">
        <f>SUM(K184:K187)</f>
        <v>70231339</v>
      </c>
      <c r="L183" s="26">
        <f t="shared" si="39"/>
        <v>-21283661</v>
      </c>
      <c r="M183" s="17">
        <f>IFERROR(K183/J183,0)</f>
        <v>0.76742980932087634</v>
      </c>
    </row>
    <row r="184" spans="1:13" s="41" customFormat="1" ht="15" hidden="1" outlineLevel="1" x14ac:dyDescent="0.25">
      <c r="A184" s="42" t="s">
        <v>187</v>
      </c>
      <c r="B184" s="26"/>
      <c r="C184" s="26"/>
      <c r="D184" s="26"/>
      <c r="E184" s="20">
        <f>+'[4]1 er tre Sanidad 2017'!$B$9</f>
        <v>13150000</v>
      </c>
      <c r="F184" s="26"/>
      <c r="G184" s="26"/>
      <c r="H184" s="19">
        <f>+B184+C184+D184+G184+E184+F184</f>
        <v>13150000</v>
      </c>
      <c r="I184" s="26"/>
      <c r="J184" s="20">
        <f>+H184+I184</f>
        <v>13150000</v>
      </c>
      <c r="K184" s="20">
        <v>6011273</v>
      </c>
      <c r="L184" s="20">
        <f t="shared" si="39"/>
        <v>-7138727</v>
      </c>
      <c r="M184" s="21">
        <f>+J184/$J$199</f>
        <v>1.3952751593958816E-3</v>
      </c>
    </row>
    <row r="185" spans="1:13" s="41" customFormat="1" ht="15" hidden="1" outlineLevel="1" x14ac:dyDescent="0.25">
      <c r="A185" s="42" t="s">
        <v>188</v>
      </c>
      <c r="B185" s="26"/>
      <c r="C185" s="26"/>
      <c r="D185" s="26"/>
      <c r="E185" s="20">
        <f>+'[4]1 er tre Sanidad 2017'!$B$10</f>
        <v>51265000</v>
      </c>
      <c r="F185" s="26"/>
      <c r="G185" s="26"/>
      <c r="H185" s="19">
        <f>+B185+C185+D185+G185+E185+F185</f>
        <v>51265000</v>
      </c>
      <c r="I185" s="26"/>
      <c r="J185" s="20">
        <f>+H185+I185</f>
        <v>51265000</v>
      </c>
      <c r="K185" s="20">
        <v>50133906</v>
      </c>
      <c r="L185" s="20">
        <f t="shared" si="39"/>
        <v>-1131094</v>
      </c>
      <c r="M185" s="21">
        <f>+J185/$J$199</f>
        <v>5.439451030146758E-3</v>
      </c>
    </row>
    <row r="186" spans="1:13" s="41" customFormat="1" ht="15" hidden="1" outlineLevel="1" x14ac:dyDescent="0.25">
      <c r="A186" s="42" t="s">
        <v>189</v>
      </c>
      <c r="B186" s="26"/>
      <c r="C186" s="26"/>
      <c r="D186" s="26"/>
      <c r="E186" s="20">
        <f>+'[4]1 er tre Sanidad 2017'!$B$11</f>
        <v>3100000</v>
      </c>
      <c r="F186" s="26"/>
      <c r="G186" s="26"/>
      <c r="H186" s="19">
        <f>+B186+C186+D186+G186+E186+F186</f>
        <v>3100000</v>
      </c>
      <c r="I186" s="26"/>
      <c r="J186" s="20">
        <f>+H186+I186</f>
        <v>3100000</v>
      </c>
      <c r="K186" s="20">
        <v>11338060</v>
      </c>
      <c r="L186" s="20">
        <f t="shared" si="39"/>
        <v>8238060</v>
      </c>
      <c r="M186" s="21">
        <f>+J186/$J$199</f>
        <v>3.2892418206290742E-4</v>
      </c>
    </row>
    <row r="187" spans="1:13" s="41" customFormat="1" ht="15" hidden="1" outlineLevel="1" x14ac:dyDescent="0.25">
      <c r="A187" s="42" t="s">
        <v>190</v>
      </c>
      <c r="B187" s="26"/>
      <c r="C187" s="26"/>
      <c r="D187" s="26"/>
      <c r="E187" s="20">
        <f>+'[4]1 er tre Sanidad 2017'!$B$12</f>
        <v>24000000</v>
      </c>
      <c r="F187" s="26"/>
      <c r="G187" s="26"/>
      <c r="H187" s="19">
        <f>+B187+C187+D187+G187+E187+F187</f>
        <v>24000000</v>
      </c>
      <c r="I187" s="26"/>
      <c r="J187" s="20">
        <f>+H187+I187</f>
        <v>24000000</v>
      </c>
      <c r="K187" s="20">
        <v>2748100</v>
      </c>
      <c r="L187" s="20">
        <f t="shared" si="39"/>
        <v>-21251900</v>
      </c>
      <c r="M187" s="21">
        <f>+J187/$J$199</f>
        <v>2.5465097966160576E-3</v>
      </c>
    </row>
    <row r="188" spans="1:13" s="41" customFormat="1" ht="15" collapsed="1" x14ac:dyDescent="0.25">
      <c r="A188" s="42"/>
      <c r="B188" s="19"/>
      <c r="C188" s="26"/>
      <c r="D188" s="26"/>
      <c r="E188" s="26"/>
      <c r="F188" s="26"/>
      <c r="G188" s="26"/>
      <c r="H188" s="19"/>
      <c r="I188" s="26"/>
      <c r="J188" s="20"/>
      <c r="K188" s="20">
        <v>0</v>
      </c>
      <c r="L188" s="20"/>
      <c r="M188" s="21"/>
    </row>
    <row r="189" spans="1:13" ht="15" x14ac:dyDescent="0.25">
      <c r="A189" s="40" t="s">
        <v>191</v>
      </c>
      <c r="B189" s="19"/>
      <c r="C189" s="19"/>
      <c r="D189" s="19"/>
      <c r="E189" s="19"/>
      <c r="F189" s="19"/>
      <c r="G189" s="19"/>
      <c r="H189" s="19"/>
      <c r="I189" s="26">
        <f>+I190+I191</f>
        <v>767756446.4000001</v>
      </c>
      <c r="J189" s="26">
        <f>+I189+H189</f>
        <v>767756446.4000001</v>
      </c>
      <c r="K189" s="26">
        <f>+K190+K191</f>
        <v>749340290</v>
      </c>
      <c r="L189" s="26">
        <f>+K189-J189</f>
        <v>-18416156.400000095</v>
      </c>
      <c r="M189" s="17">
        <f>IFERROR(K189/J189,0)</f>
        <v>0.97601302276737212</v>
      </c>
    </row>
    <row r="190" spans="1:13" ht="14.25" hidden="1" outlineLevel="1" x14ac:dyDescent="0.2">
      <c r="A190" s="47" t="s">
        <v>192</v>
      </c>
      <c r="B190" s="19"/>
      <c r="C190" s="19"/>
      <c r="D190" s="19"/>
      <c r="E190" s="19"/>
      <c r="F190" s="19"/>
      <c r="G190" s="19"/>
      <c r="H190" s="19"/>
      <c r="I190" s="20">
        <f>+('[1]Anexo 1'!B15+'[1]Anexo 1'!B19)*0.1</f>
        <v>479847779</v>
      </c>
      <c r="J190" s="20">
        <f>+I190+H190</f>
        <v>479847779</v>
      </c>
      <c r="K190" s="20">
        <v>468337682</v>
      </c>
      <c r="L190" s="20">
        <f>+K190-J190</f>
        <v>-11510097</v>
      </c>
      <c r="M190" s="21">
        <f>IFERROR(K190/J190,0)</f>
        <v>0.97601302433036785</v>
      </c>
    </row>
    <row r="191" spans="1:13" ht="14.25" hidden="1" outlineLevel="1" x14ac:dyDescent="0.2">
      <c r="A191" s="47" t="s">
        <v>193</v>
      </c>
      <c r="B191" s="19"/>
      <c r="C191" s="19"/>
      <c r="D191" s="19"/>
      <c r="E191" s="19"/>
      <c r="F191" s="19"/>
      <c r="G191" s="19"/>
      <c r="H191" s="19"/>
      <c r="I191" s="20">
        <f>+('[1]Anexo 1'!B16+'[1]Anexo 1'!B20)*0.1</f>
        <v>287908667.40000004</v>
      </c>
      <c r="J191" s="20">
        <f>+I191+H191</f>
        <v>287908667.40000004</v>
      </c>
      <c r="K191" s="20">
        <v>281002608</v>
      </c>
      <c r="L191" s="20">
        <f>+K191-J191</f>
        <v>-6906059.4000000358</v>
      </c>
      <c r="M191" s="21">
        <f>IFERROR(K191/J191,0)</f>
        <v>0.97601302016237934</v>
      </c>
    </row>
    <row r="192" spans="1:13" ht="15" collapsed="1" x14ac:dyDescent="0.25">
      <c r="A192" s="25"/>
      <c r="B192" s="19"/>
      <c r="C192" s="19"/>
      <c r="D192" s="19"/>
      <c r="E192" s="19"/>
      <c r="F192" s="19"/>
      <c r="G192" s="19"/>
      <c r="H192" s="19"/>
      <c r="I192" s="19"/>
      <c r="J192" s="19"/>
      <c r="K192" s="19"/>
      <c r="L192" s="19"/>
      <c r="M192" s="17"/>
    </row>
    <row r="193" spans="1:18" ht="15" x14ac:dyDescent="0.25">
      <c r="A193" s="48" t="s">
        <v>194</v>
      </c>
      <c r="B193" s="16"/>
      <c r="C193" s="16"/>
      <c r="D193" s="16"/>
      <c r="E193" s="16"/>
      <c r="F193" s="16"/>
      <c r="G193" s="16">
        <v>0</v>
      </c>
      <c r="H193" s="16">
        <f>+B193+C193+D193+G193+F193</f>
        <v>0</v>
      </c>
      <c r="I193" s="16"/>
      <c r="J193" s="49">
        <f>+I193+H193</f>
        <v>0</v>
      </c>
      <c r="K193" s="49">
        <f>+J193+I193</f>
        <v>0</v>
      </c>
      <c r="L193" s="49">
        <f>+K193-J193</f>
        <v>0</v>
      </c>
      <c r="M193" s="17">
        <f>IFERROR(K193/J193,0)</f>
        <v>0</v>
      </c>
    </row>
    <row r="194" spans="1:18" ht="15" x14ac:dyDescent="0.25">
      <c r="A194" s="25"/>
      <c r="B194" s="19"/>
      <c r="C194" s="19"/>
      <c r="D194" s="19"/>
      <c r="E194" s="19"/>
      <c r="F194" s="19"/>
      <c r="G194" s="19"/>
      <c r="H194" s="19"/>
      <c r="I194" s="19"/>
      <c r="J194" s="19"/>
      <c r="K194" s="19"/>
      <c r="L194" s="19"/>
      <c r="M194" s="17"/>
    </row>
    <row r="195" spans="1:18" ht="15" x14ac:dyDescent="0.25">
      <c r="A195" s="40" t="s">
        <v>195</v>
      </c>
      <c r="B195" s="19"/>
      <c r="C195" s="19"/>
      <c r="D195" s="19"/>
      <c r="E195" s="19"/>
      <c r="F195" s="19"/>
      <c r="G195" s="19"/>
      <c r="H195" s="26"/>
      <c r="I195" s="26">
        <f>+I196+I197</f>
        <v>0</v>
      </c>
      <c r="J195" s="26">
        <f>+J196+J197</f>
        <v>0</v>
      </c>
      <c r="K195" s="26">
        <f>+K196+K197</f>
        <v>-8603071</v>
      </c>
      <c r="L195" s="26">
        <f>+L196+L197</f>
        <v>-8603071</v>
      </c>
      <c r="M195" s="17">
        <f>+J195/$J$199</f>
        <v>0</v>
      </c>
    </row>
    <row r="196" spans="1:18" s="51" customFormat="1" ht="14.25" hidden="1" outlineLevel="1" x14ac:dyDescent="0.2">
      <c r="A196" s="27" t="s">
        <v>196</v>
      </c>
      <c r="B196" s="19"/>
      <c r="C196" s="19"/>
      <c r="D196" s="19"/>
      <c r="E196" s="19"/>
      <c r="F196" s="19"/>
      <c r="G196" s="19"/>
      <c r="H196" s="19"/>
      <c r="I196" s="19">
        <v>0</v>
      </c>
      <c r="J196" s="19">
        <f>+I196+H196</f>
        <v>0</v>
      </c>
      <c r="K196" s="19">
        <f>+J196+I196</f>
        <v>0</v>
      </c>
      <c r="L196" s="19">
        <f>+K196-J196</f>
        <v>0</v>
      </c>
      <c r="M196" s="21">
        <f>+J196/$J$199</f>
        <v>0</v>
      </c>
      <c r="N196" s="50"/>
    </row>
    <row r="197" spans="1:18" s="51" customFormat="1" ht="14.25" hidden="1" outlineLevel="1" x14ac:dyDescent="0.2">
      <c r="A197" s="27" t="s">
        <v>197</v>
      </c>
      <c r="B197" s="19"/>
      <c r="C197" s="19"/>
      <c r="D197" s="19"/>
      <c r="E197" s="19"/>
      <c r="F197" s="19"/>
      <c r="G197" s="19"/>
      <c r="H197" s="19"/>
      <c r="I197" s="19">
        <v>0</v>
      </c>
      <c r="J197" s="19">
        <f>+I197+H197</f>
        <v>0</v>
      </c>
      <c r="K197" s="19">
        <v>-8603071</v>
      </c>
      <c r="L197" s="19">
        <f>+K197-J197</f>
        <v>-8603071</v>
      </c>
      <c r="M197" s="21">
        <f>+J197/$J$199</f>
        <v>0</v>
      </c>
      <c r="N197" s="52"/>
    </row>
    <row r="198" spans="1:18" ht="15" collapsed="1" x14ac:dyDescent="0.25">
      <c r="A198" s="25"/>
      <c r="B198" s="19"/>
      <c r="C198" s="19"/>
      <c r="D198" s="19"/>
      <c r="E198" s="19"/>
      <c r="F198" s="19"/>
      <c r="G198" s="19"/>
      <c r="H198" s="19"/>
      <c r="I198" s="19"/>
      <c r="J198" s="19"/>
      <c r="K198" s="19"/>
      <c r="L198" s="19"/>
      <c r="M198" s="17"/>
    </row>
    <row r="199" spans="1:18" ht="15" x14ac:dyDescent="0.25">
      <c r="A199" s="25" t="s">
        <v>198</v>
      </c>
      <c r="B199" s="26">
        <f>+B39+B37</f>
        <v>1211275575.6491396</v>
      </c>
      <c r="C199" s="26">
        <f>+C37+C39</f>
        <v>480234878.45029783</v>
      </c>
      <c r="D199" s="26">
        <f>+D39+D37</f>
        <v>372971768.34610194</v>
      </c>
      <c r="E199" s="26">
        <f>+E39+E37</f>
        <v>106241214.18918985</v>
      </c>
      <c r="F199" s="26">
        <f>+F39+F37</f>
        <v>1360324693.3224308</v>
      </c>
      <c r="G199" s="26">
        <f>+G37+G39+G193</f>
        <v>4871627905.3018246</v>
      </c>
      <c r="H199" s="26">
        <f>+B199+C199+D199+G199+E199+F199</f>
        <v>8402676035.2589846</v>
      </c>
      <c r="I199" s="26">
        <f>+I195+I189+I39+I37</f>
        <v>1021988276.6131008</v>
      </c>
      <c r="J199" s="26">
        <f>+I199+H199</f>
        <v>9424664311.8720856</v>
      </c>
      <c r="K199" s="26">
        <f>+K37+K39+K189+K193+K195</f>
        <v>6498302267.8299999</v>
      </c>
      <c r="L199" s="26">
        <f>+K199-J199</f>
        <v>-2926362044.0420856</v>
      </c>
      <c r="M199" s="17">
        <f>IFERROR(K199/J199,0)</f>
        <v>0.68949959943339323</v>
      </c>
    </row>
    <row r="200" spans="1:18" ht="15.75" thickBot="1" x14ac:dyDescent="0.3">
      <c r="A200" s="53"/>
      <c r="B200" s="54"/>
      <c r="C200" s="55"/>
      <c r="D200" s="55"/>
      <c r="E200" s="56"/>
      <c r="F200" s="55"/>
      <c r="G200" s="56"/>
      <c r="H200" s="55"/>
      <c r="I200" s="55"/>
      <c r="J200" s="55"/>
      <c r="K200" s="55"/>
      <c r="L200" s="55"/>
      <c r="M200" s="57"/>
      <c r="N200" s="58"/>
      <c r="O200" s="58"/>
      <c r="P200" s="58"/>
      <c r="Q200" s="58"/>
      <c r="R200" s="58"/>
    </row>
    <row r="201" spans="1:18" ht="13.5" thickTop="1" x14ac:dyDescent="0.2">
      <c r="A201" s="59"/>
      <c r="B201" s="60"/>
      <c r="C201" s="60"/>
      <c r="D201" s="60"/>
      <c r="E201" s="60"/>
      <c r="F201" s="60"/>
      <c r="G201" s="61"/>
      <c r="H201" s="62"/>
      <c r="I201" s="60"/>
      <c r="J201" s="60"/>
      <c r="K201" s="60"/>
      <c r="L201" s="60"/>
      <c r="M201" s="63"/>
    </row>
    <row r="202" spans="1:18" x14ac:dyDescent="0.2">
      <c r="A202" s="59"/>
      <c r="B202" s="60"/>
      <c r="C202" s="60"/>
      <c r="D202" s="60"/>
      <c r="E202" s="60"/>
      <c r="F202" s="60"/>
      <c r="G202" s="64"/>
      <c r="H202" s="60"/>
      <c r="I202" s="60"/>
      <c r="J202" s="65"/>
      <c r="K202" s="65"/>
      <c r="L202" s="65"/>
      <c r="M202" s="66"/>
    </row>
    <row r="203" spans="1:18" ht="15.75" x14ac:dyDescent="0.25">
      <c r="A203" s="59"/>
      <c r="B203" s="62"/>
      <c r="C203" s="62"/>
      <c r="D203" s="62"/>
      <c r="E203" s="62"/>
      <c r="F203" s="62"/>
      <c r="G203" s="67"/>
      <c r="H203" s="68"/>
      <c r="I203" s="67"/>
      <c r="J203" s="69"/>
      <c r="K203" s="69"/>
      <c r="L203" s="69"/>
      <c r="M203" s="62"/>
    </row>
    <row r="204" spans="1:18" x14ac:dyDescent="0.2">
      <c r="A204" s="62"/>
      <c r="B204" s="62"/>
      <c r="C204" s="62"/>
      <c r="D204" s="62"/>
      <c r="E204" s="62"/>
      <c r="F204" s="62"/>
      <c r="G204" s="62"/>
      <c r="H204" s="62"/>
      <c r="I204" s="62"/>
      <c r="J204" s="65"/>
      <c r="K204" s="65"/>
      <c r="L204" s="65"/>
      <c r="M204" s="62"/>
    </row>
    <row r="205" spans="1:18" x14ac:dyDescent="0.2">
      <c r="A205" s="62"/>
      <c r="B205" s="62"/>
      <c r="C205" s="62"/>
      <c r="D205" s="62"/>
      <c r="E205" s="62"/>
      <c r="F205" s="62"/>
      <c r="G205" s="62"/>
      <c r="H205" s="60"/>
      <c r="I205" s="60"/>
      <c r="J205" s="62"/>
      <c r="K205" s="62"/>
      <c r="L205" s="62"/>
      <c r="M205" s="62"/>
    </row>
    <row r="206" spans="1:18" x14ac:dyDescent="0.2">
      <c r="A206" s="62"/>
      <c r="B206" s="62"/>
      <c r="C206" s="62"/>
      <c r="D206" s="62"/>
      <c r="E206" s="62"/>
      <c r="F206" s="62"/>
      <c r="G206" s="62"/>
      <c r="H206" s="62"/>
      <c r="I206" s="62"/>
      <c r="J206" s="62"/>
      <c r="K206" s="62"/>
      <c r="L206" s="62"/>
      <c r="M206" s="62"/>
    </row>
    <row r="207" spans="1:18" x14ac:dyDescent="0.2">
      <c r="A207" s="62"/>
      <c r="B207" s="62"/>
      <c r="C207" s="62"/>
      <c r="D207" s="62"/>
      <c r="E207" s="62"/>
      <c r="F207" s="62"/>
      <c r="G207" s="62"/>
      <c r="H207" s="62"/>
      <c r="I207" s="62"/>
      <c r="J207" s="62"/>
      <c r="K207" s="62"/>
      <c r="L207" s="62"/>
      <c r="M207" s="62"/>
    </row>
    <row r="208" spans="1:18" x14ac:dyDescent="0.2">
      <c r="A208" s="62"/>
      <c r="B208" s="62"/>
      <c r="C208" s="62"/>
      <c r="D208" s="62"/>
      <c r="E208" s="62"/>
      <c r="F208" s="62"/>
      <c r="G208" s="62"/>
      <c r="H208" s="62"/>
      <c r="I208" s="70"/>
      <c r="J208" s="62"/>
      <c r="K208" s="62"/>
      <c r="L208" s="62"/>
      <c r="M208" s="62"/>
    </row>
    <row r="209" spans="1:13" x14ac:dyDescent="0.2">
      <c r="A209" s="62"/>
      <c r="B209" s="62"/>
      <c r="C209" s="62"/>
      <c r="D209" s="62"/>
      <c r="E209" s="62"/>
      <c r="F209" s="62"/>
      <c r="G209" s="62"/>
      <c r="H209" s="62"/>
      <c r="I209" s="62"/>
      <c r="J209" s="62"/>
      <c r="K209" s="62"/>
      <c r="L209" s="62"/>
      <c r="M209" s="62"/>
    </row>
    <row r="210" spans="1:13" x14ac:dyDescent="0.2">
      <c r="A210" s="62"/>
      <c r="B210" s="62"/>
      <c r="C210" s="62"/>
      <c r="D210" s="62"/>
      <c r="E210" s="62"/>
      <c r="F210" s="62"/>
      <c r="G210" s="62"/>
      <c r="H210" s="62"/>
      <c r="I210" s="62"/>
      <c r="J210" s="62"/>
      <c r="K210" s="62"/>
      <c r="L210" s="62"/>
      <c r="M210" s="62"/>
    </row>
    <row r="211" spans="1:13" x14ac:dyDescent="0.2">
      <c r="A211" s="62"/>
      <c r="B211" s="62"/>
      <c r="C211" s="62"/>
      <c r="D211" s="62"/>
      <c r="E211" s="62"/>
      <c r="F211" s="62"/>
      <c r="G211" s="62"/>
      <c r="H211" s="62"/>
      <c r="I211" s="62"/>
      <c r="J211" s="62"/>
      <c r="K211" s="62"/>
      <c r="L211" s="62"/>
      <c r="M211" s="62"/>
    </row>
    <row r="212" spans="1:13" x14ac:dyDescent="0.2">
      <c r="A212" s="62"/>
      <c r="B212" s="62"/>
      <c r="C212" s="62"/>
      <c r="D212" s="62"/>
      <c r="E212" s="62"/>
      <c r="F212" s="62"/>
      <c r="G212" s="62"/>
      <c r="H212" s="62"/>
      <c r="I212" s="62"/>
      <c r="J212" s="62"/>
      <c r="K212" s="62"/>
      <c r="L212" s="62"/>
      <c r="M212" s="62"/>
    </row>
    <row r="213" spans="1:13" x14ac:dyDescent="0.2">
      <c r="A213" s="62"/>
      <c r="B213" s="62"/>
      <c r="C213" s="62"/>
      <c r="D213" s="62"/>
      <c r="E213" s="62"/>
      <c r="F213" s="62"/>
      <c r="G213" s="62"/>
      <c r="H213" s="62"/>
      <c r="I213" s="62"/>
      <c r="J213" s="62"/>
      <c r="K213" s="62"/>
      <c r="L213" s="62"/>
      <c r="M213" s="62"/>
    </row>
    <row r="214" spans="1:13" x14ac:dyDescent="0.2">
      <c r="A214" s="62"/>
      <c r="B214" s="62"/>
      <c r="C214" s="62"/>
      <c r="D214" s="62"/>
      <c r="E214" s="62"/>
      <c r="F214" s="62"/>
      <c r="G214" s="62"/>
      <c r="H214" s="62"/>
      <c r="I214" s="62"/>
      <c r="J214" s="62"/>
      <c r="K214" s="62"/>
      <c r="L214" s="62"/>
      <c r="M214" s="62"/>
    </row>
    <row r="215" spans="1:13" x14ac:dyDescent="0.2">
      <c r="A215" s="62"/>
      <c r="B215" s="62"/>
      <c r="C215" s="62"/>
      <c r="D215" s="62"/>
      <c r="E215" s="62"/>
      <c r="F215" s="62"/>
      <c r="G215" s="62"/>
      <c r="H215" s="62"/>
      <c r="I215" s="62"/>
      <c r="J215" s="62"/>
      <c r="K215" s="62"/>
      <c r="L215" s="62"/>
      <c r="M215" s="62"/>
    </row>
    <row r="216" spans="1:13" x14ac:dyDescent="0.2">
      <c r="A216" s="62"/>
      <c r="B216" s="62"/>
      <c r="C216" s="62"/>
      <c r="D216" s="62"/>
      <c r="E216" s="62"/>
      <c r="F216" s="62"/>
      <c r="G216" s="62"/>
      <c r="H216" s="62"/>
      <c r="I216" s="62"/>
      <c r="J216" s="62"/>
      <c r="K216" s="62"/>
      <c r="L216" s="62"/>
      <c r="M216" s="62"/>
    </row>
    <row r="217" spans="1:13" x14ac:dyDescent="0.2">
      <c r="A217" s="62"/>
      <c r="B217" s="62"/>
      <c r="C217" s="62"/>
      <c r="D217" s="62"/>
      <c r="E217" s="62"/>
      <c r="F217" s="62"/>
      <c r="G217" s="62"/>
      <c r="H217" s="62"/>
      <c r="I217" s="62"/>
      <c r="J217" s="62"/>
      <c r="K217" s="62"/>
      <c r="L217" s="62"/>
      <c r="M217" s="62"/>
    </row>
    <row r="218" spans="1:13" x14ac:dyDescent="0.2">
      <c r="A218" s="62"/>
      <c r="B218" s="62"/>
      <c r="C218" s="62"/>
      <c r="D218" s="62"/>
      <c r="E218" s="62"/>
      <c r="F218" s="62"/>
      <c r="G218" s="62"/>
      <c r="H218" s="62"/>
      <c r="I218" s="62"/>
      <c r="J218" s="62"/>
      <c r="K218" s="62"/>
      <c r="L218" s="62"/>
      <c r="M218" s="62"/>
    </row>
    <row r="219" spans="1:13" x14ac:dyDescent="0.2">
      <c r="A219" s="62"/>
      <c r="B219" s="62"/>
      <c r="C219" s="62"/>
      <c r="D219" s="62"/>
      <c r="E219" s="62"/>
      <c r="F219" s="62"/>
      <c r="G219" s="62"/>
      <c r="H219" s="62"/>
      <c r="I219" s="62"/>
      <c r="J219" s="62"/>
      <c r="K219" s="62"/>
      <c r="L219" s="62"/>
      <c r="M219" s="62"/>
    </row>
    <row r="220" spans="1:13" x14ac:dyDescent="0.2">
      <c r="A220" s="62"/>
      <c r="B220" s="62"/>
      <c r="C220" s="62"/>
      <c r="D220" s="62"/>
      <c r="E220" s="62"/>
      <c r="F220" s="62"/>
      <c r="G220" s="62"/>
      <c r="H220" s="62"/>
      <c r="I220" s="62"/>
      <c r="J220" s="62"/>
      <c r="K220" s="62"/>
      <c r="L220" s="62"/>
      <c r="M220" s="62"/>
    </row>
    <row r="221" spans="1:13" x14ac:dyDescent="0.2">
      <c r="A221" s="62"/>
      <c r="B221" s="62"/>
      <c r="C221" s="62"/>
      <c r="D221" s="62"/>
      <c r="E221" s="62"/>
      <c r="F221" s="62"/>
      <c r="G221" s="62"/>
      <c r="H221" s="62"/>
      <c r="I221" s="62"/>
      <c r="J221" s="62"/>
      <c r="K221" s="62"/>
      <c r="L221" s="62"/>
      <c r="M221" s="62"/>
    </row>
    <row r="222" spans="1:13" x14ac:dyDescent="0.2">
      <c r="A222" s="62"/>
      <c r="B222" s="62"/>
      <c r="C222" s="62"/>
      <c r="D222" s="62"/>
      <c r="E222" s="62"/>
      <c r="F222" s="62"/>
      <c r="G222" s="62"/>
      <c r="H222" s="62"/>
      <c r="I222" s="62"/>
      <c r="J222" s="62"/>
      <c r="K222" s="62"/>
      <c r="L222" s="62"/>
      <c r="M222" s="62"/>
    </row>
    <row r="223" spans="1:13" x14ac:dyDescent="0.2">
      <c r="A223" s="62"/>
      <c r="B223" s="62"/>
      <c r="C223" s="62"/>
      <c r="D223" s="62"/>
      <c r="E223" s="62"/>
      <c r="F223" s="62"/>
      <c r="G223" s="62"/>
      <c r="H223" s="62"/>
      <c r="I223" s="62"/>
      <c r="J223" s="62"/>
      <c r="K223" s="62"/>
      <c r="L223" s="62"/>
      <c r="M223" s="62"/>
    </row>
    <row r="224" spans="1:13" x14ac:dyDescent="0.2">
      <c r="A224" s="62"/>
      <c r="B224" s="62"/>
      <c r="C224" s="62"/>
      <c r="D224" s="62"/>
      <c r="E224" s="62"/>
      <c r="F224" s="62"/>
      <c r="G224" s="62"/>
      <c r="H224" s="62"/>
      <c r="I224" s="62"/>
      <c r="J224" s="62"/>
      <c r="K224" s="62"/>
      <c r="L224" s="62"/>
      <c r="M224" s="62"/>
    </row>
    <row r="225" spans="1:13" x14ac:dyDescent="0.2">
      <c r="A225" s="62"/>
      <c r="B225" s="62"/>
      <c r="C225" s="62"/>
      <c r="D225" s="62"/>
      <c r="E225" s="62"/>
      <c r="F225" s="62"/>
      <c r="G225" s="62"/>
      <c r="H225" s="62"/>
      <c r="I225" s="62"/>
      <c r="J225" s="62"/>
      <c r="K225" s="62"/>
      <c r="L225" s="62"/>
      <c r="M225" s="62"/>
    </row>
    <row r="226" spans="1:13" x14ac:dyDescent="0.2">
      <c r="A226" s="62"/>
      <c r="B226" s="62"/>
      <c r="C226" s="62"/>
      <c r="D226" s="62"/>
      <c r="E226" s="62"/>
      <c r="F226" s="62"/>
      <c r="G226" s="62"/>
      <c r="H226" s="62"/>
      <c r="I226" s="62"/>
      <c r="J226" s="62"/>
      <c r="K226" s="62"/>
      <c r="L226" s="62"/>
      <c r="M226" s="62"/>
    </row>
    <row r="227" spans="1:13" x14ac:dyDescent="0.2">
      <c r="A227" s="62"/>
      <c r="B227" s="62"/>
      <c r="C227" s="62"/>
      <c r="D227" s="62"/>
      <c r="E227" s="62"/>
      <c r="F227" s="62"/>
      <c r="G227" s="62"/>
      <c r="H227" s="62"/>
      <c r="I227" s="62"/>
      <c r="J227" s="62"/>
      <c r="K227" s="62"/>
      <c r="L227" s="62"/>
      <c r="M227" s="62"/>
    </row>
    <row r="228" spans="1:13" x14ac:dyDescent="0.2">
      <c r="A228" s="62"/>
      <c r="B228" s="62"/>
      <c r="C228" s="62"/>
      <c r="D228" s="62"/>
      <c r="E228" s="62"/>
      <c r="F228" s="62"/>
      <c r="G228" s="62"/>
      <c r="H228" s="62"/>
      <c r="I228" s="62"/>
      <c r="J228" s="62"/>
      <c r="K228" s="62"/>
      <c r="L228" s="62"/>
      <c r="M228" s="62"/>
    </row>
    <row r="229" spans="1:13" x14ac:dyDescent="0.2">
      <c r="A229" s="62"/>
      <c r="B229" s="62"/>
      <c r="C229" s="62"/>
      <c r="D229" s="62"/>
      <c r="E229" s="62"/>
      <c r="F229" s="62"/>
      <c r="G229" s="62"/>
      <c r="H229" s="62"/>
      <c r="I229" s="62"/>
      <c r="J229" s="62"/>
      <c r="K229" s="62"/>
      <c r="L229" s="62"/>
      <c r="M229" s="62"/>
    </row>
    <row r="230" spans="1:13" x14ac:dyDescent="0.2">
      <c r="A230" s="62"/>
      <c r="B230" s="62"/>
      <c r="C230" s="62"/>
      <c r="D230" s="62"/>
      <c r="E230" s="62"/>
      <c r="F230" s="62"/>
      <c r="G230" s="62"/>
      <c r="H230" s="62"/>
      <c r="I230" s="62"/>
      <c r="J230" s="62"/>
      <c r="K230" s="62"/>
      <c r="L230" s="62"/>
      <c r="M230" s="62"/>
    </row>
    <row r="231" spans="1:13" x14ac:dyDescent="0.2">
      <c r="A231" s="62"/>
      <c r="B231" s="62"/>
      <c r="C231" s="62"/>
      <c r="D231" s="62"/>
      <c r="E231" s="62"/>
      <c r="F231" s="62"/>
      <c r="G231" s="62"/>
      <c r="H231" s="62"/>
      <c r="I231" s="62"/>
      <c r="J231" s="62"/>
      <c r="K231" s="62"/>
      <c r="L231" s="62"/>
      <c r="M231" s="62"/>
    </row>
    <row r="232" spans="1:13" x14ac:dyDescent="0.2">
      <c r="A232" s="62"/>
      <c r="B232" s="62"/>
      <c r="C232" s="62"/>
      <c r="D232" s="62"/>
      <c r="E232" s="62"/>
      <c r="F232" s="62"/>
      <c r="G232" s="62"/>
      <c r="H232" s="62"/>
      <c r="I232" s="62"/>
      <c r="J232" s="62"/>
      <c r="K232" s="62"/>
      <c r="L232" s="62"/>
      <c r="M232" s="62"/>
    </row>
    <row r="233" spans="1:13" x14ac:dyDescent="0.2">
      <c r="A233" s="62"/>
      <c r="B233" s="62"/>
      <c r="C233" s="62"/>
      <c r="D233" s="62"/>
      <c r="E233" s="62"/>
      <c r="F233" s="62"/>
      <c r="G233" s="62"/>
      <c r="H233" s="62"/>
      <c r="I233" s="62"/>
      <c r="J233" s="62"/>
      <c r="K233" s="62"/>
      <c r="L233" s="62"/>
      <c r="M233" s="62"/>
    </row>
    <row r="234" spans="1:13" x14ac:dyDescent="0.2">
      <c r="A234" s="62"/>
      <c r="B234" s="62"/>
      <c r="C234" s="62"/>
      <c r="D234" s="62"/>
      <c r="E234" s="62"/>
      <c r="F234" s="62"/>
      <c r="G234" s="62"/>
      <c r="H234" s="62"/>
      <c r="I234" s="62"/>
      <c r="J234" s="62"/>
      <c r="K234" s="62"/>
      <c r="L234" s="62"/>
      <c r="M234" s="62"/>
    </row>
    <row r="235" spans="1:13" x14ac:dyDescent="0.2">
      <c r="A235" s="62"/>
      <c r="B235" s="62"/>
      <c r="C235" s="62"/>
      <c r="D235" s="62"/>
      <c r="E235" s="62"/>
      <c r="F235" s="62"/>
      <c r="G235" s="62"/>
      <c r="H235" s="62"/>
      <c r="I235" s="62"/>
      <c r="J235" s="62"/>
      <c r="K235" s="62"/>
      <c r="L235" s="62"/>
      <c r="M235" s="62"/>
    </row>
    <row r="236" spans="1:13" x14ac:dyDescent="0.2">
      <c r="A236" s="62"/>
      <c r="B236" s="62"/>
      <c r="C236" s="62"/>
      <c r="D236" s="62"/>
      <c r="E236" s="62"/>
      <c r="F236" s="62"/>
      <c r="G236" s="62"/>
      <c r="H236" s="62"/>
      <c r="I236" s="62"/>
      <c r="J236" s="62"/>
      <c r="K236" s="62"/>
      <c r="L236" s="62"/>
      <c r="M236" s="62"/>
    </row>
    <row r="237" spans="1:13" x14ac:dyDescent="0.2">
      <c r="A237" s="62"/>
      <c r="B237" s="62"/>
      <c r="C237" s="62"/>
      <c r="D237" s="62"/>
      <c r="E237" s="62"/>
      <c r="F237" s="62"/>
      <c r="G237" s="62"/>
      <c r="H237" s="62"/>
      <c r="I237" s="62"/>
      <c r="J237" s="62"/>
      <c r="K237" s="62"/>
      <c r="L237" s="62"/>
      <c r="M237" s="62"/>
    </row>
    <row r="238" spans="1:13" x14ac:dyDescent="0.2">
      <c r="A238" s="62"/>
      <c r="B238" s="62"/>
      <c r="C238" s="62"/>
      <c r="D238" s="62"/>
      <c r="E238" s="62"/>
      <c r="F238" s="62"/>
      <c r="G238" s="62"/>
      <c r="H238" s="62"/>
      <c r="I238" s="62"/>
      <c r="J238" s="62"/>
      <c r="K238" s="62"/>
      <c r="L238" s="62"/>
      <c r="M238" s="62"/>
    </row>
    <row r="239" spans="1:13" x14ac:dyDescent="0.2">
      <c r="A239" s="62"/>
      <c r="B239" s="62"/>
      <c r="C239" s="62"/>
      <c r="D239" s="62"/>
      <c r="E239" s="62"/>
      <c r="F239" s="62"/>
      <c r="G239" s="62"/>
      <c r="H239" s="62"/>
      <c r="I239" s="62"/>
      <c r="J239" s="62"/>
      <c r="K239" s="62"/>
      <c r="L239" s="62"/>
      <c r="M239" s="62"/>
    </row>
    <row r="240" spans="1:13" x14ac:dyDescent="0.2">
      <c r="A240" s="62"/>
      <c r="B240" s="62"/>
      <c r="C240" s="62"/>
      <c r="D240" s="62"/>
      <c r="E240" s="62"/>
      <c r="F240" s="62"/>
      <c r="G240" s="62"/>
      <c r="H240" s="62"/>
      <c r="I240" s="62"/>
      <c r="J240" s="62"/>
      <c r="K240" s="62"/>
      <c r="L240" s="62"/>
      <c r="M240" s="62"/>
    </row>
    <row r="241" spans="1:13" x14ac:dyDescent="0.2">
      <c r="A241" s="62"/>
      <c r="B241" s="62"/>
      <c r="C241" s="62"/>
      <c r="D241" s="62"/>
      <c r="E241" s="62"/>
      <c r="F241" s="62"/>
      <c r="G241" s="62"/>
      <c r="H241" s="62"/>
      <c r="I241" s="62"/>
      <c r="J241" s="62"/>
      <c r="K241" s="62"/>
      <c r="L241" s="62"/>
      <c r="M241" s="62"/>
    </row>
    <row r="242" spans="1:13" x14ac:dyDescent="0.2">
      <c r="A242" s="62"/>
      <c r="B242" s="62"/>
      <c r="C242" s="62"/>
      <c r="D242" s="62"/>
      <c r="E242" s="62"/>
      <c r="F242" s="62"/>
      <c r="G242" s="62"/>
      <c r="H242" s="62"/>
      <c r="I242" s="62"/>
      <c r="J242" s="62"/>
      <c r="K242" s="62"/>
      <c r="L242" s="62"/>
      <c r="M242" s="62"/>
    </row>
    <row r="243" spans="1:13" x14ac:dyDescent="0.2">
      <c r="A243" s="62"/>
      <c r="B243" s="62"/>
      <c r="C243" s="62"/>
      <c r="D243" s="62"/>
      <c r="E243" s="62"/>
      <c r="F243" s="62"/>
      <c r="G243" s="62"/>
      <c r="H243" s="62"/>
      <c r="I243" s="62"/>
      <c r="J243" s="62"/>
      <c r="K243" s="62"/>
      <c r="L243" s="62"/>
      <c r="M243" s="62"/>
    </row>
    <row r="244" spans="1:13" x14ac:dyDescent="0.2">
      <c r="A244" s="62"/>
      <c r="B244" s="62"/>
      <c r="C244" s="62"/>
      <c r="D244" s="62"/>
      <c r="E244" s="62"/>
      <c r="F244" s="62"/>
      <c r="G244" s="62"/>
      <c r="H244" s="62"/>
      <c r="I244" s="62"/>
      <c r="J244" s="62"/>
      <c r="K244" s="62"/>
      <c r="L244" s="62"/>
      <c r="M244" s="62"/>
    </row>
    <row r="245" spans="1:13" x14ac:dyDescent="0.2">
      <c r="A245" s="62"/>
      <c r="B245" s="62"/>
      <c r="C245" s="62"/>
      <c r="D245" s="62"/>
      <c r="E245" s="62"/>
      <c r="F245" s="62"/>
      <c r="G245" s="62"/>
      <c r="H245" s="62"/>
      <c r="I245" s="62"/>
      <c r="J245" s="62"/>
      <c r="K245" s="62"/>
      <c r="L245" s="62"/>
      <c r="M245" s="62"/>
    </row>
    <row r="246" spans="1:13" x14ac:dyDescent="0.2">
      <c r="A246" s="62"/>
      <c r="B246" s="62"/>
      <c r="C246" s="62"/>
      <c r="D246" s="62"/>
      <c r="E246" s="62"/>
      <c r="F246" s="62"/>
      <c r="G246" s="62"/>
      <c r="H246" s="62"/>
      <c r="I246" s="62"/>
      <c r="J246" s="62"/>
      <c r="K246" s="62"/>
      <c r="L246" s="62"/>
      <c r="M246" s="62"/>
    </row>
    <row r="247" spans="1:13" x14ac:dyDescent="0.2">
      <c r="A247" s="62"/>
      <c r="B247" s="62"/>
      <c r="C247" s="62"/>
      <c r="D247" s="62"/>
      <c r="E247" s="62"/>
      <c r="F247" s="62"/>
      <c r="G247" s="62"/>
      <c r="H247" s="62"/>
      <c r="I247" s="62"/>
      <c r="J247" s="62"/>
      <c r="K247" s="62"/>
      <c r="L247" s="62"/>
      <c r="M247" s="62"/>
    </row>
    <row r="248" spans="1:13" x14ac:dyDescent="0.2">
      <c r="A248" s="62"/>
      <c r="B248" s="62"/>
      <c r="C248" s="62"/>
      <c r="D248" s="62"/>
      <c r="E248" s="62"/>
      <c r="F248" s="62"/>
      <c r="G248" s="62"/>
      <c r="H248" s="62"/>
      <c r="I248" s="62"/>
      <c r="J248" s="62"/>
      <c r="K248" s="62"/>
      <c r="L248" s="62"/>
      <c r="M248" s="62"/>
    </row>
    <row r="249" spans="1:13" x14ac:dyDescent="0.2">
      <c r="A249" s="62"/>
      <c r="B249" s="62"/>
      <c r="C249" s="62"/>
      <c r="D249" s="62"/>
      <c r="E249" s="62"/>
      <c r="F249" s="62"/>
      <c r="G249" s="62"/>
      <c r="H249" s="62"/>
      <c r="I249" s="62"/>
      <c r="J249" s="62"/>
      <c r="K249" s="62"/>
      <c r="L249" s="62"/>
      <c r="M249" s="62"/>
    </row>
    <row r="250" spans="1:13" x14ac:dyDescent="0.2">
      <c r="A250" s="62"/>
      <c r="B250" s="62"/>
      <c r="C250" s="62"/>
      <c r="D250" s="62"/>
      <c r="E250" s="62"/>
      <c r="F250" s="62"/>
      <c r="G250" s="62"/>
      <c r="H250" s="62"/>
      <c r="I250" s="62"/>
      <c r="J250" s="62"/>
      <c r="K250" s="62"/>
      <c r="L250" s="62"/>
      <c r="M250" s="62"/>
    </row>
    <row r="251" spans="1:13" x14ac:dyDescent="0.2">
      <c r="A251" s="62"/>
      <c r="B251" s="62"/>
      <c r="C251" s="62"/>
      <c r="D251" s="62"/>
      <c r="E251" s="62"/>
      <c r="F251" s="62"/>
      <c r="G251" s="62"/>
      <c r="H251" s="62"/>
      <c r="I251" s="62"/>
      <c r="J251" s="62"/>
      <c r="K251" s="62"/>
      <c r="L251" s="62"/>
      <c r="M251" s="62"/>
    </row>
    <row r="252" spans="1:13" x14ac:dyDescent="0.2">
      <c r="A252" s="62"/>
      <c r="B252" s="62"/>
      <c r="C252" s="62"/>
      <c r="D252" s="62"/>
      <c r="E252" s="62"/>
      <c r="F252" s="62"/>
      <c r="G252" s="62"/>
      <c r="H252" s="62"/>
      <c r="I252" s="62"/>
      <c r="J252" s="62"/>
      <c r="K252" s="62"/>
      <c r="L252" s="62"/>
      <c r="M252" s="62"/>
    </row>
    <row r="253" spans="1:13" x14ac:dyDescent="0.2">
      <c r="A253" s="62"/>
      <c r="B253" s="62"/>
      <c r="C253" s="62"/>
      <c r="D253" s="62"/>
      <c r="E253" s="62"/>
      <c r="F253" s="62"/>
      <c r="G253" s="62"/>
      <c r="H253" s="62"/>
      <c r="I253" s="62"/>
      <c r="J253" s="62"/>
      <c r="K253" s="62"/>
      <c r="L253" s="62"/>
      <c r="M253" s="62"/>
    </row>
    <row r="254" spans="1:13" x14ac:dyDescent="0.2">
      <c r="A254" s="62"/>
      <c r="B254" s="62"/>
      <c r="C254" s="62"/>
      <c r="D254" s="62"/>
      <c r="E254" s="62"/>
      <c r="F254" s="62"/>
      <c r="G254" s="62"/>
      <c r="H254" s="62"/>
      <c r="I254" s="62"/>
      <c r="J254" s="62"/>
      <c r="K254" s="62"/>
      <c r="L254" s="62"/>
      <c r="M254" s="62"/>
    </row>
    <row r="255" spans="1:13" x14ac:dyDescent="0.2">
      <c r="A255" s="62"/>
      <c r="B255" s="62"/>
      <c r="C255" s="62"/>
      <c r="D255" s="62"/>
      <c r="E255" s="62"/>
      <c r="F255" s="62"/>
      <c r="G255" s="62"/>
      <c r="H255" s="62"/>
      <c r="I255" s="62"/>
      <c r="J255" s="62"/>
      <c r="K255" s="62"/>
      <c r="L255" s="62"/>
      <c r="M255" s="62"/>
    </row>
    <row r="256" spans="1:13" x14ac:dyDescent="0.2">
      <c r="A256" s="62"/>
      <c r="B256" s="62"/>
      <c r="C256" s="62"/>
      <c r="D256" s="62"/>
      <c r="E256" s="62"/>
      <c r="F256" s="62"/>
      <c r="G256" s="62"/>
      <c r="H256" s="62"/>
      <c r="I256" s="62"/>
      <c r="J256" s="62"/>
      <c r="K256" s="62"/>
      <c r="L256" s="62"/>
      <c r="M256" s="62"/>
    </row>
    <row r="257" spans="1:13" x14ac:dyDescent="0.2">
      <c r="A257" s="62"/>
      <c r="B257" s="62"/>
      <c r="C257" s="62"/>
      <c r="D257" s="62"/>
      <c r="E257" s="62"/>
      <c r="F257" s="62"/>
      <c r="G257" s="62"/>
      <c r="H257" s="62"/>
      <c r="I257" s="62"/>
      <c r="J257" s="62"/>
      <c r="K257" s="62"/>
      <c r="L257" s="62"/>
      <c r="M257" s="62"/>
    </row>
    <row r="258" spans="1:13" x14ac:dyDescent="0.2">
      <c r="A258" s="62"/>
      <c r="B258" s="62"/>
      <c r="C258" s="62"/>
      <c r="D258" s="62"/>
      <c r="E258" s="62"/>
      <c r="F258" s="62"/>
      <c r="G258" s="62"/>
      <c r="H258" s="62"/>
      <c r="I258" s="62"/>
      <c r="J258" s="62"/>
      <c r="K258" s="62"/>
      <c r="L258" s="62"/>
      <c r="M258" s="62"/>
    </row>
    <row r="259" spans="1:13" x14ac:dyDescent="0.2">
      <c r="A259" s="62"/>
      <c r="B259" s="62"/>
      <c r="C259" s="62"/>
      <c r="D259" s="62"/>
      <c r="E259" s="62"/>
      <c r="F259" s="62"/>
      <c r="G259" s="62"/>
      <c r="H259" s="62"/>
      <c r="I259" s="62"/>
      <c r="J259" s="62"/>
      <c r="K259" s="62"/>
      <c r="L259" s="62"/>
      <c r="M259" s="62"/>
    </row>
    <row r="260" spans="1:13" x14ac:dyDescent="0.2">
      <c r="A260" s="62"/>
      <c r="B260" s="62"/>
      <c r="C260" s="62"/>
      <c r="D260" s="62"/>
      <c r="E260" s="62"/>
      <c r="F260" s="62"/>
      <c r="G260" s="62"/>
      <c r="H260" s="62"/>
      <c r="I260" s="62"/>
      <c r="J260" s="62"/>
      <c r="K260" s="62"/>
      <c r="L260" s="62"/>
      <c r="M260" s="62"/>
    </row>
    <row r="261" spans="1:13" x14ac:dyDescent="0.2">
      <c r="A261" s="62"/>
      <c r="B261" s="62"/>
      <c r="C261" s="62"/>
      <c r="D261" s="62"/>
      <c r="E261" s="62"/>
      <c r="F261" s="62"/>
      <c r="G261" s="62"/>
      <c r="H261" s="62"/>
      <c r="I261" s="62"/>
      <c r="J261" s="62"/>
      <c r="K261" s="62"/>
      <c r="L261" s="62"/>
      <c r="M261" s="62"/>
    </row>
    <row r="262" spans="1:13" x14ac:dyDescent="0.2">
      <c r="A262" s="62"/>
      <c r="B262" s="62"/>
      <c r="C262" s="62"/>
      <c r="D262" s="62"/>
      <c r="E262" s="62"/>
      <c r="F262" s="62"/>
      <c r="G262" s="62"/>
      <c r="H262" s="62"/>
      <c r="I262" s="62"/>
      <c r="J262" s="62"/>
      <c r="K262" s="62"/>
      <c r="L262" s="62"/>
      <c r="M262" s="62"/>
    </row>
    <row r="263" spans="1:13" x14ac:dyDescent="0.2">
      <c r="A263" s="62"/>
      <c r="B263" s="62"/>
      <c r="C263" s="62"/>
      <c r="D263" s="62"/>
      <c r="E263" s="62"/>
      <c r="F263" s="62"/>
      <c r="G263" s="62"/>
      <c r="H263" s="62"/>
      <c r="I263" s="62"/>
      <c r="J263" s="62"/>
      <c r="K263" s="62"/>
      <c r="L263" s="62"/>
      <c r="M263" s="62"/>
    </row>
    <row r="264" spans="1:13" x14ac:dyDescent="0.2">
      <c r="A264" s="62"/>
      <c r="B264" s="62"/>
      <c r="C264" s="62"/>
      <c r="D264" s="62"/>
      <c r="E264" s="62"/>
      <c r="F264" s="62"/>
      <c r="G264" s="62"/>
      <c r="H264" s="62"/>
      <c r="I264" s="62"/>
      <c r="J264" s="62"/>
      <c r="K264" s="62"/>
      <c r="L264" s="62"/>
      <c r="M264" s="62"/>
    </row>
    <row r="265" spans="1:13" x14ac:dyDescent="0.2">
      <c r="A265" s="62"/>
      <c r="B265" s="62"/>
      <c r="C265" s="62"/>
      <c r="D265" s="62"/>
      <c r="E265" s="62"/>
      <c r="F265" s="62"/>
      <c r="G265" s="62"/>
      <c r="H265" s="62"/>
      <c r="I265" s="62"/>
      <c r="J265" s="62"/>
      <c r="K265" s="62"/>
      <c r="L265" s="62"/>
      <c r="M265" s="62"/>
    </row>
    <row r="266" spans="1:13" x14ac:dyDescent="0.2">
      <c r="A266" s="62"/>
      <c r="B266" s="62"/>
      <c r="C266" s="62"/>
      <c r="D266" s="62"/>
      <c r="E266" s="62"/>
      <c r="F266" s="62"/>
      <c r="G266" s="62"/>
      <c r="H266" s="62"/>
      <c r="I266" s="62"/>
      <c r="J266" s="62"/>
      <c r="K266" s="62"/>
      <c r="L266" s="62"/>
      <c r="M266" s="62"/>
    </row>
    <row r="267" spans="1:13" x14ac:dyDescent="0.2">
      <c r="A267" s="62"/>
      <c r="B267" s="62"/>
      <c r="C267" s="62"/>
      <c r="D267" s="62"/>
      <c r="E267" s="62"/>
      <c r="F267" s="62"/>
      <c r="G267" s="62"/>
      <c r="H267" s="62"/>
      <c r="I267" s="62"/>
      <c r="J267" s="62"/>
      <c r="K267" s="62"/>
      <c r="L267" s="62"/>
      <c r="M267" s="62"/>
    </row>
    <row r="268" spans="1:13" x14ac:dyDescent="0.2">
      <c r="A268" s="62"/>
      <c r="B268" s="62"/>
      <c r="C268" s="62"/>
      <c r="D268" s="62"/>
      <c r="E268" s="62"/>
      <c r="F268" s="62"/>
      <c r="G268" s="62"/>
      <c r="H268" s="62"/>
      <c r="I268" s="62"/>
      <c r="J268" s="62"/>
      <c r="K268" s="62"/>
      <c r="L268" s="62"/>
      <c r="M268" s="62"/>
    </row>
    <row r="269" spans="1:13" x14ac:dyDescent="0.2">
      <c r="A269" s="62"/>
      <c r="B269" s="62"/>
      <c r="C269" s="62"/>
      <c r="D269" s="62"/>
      <c r="E269" s="62"/>
      <c r="F269" s="62"/>
      <c r="G269" s="62"/>
      <c r="H269" s="62"/>
      <c r="I269" s="62"/>
      <c r="J269" s="62"/>
      <c r="K269" s="62"/>
      <c r="L269" s="62"/>
      <c r="M269" s="62"/>
    </row>
    <row r="270" spans="1:13" x14ac:dyDescent="0.2">
      <c r="A270" s="62"/>
      <c r="B270" s="62"/>
      <c r="C270" s="62"/>
      <c r="D270" s="62"/>
      <c r="E270" s="62"/>
      <c r="F270" s="62"/>
      <c r="G270" s="62"/>
      <c r="H270" s="62"/>
      <c r="I270" s="62"/>
      <c r="J270" s="62"/>
      <c r="K270" s="62"/>
      <c r="L270" s="62"/>
      <c r="M270" s="62"/>
    </row>
    <row r="271" spans="1:13" x14ac:dyDescent="0.2">
      <c r="A271" s="62"/>
      <c r="B271" s="62"/>
      <c r="C271" s="62"/>
      <c r="D271" s="62"/>
      <c r="E271" s="62"/>
      <c r="F271" s="62"/>
      <c r="G271" s="62"/>
      <c r="H271" s="62"/>
      <c r="I271" s="62"/>
      <c r="J271" s="62"/>
      <c r="K271" s="62"/>
      <c r="L271" s="62"/>
      <c r="M271" s="62"/>
    </row>
    <row r="272" spans="1:13" x14ac:dyDescent="0.2">
      <c r="A272" s="62"/>
      <c r="B272" s="62"/>
      <c r="C272" s="62"/>
      <c r="D272" s="62"/>
      <c r="E272" s="62"/>
      <c r="F272" s="62"/>
      <c r="G272" s="62"/>
      <c r="H272" s="62"/>
      <c r="I272" s="62"/>
      <c r="J272" s="62"/>
      <c r="K272" s="62"/>
      <c r="L272" s="62"/>
      <c r="M272" s="62"/>
    </row>
    <row r="273" spans="1:13" x14ac:dyDescent="0.2">
      <c r="A273" s="62"/>
      <c r="B273" s="62"/>
      <c r="C273" s="62"/>
      <c r="D273" s="62"/>
      <c r="E273" s="62"/>
      <c r="F273" s="62"/>
      <c r="G273" s="62"/>
      <c r="H273" s="62"/>
      <c r="I273" s="62"/>
      <c r="J273" s="62"/>
      <c r="K273" s="62"/>
      <c r="L273" s="62"/>
      <c r="M273" s="62"/>
    </row>
    <row r="274" spans="1:13" x14ac:dyDescent="0.2">
      <c r="A274" s="62"/>
      <c r="B274" s="62"/>
      <c r="C274" s="62"/>
      <c r="D274" s="62"/>
      <c r="E274" s="62"/>
      <c r="F274" s="62"/>
      <c r="G274" s="62"/>
      <c r="H274" s="62"/>
      <c r="I274" s="62"/>
      <c r="J274" s="62"/>
      <c r="K274" s="62"/>
      <c r="L274" s="62"/>
      <c r="M274" s="62"/>
    </row>
  </sheetData>
  <mergeCells count="4">
    <mergeCell ref="A1:M1"/>
    <mergeCell ref="A2:M2"/>
    <mergeCell ref="A3:M3"/>
    <mergeCell ref="A4:M4"/>
  </mergeCells>
  <printOptions horizontalCentered="1"/>
  <pageMargins left="0.39370078740157483" right="0.39370078740157483" top="0.39370078740157483" bottom="0.39370078740157483" header="0" footer="0"/>
  <pageSetup scale="3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2019-10-16T17:35:17Z</dcterms:created>
  <dcterms:modified xsi:type="dcterms:W3CDTF">2019-10-16T17:35:45Z</dcterms:modified>
</cp:coreProperties>
</file>