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9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_FilterDatabase" hidden="1">#REF!</definedName>
    <definedName name="ANEXO" hidden="1">'[13]Inversión total en programas'!$A$50:$IV$50,'[13]Inversión total en programas'!$A$60:$IV$63</definedName>
    <definedName name="_xlnm.Print_Area" localSheetId="0">'Anexo 2 '!$A$1:$M$196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'[16]Anexo 1 Minagricultura'!#REF!</definedName>
    <definedName name="CABEZAS_PROYEC" localSheetId="0">'[17]Anexo 1 Minagricultura'!$C$46</definedName>
    <definedName name="CABEZAS_PROYEC">'[1]Anexo 1'!#REF!</definedName>
    <definedName name="CONTRATOS">#REF!</definedName>
    <definedName name="CUOTAPPC2005" localSheetId="0">'[17]Anexo 1 Minagricultura'!#REF!</definedName>
    <definedName name="CUOTAPPC2005">'[1]Anexo 1'!#REF!</definedName>
    <definedName name="CUOTAPPC2013" localSheetId="0">'[17]Anexo 1 Minagricultura'!#REF!</definedName>
    <definedName name="CUOTAPPC2013">'[1]Anexo 1'!#REF!</definedName>
    <definedName name="CUOTAPPC203" localSheetId="0">'[17]Anexo 1 Minagricultura'!#REF!</definedName>
    <definedName name="CUOTAPPC203">'[1]Anexo 1'!#REF!</definedName>
    <definedName name="DIAG_PPC">#REF!</definedName>
    <definedName name="DIRECCION">[18]consecutivo!$M$9:$M$13</definedName>
    <definedName name="DISTRIBUIDOR">#REF!</definedName>
    <definedName name="Dólar" localSheetId="0">#REF!</definedName>
    <definedName name="Dólar">#REF!</definedName>
    <definedName name="eeeee" localSheetId="0">'[17]Ejecución ingresos 2014'!#REF!</definedName>
    <definedName name="eeeee">#REF!</definedName>
    <definedName name="EPPC" localSheetId="0">'[17]Anexo 1 Minagricultura'!$C$54</definedName>
    <definedName name="EPPC">'[1]Anexo 1'!#REF!</definedName>
    <definedName name="Euro" localSheetId="0">#REF!</definedName>
    <definedName name="Euro">#REF!</definedName>
    <definedName name="FDGFDG">#REF!</definedName>
    <definedName name="FECHA_DE_RECIBIDO">[19]BASE!$E$3:$E$177</definedName>
    <definedName name="FOMENTO" localSheetId="0">'[17]Anexo 1 Minagricultura'!$C$53</definedName>
    <definedName name="FOMENTO">'[1]Anexo 1'!#REF!</definedName>
    <definedName name="FOMENTOS">'[22]Anexo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 localSheetId="0">#REF!</definedName>
    <definedName name="Pasajes">#REF!</definedName>
    <definedName name="ppc">'[1]Anexo 1'!$B$16</definedName>
    <definedName name="RESERV_FUTU">#REF!</definedName>
    <definedName name="saldo" localSheetId="0">'[17]Ejecución ingresos 2014'!#REF!</definedName>
    <definedName name="saldo">#REF!</definedName>
    <definedName name="saldos" localSheetId="0">'[17]Ejecución ingresos 2014'!#REF!</definedName>
    <definedName name="saldos">#REF!</definedName>
    <definedName name="SUPERA2004" localSheetId="0">'[17]Anexo 1 Minagricultura'!#REF!</definedName>
    <definedName name="SUPERA2004">'[1]Anexo 1'!#REF!</definedName>
    <definedName name="SUPERA2005" localSheetId="0">'[17]Anexo 1 Minagricultura'!#REF!</definedName>
    <definedName name="SUPERA2005">'[1]Anexo 1'!#REF!</definedName>
    <definedName name="SUPERA2010">'[24]Anexo 1 Minagricultura'!$C$21</definedName>
    <definedName name="SUPERA2012" localSheetId="0">'[17]Anexo 1 Minagricultura'!#REF!</definedName>
    <definedName name="SUPERA2012">'[1]Anexo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2 '!$1:$6</definedName>
    <definedName name="_xlnm.Print_Titles">#REF!</definedName>
    <definedName name="VTAS2005">'[1]Anexo 1'!$B$32</definedName>
    <definedName name="xx">[25]Ingresos!$C$19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'[27]Ingresos 2014'!#REF!</definedName>
    <definedName name="ZFRONTERA">'[27]Ingresos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1" i="1" l="1"/>
  <c r="L191" i="1" s="1"/>
  <c r="J190" i="1"/>
  <c r="L190" i="1" s="1"/>
  <c r="I189" i="1"/>
  <c r="J189" i="1" s="1"/>
  <c r="L189" i="1" s="1"/>
  <c r="H187" i="1"/>
  <c r="J187" i="1" s="1"/>
  <c r="L187" i="1" s="1"/>
  <c r="L185" i="1"/>
  <c r="J185" i="1"/>
  <c r="J183" i="1"/>
  <c r="I183" i="1"/>
  <c r="I182" i="1"/>
  <c r="I181" i="1" s="1"/>
  <c r="J181" i="1" s="1"/>
  <c r="K181" i="1"/>
  <c r="E179" i="1"/>
  <c r="H179" i="1" s="1"/>
  <c r="J179" i="1" s="1"/>
  <c r="A179" i="1"/>
  <c r="K178" i="1"/>
  <c r="H175" i="1"/>
  <c r="J175" i="1" s="1"/>
  <c r="L175" i="1" s="1"/>
  <c r="D175" i="1"/>
  <c r="H174" i="1"/>
  <c r="J174" i="1" s="1"/>
  <c r="D174" i="1"/>
  <c r="A174" i="1"/>
  <c r="H173" i="1"/>
  <c r="J173" i="1" s="1"/>
  <c r="L173" i="1" s="1"/>
  <c r="D173" i="1"/>
  <c r="A173" i="1"/>
  <c r="H172" i="1"/>
  <c r="J172" i="1" s="1"/>
  <c r="L172" i="1" s="1"/>
  <c r="A172" i="1"/>
  <c r="H171" i="1"/>
  <c r="H170" i="1" s="1"/>
  <c r="K170" i="1"/>
  <c r="D170" i="1"/>
  <c r="D169" i="1"/>
  <c r="H169" i="1" s="1"/>
  <c r="J169" i="1" s="1"/>
  <c r="M169" i="1" s="1"/>
  <c r="D168" i="1"/>
  <c r="J167" i="1"/>
  <c r="H167" i="1"/>
  <c r="K166" i="1"/>
  <c r="K165" i="1"/>
  <c r="D164" i="1"/>
  <c r="H163" i="1"/>
  <c r="J163" i="1" s="1"/>
  <c r="L163" i="1" s="1"/>
  <c r="H162" i="1"/>
  <c r="J162" i="1" s="1"/>
  <c r="L162" i="1" s="1"/>
  <c r="K161" i="1"/>
  <c r="L160" i="1"/>
  <c r="H159" i="1"/>
  <c r="J159" i="1" s="1"/>
  <c r="L159" i="1" s="1"/>
  <c r="H158" i="1"/>
  <c r="J158" i="1" s="1"/>
  <c r="L158" i="1" s="1"/>
  <c r="J157" i="1"/>
  <c r="D157" i="1"/>
  <c r="H157" i="1" s="1"/>
  <c r="D156" i="1"/>
  <c r="H156" i="1" s="1"/>
  <c r="J156" i="1" s="1"/>
  <c r="A156" i="1"/>
  <c r="D155" i="1"/>
  <c r="H155" i="1" s="1"/>
  <c r="J155" i="1" s="1"/>
  <c r="A155" i="1"/>
  <c r="D154" i="1"/>
  <c r="H154" i="1" s="1"/>
  <c r="J154" i="1" s="1"/>
  <c r="A154" i="1"/>
  <c r="H153" i="1"/>
  <c r="D153" i="1"/>
  <c r="A153" i="1"/>
  <c r="K152" i="1"/>
  <c r="J150" i="1"/>
  <c r="L150" i="1" s="1"/>
  <c r="H150" i="1"/>
  <c r="M149" i="1"/>
  <c r="L149" i="1"/>
  <c r="J149" i="1"/>
  <c r="H149" i="1"/>
  <c r="D149" i="1"/>
  <c r="D148" i="1"/>
  <c r="D147" i="1" s="1"/>
  <c r="K147" i="1"/>
  <c r="H144" i="1"/>
  <c r="J144" i="1" s="1"/>
  <c r="C144" i="1"/>
  <c r="L143" i="1"/>
  <c r="H143" i="1"/>
  <c r="J143" i="1" s="1"/>
  <c r="H142" i="1"/>
  <c r="L141" i="1"/>
  <c r="J141" i="1"/>
  <c r="H141" i="1"/>
  <c r="C140" i="1"/>
  <c r="C139" i="1"/>
  <c r="J138" i="1"/>
  <c r="L138" i="1" s="1"/>
  <c r="H138" i="1"/>
  <c r="J135" i="1"/>
  <c r="H135" i="1"/>
  <c r="H134" i="1"/>
  <c r="J134" i="1" s="1"/>
  <c r="K133" i="1"/>
  <c r="M132" i="1"/>
  <c r="C132" i="1"/>
  <c r="H132" i="1" s="1"/>
  <c r="J132" i="1" s="1"/>
  <c r="L132" i="1" s="1"/>
  <c r="C131" i="1"/>
  <c r="C130" i="1" s="1"/>
  <c r="H130" i="1" s="1"/>
  <c r="K130" i="1"/>
  <c r="J129" i="1"/>
  <c r="L129" i="1" s="1"/>
  <c r="H129" i="1"/>
  <c r="L128" i="1"/>
  <c r="H128" i="1"/>
  <c r="J128" i="1" s="1"/>
  <c r="K127" i="1"/>
  <c r="C127" i="1"/>
  <c r="H127" i="1" s="1"/>
  <c r="C126" i="1"/>
  <c r="H126" i="1" s="1"/>
  <c r="J126" i="1" s="1"/>
  <c r="A126" i="1"/>
  <c r="C125" i="1"/>
  <c r="H125" i="1" s="1"/>
  <c r="J125" i="1" s="1"/>
  <c r="A125" i="1"/>
  <c r="H124" i="1"/>
  <c r="J124" i="1" s="1"/>
  <c r="L124" i="1" s="1"/>
  <c r="C123" i="1"/>
  <c r="H123" i="1" s="1"/>
  <c r="J123" i="1" s="1"/>
  <c r="L123" i="1" s="1"/>
  <c r="C122" i="1"/>
  <c r="K121" i="1"/>
  <c r="H118" i="1"/>
  <c r="J118" i="1" s="1"/>
  <c r="L118" i="1" s="1"/>
  <c r="G118" i="1"/>
  <c r="H117" i="1"/>
  <c r="J117" i="1" s="1"/>
  <c r="G117" i="1"/>
  <c r="K116" i="1"/>
  <c r="G116" i="1"/>
  <c r="H115" i="1"/>
  <c r="J115" i="1" s="1"/>
  <c r="L115" i="1" s="1"/>
  <c r="G115" i="1"/>
  <c r="J114" i="1"/>
  <c r="J113" i="1" s="1"/>
  <c r="H114" i="1"/>
  <c r="G114" i="1"/>
  <c r="A114" i="1"/>
  <c r="K113" i="1"/>
  <c r="H113" i="1"/>
  <c r="G113" i="1"/>
  <c r="G112" i="1"/>
  <c r="H112" i="1" s="1"/>
  <c r="J112" i="1" s="1"/>
  <c r="G111" i="1"/>
  <c r="H111" i="1" s="1"/>
  <c r="K110" i="1"/>
  <c r="G109" i="1"/>
  <c r="H109" i="1" s="1"/>
  <c r="J109" i="1" s="1"/>
  <c r="J108" i="1"/>
  <c r="L108" i="1" s="1"/>
  <c r="G108" i="1"/>
  <c r="H108" i="1" s="1"/>
  <c r="G107" i="1"/>
  <c r="H107" i="1" s="1"/>
  <c r="J107" i="1" s="1"/>
  <c r="M106" i="1"/>
  <c r="H106" i="1"/>
  <c r="J106" i="1" s="1"/>
  <c r="L106" i="1" s="1"/>
  <c r="G106" i="1"/>
  <c r="H105" i="1"/>
  <c r="J105" i="1" s="1"/>
  <c r="G105" i="1"/>
  <c r="G104" i="1"/>
  <c r="G103" i="1" s="1"/>
  <c r="K103" i="1"/>
  <c r="K102" i="1"/>
  <c r="F100" i="1"/>
  <c r="H100" i="1" s="1"/>
  <c r="J100" i="1" s="1"/>
  <c r="H99" i="1"/>
  <c r="J99" i="1" s="1"/>
  <c r="F99" i="1"/>
  <c r="M98" i="1"/>
  <c r="J98" i="1"/>
  <c r="L98" i="1" s="1"/>
  <c r="H98" i="1"/>
  <c r="F98" i="1"/>
  <c r="F97" i="1"/>
  <c r="H97" i="1" s="1"/>
  <c r="J97" i="1" s="1"/>
  <c r="M96" i="1"/>
  <c r="F96" i="1"/>
  <c r="H96" i="1" s="1"/>
  <c r="J96" i="1" s="1"/>
  <c r="L96" i="1" s="1"/>
  <c r="F95" i="1"/>
  <c r="H95" i="1" s="1"/>
  <c r="J95" i="1" s="1"/>
  <c r="F94" i="1"/>
  <c r="K93" i="1"/>
  <c r="F92" i="1"/>
  <c r="H92" i="1" s="1"/>
  <c r="J92" i="1" s="1"/>
  <c r="F91" i="1"/>
  <c r="H91" i="1" s="1"/>
  <c r="J91" i="1" s="1"/>
  <c r="F90" i="1"/>
  <c r="H90" i="1" s="1"/>
  <c r="J90" i="1" s="1"/>
  <c r="F89" i="1"/>
  <c r="H89" i="1" s="1"/>
  <c r="J89" i="1" s="1"/>
  <c r="H88" i="1"/>
  <c r="J88" i="1" s="1"/>
  <c r="L88" i="1" s="1"/>
  <c r="F88" i="1"/>
  <c r="J87" i="1"/>
  <c r="L87" i="1" s="1"/>
  <c r="H87" i="1"/>
  <c r="F87" i="1"/>
  <c r="F86" i="1"/>
  <c r="H86" i="1" s="1"/>
  <c r="J86" i="1" s="1"/>
  <c r="F85" i="1"/>
  <c r="K84" i="1"/>
  <c r="J83" i="1"/>
  <c r="L83" i="1" s="1"/>
  <c r="H83" i="1"/>
  <c r="H82" i="1"/>
  <c r="J82" i="1" s="1"/>
  <c r="M82" i="1" s="1"/>
  <c r="F82" i="1"/>
  <c r="J81" i="1"/>
  <c r="L81" i="1" s="1"/>
  <c r="H81" i="1"/>
  <c r="L80" i="1"/>
  <c r="J80" i="1"/>
  <c r="H80" i="1"/>
  <c r="H79" i="1"/>
  <c r="J79" i="1" s="1"/>
  <c r="L79" i="1" s="1"/>
  <c r="F78" i="1"/>
  <c r="H78" i="1" s="1"/>
  <c r="J78" i="1" s="1"/>
  <c r="H77" i="1"/>
  <c r="J77" i="1" s="1"/>
  <c r="L77" i="1" s="1"/>
  <c r="F77" i="1"/>
  <c r="H76" i="1"/>
  <c r="J76" i="1" s="1"/>
  <c r="L76" i="1" s="1"/>
  <c r="H75" i="1"/>
  <c r="J75" i="1" s="1"/>
  <c r="F75" i="1"/>
  <c r="J74" i="1"/>
  <c r="L74" i="1" s="1"/>
  <c r="H74" i="1"/>
  <c r="F74" i="1"/>
  <c r="F73" i="1"/>
  <c r="F72" i="1" s="1"/>
  <c r="K72" i="1"/>
  <c r="H71" i="1"/>
  <c r="J71" i="1" s="1"/>
  <c r="L71" i="1" s="1"/>
  <c r="H70" i="1"/>
  <c r="J70" i="1" s="1"/>
  <c r="L70" i="1" s="1"/>
  <c r="H69" i="1"/>
  <c r="J69" i="1" s="1"/>
  <c r="L69" i="1" s="1"/>
  <c r="F68" i="1"/>
  <c r="H68" i="1" s="1"/>
  <c r="J68" i="1" s="1"/>
  <c r="H67" i="1"/>
  <c r="J66" i="1"/>
  <c r="H66" i="1"/>
  <c r="K65" i="1"/>
  <c r="F65" i="1"/>
  <c r="M62" i="1"/>
  <c r="H62" i="1"/>
  <c r="J62" i="1" s="1"/>
  <c r="L62" i="1" s="1"/>
  <c r="B62" i="1"/>
  <c r="H61" i="1"/>
  <c r="J61" i="1" s="1"/>
  <c r="M61" i="1" s="1"/>
  <c r="B61" i="1"/>
  <c r="B60" i="1"/>
  <c r="K59" i="1"/>
  <c r="H58" i="1"/>
  <c r="J58" i="1" s="1"/>
  <c r="B58" i="1"/>
  <c r="B57" i="1"/>
  <c r="H57" i="1" s="1"/>
  <c r="J57" i="1" s="1"/>
  <c r="B56" i="1"/>
  <c r="K55" i="1"/>
  <c r="B54" i="1"/>
  <c r="K53" i="1"/>
  <c r="J45" i="1"/>
  <c r="L45" i="1" s="1"/>
  <c r="J44" i="1"/>
  <c r="M44" i="1" s="1"/>
  <c r="I44" i="1"/>
  <c r="I43" i="1"/>
  <c r="K42" i="1"/>
  <c r="I41" i="1"/>
  <c r="J41" i="1" s="1"/>
  <c r="M40" i="1"/>
  <c r="L40" i="1"/>
  <c r="I40" i="1"/>
  <c r="J40" i="1" s="1"/>
  <c r="I39" i="1"/>
  <c r="J39" i="1" s="1"/>
  <c r="M39" i="1" s="1"/>
  <c r="K38" i="1"/>
  <c r="K46" i="1" s="1"/>
  <c r="K48" i="1" s="1"/>
  <c r="I38" i="1"/>
  <c r="K36" i="1"/>
  <c r="I35" i="1"/>
  <c r="J35" i="1" s="1"/>
  <c r="H35" i="1"/>
  <c r="J34" i="1"/>
  <c r="M34" i="1" s="1"/>
  <c r="I34" i="1"/>
  <c r="H34" i="1"/>
  <c r="I33" i="1"/>
  <c r="G33" i="1"/>
  <c r="F33" i="1"/>
  <c r="F36" i="1" s="1"/>
  <c r="B33" i="1"/>
  <c r="I32" i="1"/>
  <c r="G32" i="1"/>
  <c r="F32" i="1"/>
  <c r="E32" i="1"/>
  <c r="D32" i="1"/>
  <c r="C32" i="1"/>
  <c r="H32" i="1" s="1"/>
  <c r="B32" i="1"/>
  <c r="J31" i="1"/>
  <c r="L31" i="1" s="1"/>
  <c r="I31" i="1"/>
  <c r="H31" i="1"/>
  <c r="I30" i="1"/>
  <c r="G30" i="1"/>
  <c r="H30" i="1" s="1"/>
  <c r="J30" i="1" s="1"/>
  <c r="F30" i="1"/>
  <c r="D30" i="1"/>
  <c r="C30" i="1"/>
  <c r="B30" i="1"/>
  <c r="I29" i="1"/>
  <c r="H29" i="1"/>
  <c r="J29" i="1" s="1"/>
  <c r="G29" i="1"/>
  <c r="I28" i="1"/>
  <c r="G28" i="1"/>
  <c r="E28" i="1"/>
  <c r="D28" i="1"/>
  <c r="C28" i="1"/>
  <c r="B28" i="1"/>
  <c r="I27" i="1"/>
  <c r="G27" i="1"/>
  <c r="F27" i="1"/>
  <c r="E27" i="1"/>
  <c r="D27" i="1"/>
  <c r="C27" i="1"/>
  <c r="H27" i="1" s="1"/>
  <c r="J27" i="1" s="1"/>
  <c r="B27" i="1"/>
  <c r="L26" i="1"/>
  <c r="I26" i="1"/>
  <c r="H26" i="1"/>
  <c r="J26" i="1" s="1"/>
  <c r="M26" i="1" s="1"/>
  <c r="I25" i="1"/>
  <c r="G25" i="1"/>
  <c r="F25" i="1"/>
  <c r="D25" i="1"/>
  <c r="C25" i="1"/>
  <c r="B25" i="1"/>
  <c r="I24" i="1"/>
  <c r="G24" i="1"/>
  <c r="F24" i="1"/>
  <c r="E24" i="1"/>
  <c r="D24" i="1"/>
  <c r="D36" i="1" s="1"/>
  <c r="C24" i="1"/>
  <c r="B24" i="1"/>
  <c r="I23" i="1"/>
  <c r="G23" i="1"/>
  <c r="H23" i="1" s="1"/>
  <c r="J23" i="1" s="1"/>
  <c r="I22" i="1"/>
  <c r="H22" i="1"/>
  <c r="J22" i="1" s="1"/>
  <c r="L22" i="1" s="1"/>
  <c r="G22" i="1"/>
  <c r="F22" i="1"/>
  <c r="E22" i="1"/>
  <c r="C22" i="1"/>
  <c r="B22" i="1"/>
  <c r="B36" i="1" s="1"/>
  <c r="B48" i="1" s="1"/>
  <c r="I21" i="1"/>
  <c r="H21" i="1"/>
  <c r="G21" i="1"/>
  <c r="F21" i="1"/>
  <c r="C21" i="1"/>
  <c r="C36" i="1" s="1"/>
  <c r="C48" i="1" s="1"/>
  <c r="B21" i="1"/>
  <c r="K19" i="1"/>
  <c r="I18" i="1"/>
  <c r="G18" i="1"/>
  <c r="H18" i="1" s="1"/>
  <c r="J18" i="1" s="1"/>
  <c r="F18" i="1"/>
  <c r="F8" i="1" s="1"/>
  <c r="E18" i="1"/>
  <c r="D18" i="1"/>
  <c r="C18" i="1"/>
  <c r="B18" i="1"/>
  <c r="I17" i="1"/>
  <c r="I19" i="1" s="1"/>
  <c r="H17" i="1"/>
  <c r="J17" i="1" s="1"/>
  <c r="G17" i="1"/>
  <c r="F17" i="1"/>
  <c r="E17" i="1"/>
  <c r="D17" i="1"/>
  <c r="C17" i="1"/>
  <c r="B17" i="1"/>
  <c r="M16" i="1"/>
  <c r="L16" i="1"/>
  <c r="I16" i="1"/>
  <c r="G16" i="1"/>
  <c r="F16" i="1"/>
  <c r="E16" i="1"/>
  <c r="D16" i="1"/>
  <c r="C16" i="1"/>
  <c r="H16" i="1" s="1"/>
  <c r="J16" i="1" s="1"/>
  <c r="B16" i="1"/>
  <c r="I15" i="1"/>
  <c r="G15" i="1"/>
  <c r="F15" i="1"/>
  <c r="E15" i="1"/>
  <c r="D15" i="1"/>
  <c r="H15" i="1" s="1"/>
  <c r="J15" i="1" s="1"/>
  <c r="C15" i="1"/>
  <c r="B15" i="1"/>
  <c r="I14" i="1"/>
  <c r="G14" i="1"/>
  <c r="F14" i="1"/>
  <c r="E14" i="1"/>
  <c r="D14" i="1"/>
  <c r="C14" i="1"/>
  <c r="B14" i="1"/>
  <c r="G13" i="1"/>
  <c r="F13" i="1"/>
  <c r="E13" i="1"/>
  <c r="D13" i="1"/>
  <c r="H13" i="1" s="1"/>
  <c r="J13" i="1" s="1"/>
  <c r="L13" i="1" s="1"/>
  <c r="C13" i="1"/>
  <c r="B13" i="1"/>
  <c r="I12" i="1"/>
  <c r="B12" i="1"/>
  <c r="B19" i="1" s="1"/>
  <c r="M11" i="1"/>
  <c r="L11" i="1"/>
  <c r="I11" i="1"/>
  <c r="G11" i="1"/>
  <c r="F11" i="1"/>
  <c r="E11" i="1"/>
  <c r="D11" i="1"/>
  <c r="C11" i="1"/>
  <c r="H11" i="1" s="1"/>
  <c r="J11" i="1" s="1"/>
  <c r="B11" i="1"/>
  <c r="I10" i="1"/>
  <c r="G10" i="1"/>
  <c r="F10" i="1"/>
  <c r="E10" i="1"/>
  <c r="D10" i="1"/>
  <c r="H10" i="1" s="1"/>
  <c r="J10" i="1" s="1"/>
  <c r="C10" i="1"/>
  <c r="B10" i="1"/>
  <c r="I9" i="1"/>
  <c r="G9" i="1"/>
  <c r="F9" i="1"/>
  <c r="E9" i="1"/>
  <c r="D9" i="1"/>
  <c r="D8" i="1" s="1"/>
  <c r="C9" i="1"/>
  <c r="C19" i="1" s="1"/>
  <c r="B9" i="1"/>
  <c r="K8" i="1"/>
  <c r="E8" i="1"/>
  <c r="M17" i="1" l="1"/>
  <c r="L17" i="1"/>
  <c r="M126" i="1"/>
  <c r="L126" i="1"/>
  <c r="D48" i="1"/>
  <c r="L89" i="1"/>
  <c r="M89" i="1"/>
  <c r="L144" i="1"/>
  <c r="M144" i="1"/>
  <c r="L15" i="1"/>
  <c r="M15" i="1"/>
  <c r="M97" i="1"/>
  <c r="L97" i="1"/>
  <c r="M155" i="1"/>
  <c r="L155" i="1"/>
  <c r="L10" i="1"/>
  <c r="M10" i="1"/>
  <c r="M30" i="1"/>
  <c r="L30" i="1"/>
  <c r="M27" i="1"/>
  <c r="L27" i="1"/>
  <c r="M92" i="1"/>
  <c r="L92" i="1"/>
  <c r="M18" i="1"/>
  <c r="L18" i="1"/>
  <c r="M23" i="1"/>
  <c r="L23" i="1"/>
  <c r="M29" i="1"/>
  <c r="L29" i="1"/>
  <c r="I46" i="1"/>
  <c r="B55" i="1"/>
  <c r="H56" i="1"/>
  <c r="M90" i="1"/>
  <c r="L90" i="1"/>
  <c r="J111" i="1"/>
  <c r="H110" i="1"/>
  <c r="K120" i="1"/>
  <c r="L179" i="1"/>
  <c r="J178" i="1"/>
  <c r="M178" i="1" s="1"/>
  <c r="M179" i="1"/>
  <c r="M31" i="1"/>
  <c r="M91" i="1"/>
  <c r="L91" i="1"/>
  <c r="H140" i="1"/>
  <c r="J140" i="1" s="1"/>
  <c r="J142" i="1"/>
  <c r="L156" i="1"/>
  <c r="M156" i="1"/>
  <c r="L169" i="1"/>
  <c r="G8" i="1"/>
  <c r="M87" i="1"/>
  <c r="L114" i="1"/>
  <c r="H12" i="1"/>
  <c r="J12" i="1" s="1"/>
  <c r="J32" i="1"/>
  <c r="L35" i="1"/>
  <c r="M35" i="1"/>
  <c r="K52" i="1"/>
  <c r="I8" i="1"/>
  <c r="H33" i="1"/>
  <c r="J33" i="1" s="1"/>
  <c r="M108" i="1"/>
  <c r="M58" i="1"/>
  <c r="L58" i="1"/>
  <c r="L61" i="1"/>
  <c r="M74" i="1"/>
  <c r="L82" i="1"/>
  <c r="M86" i="1"/>
  <c r="L86" i="1"/>
  <c r="M109" i="1"/>
  <c r="L109" i="1"/>
  <c r="H131" i="1"/>
  <c r="J131" i="1" s="1"/>
  <c r="K151" i="1"/>
  <c r="H166" i="1"/>
  <c r="H165" i="1" s="1"/>
  <c r="M173" i="1"/>
  <c r="K177" i="1"/>
  <c r="L41" i="1"/>
  <c r="M41" i="1"/>
  <c r="M125" i="1"/>
  <c r="L125" i="1"/>
  <c r="L34" i="1"/>
  <c r="M68" i="1"/>
  <c r="L68" i="1"/>
  <c r="H104" i="1"/>
  <c r="J21" i="1"/>
  <c r="L99" i="1"/>
  <c r="M99" i="1"/>
  <c r="G19" i="1"/>
  <c r="H19" i="1" s="1"/>
  <c r="M22" i="1"/>
  <c r="J38" i="1"/>
  <c r="L39" i="1"/>
  <c r="I42" i="1"/>
  <c r="J43" i="1"/>
  <c r="L57" i="1"/>
  <c r="M57" i="1"/>
  <c r="L100" i="1"/>
  <c r="M100" i="1"/>
  <c r="M114" i="1"/>
  <c r="M117" i="1"/>
  <c r="L117" i="1"/>
  <c r="M134" i="1"/>
  <c r="L134" i="1"/>
  <c r="H139" i="1"/>
  <c r="J139" i="1" s="1"/>
  <c r="C137" i="1"/>
  <c r="C136" i="1" s="1"/>
  <c r="C133" i="1" s="1"/>
  <c r="M157" i="1"/>
  <c r="L157" i="1"/>
  <c r="M175" i="1"/>
  <c r="B53" i="1"/>
  <c r="H54" i="1"/>
  <c r="D152" i="1"/>
  <c r="D151" i="1" s="1"/>
  <c r="D146" i="1" s="1"/>
  <c r="D50" i="1" s="1"/>
  <c r="D193" i="1" s="1"/>
  <c r="E36" i="1"/>
  <c r="B8" i="1"/>
  <c r="H9" i="1"/>
  <c r="H14" i="1"/>
  <c r="J14" i="1" s="1"/>
  <c r="H28" i="1"/>
  <c r="J28" i="1" s="1"/>
  <c r="L66" i="1"/>
  <c r="H94" i="1"/>
  <c r="J94" i="1" s="1"/>
  <c r="F93" i="1"/>
  <c r="H93" i="1" s="1"/>
  <c r="M118" i="1"/>
  <c r="J166" i="1"/>
  <c r="F19" i="1"/>
  <c r="F48" i="1" s="1"/>
  <c r="M95" i="1"/>
  <c r="L95" i="1"/>
  <c r="L107" i="1"/>
  <c r="M107" i="1"/>
  <c r="M116" i="1"/>
  <c r="L174" i="1"/>
  <c r="M174" i="1"/>
  <c r="H73" i="1"/>
  <c r="M112" i="1"/>
  <c r="L112" i="1"/>
  <c r="M181" i="1"/>
  <c r="L181" i="1"/>
  <c r="F84" i="1"/>
  <c r="H85" i="1"/>
  <c r="F64" i="1"/>
  <c r="F50" i="1" s="1"/>
  <c r="M77" i="1"/>
  <c r="M154" i="1"/>
  <c r="L154" i="1"/>
  <c r="J182" i="1"/>
  <c r="I36" i="1"/>
  <c r="L78" i="1"/>
  <c r="M78" i="1"/>
  <c r="M105" i="1"/>
  <c r="L105" i="1"/>
  <c r="C8" i="1"/>
  <c r="D19" i="1"/>
  <c r="H24" i="1"/>
  <c r="J24" i="1" s="1"/>
  <c r="H25" i="1"/>
  <c r="J25" i="1" s="1"/>
  <c r="J67" i="1"/>
  <c r="L67" i="1" s="1"/>
  <c r="H65" i="1"/>
  <c r="L75" i="1"/>
  <c r="M75" i="1"/>
  <c r="J116" i="1"/>
  <c r="L116" i="1" s="1"/>
  <c r="J127" i="1"/>
  <c r="L127" i="1" s="1"/>
  <c r="M128" i="1"/>
  <c r="H178" i="1"/>
  <c r="H177" i="1" s="1"/>
  <c r="J177" i="1" s="1"/>
  <c r="M183" i="1"/>
  <c r="L183" i="1"/>
  <c r="H116" i="1"/>
  <c r="M135" i="1"/>
  <c r="L135" i="1"/>
  <c r="J153" i="1"/>
  <c r="H152" i="1"/>
  <c r="D161" i="1"/>
  <c r="H164" i="1"/>
  <c r="J164" i="1" s="1"/>
  <c r="J171" i="1"/>
  <c r="L113" i="1"/>
  <c r="M167" i="1"/>
  <c r="L167" i="1"/>
  <c r="E19" i="1"/>
  <c r="L44" i="1"/>
  <c r="B59" i="1"/>
  <c r="H60" i="1"/>
  <c r="K64" i="1"/>
  <c r="M113" i="1"/>
  <c r="H148" i="1"/>
  <c r="D166" i="1"/>
  <c r="D165" i="1" s="1"/>
  <c r="C121" i="1"/>
  <c r="H122" i="1"/>
  <c r="J122" i="1" s="1"/>
  <c r="G36" i="1"/>
  <c r="M88" i="1"/>
  <c r="G110" i="1"/>
  <c r="G102" i="1" s="1"/>
  <c r="G50" i="1" s="1"/>
  <c r="M115" i="1"/>
  <c r="H168" i="1"/>
  <c r="J168" i="1" s="1"/>
  <c r="E178" i="1"/>
  <c r="E177" i="1" s="1"/>
  <c r="E50" i="1" s="1"/>
  <c r="M122" i="1" l="1"/>
  <c r="L122" i="1"/>
  <c r="J121" i="1"/>
  <c r="F193" i="1"/>
  <c r="M94" i="1"/>
  <c r="J93" i="1"/>
  <c r="L94" i="1"/>
  <c r="J85" i="1"/>
  <c r="H84" i="1"/>
  <c r="L178" i="1"/>
  <c r="L142" i="1"/>
  <c r="M142" i="1"/>
  <c r="M164" i="1"/>
  <c r="L164" i="1"/>
  <c r="J161" i="1"/>
  <c r="L166" i="1"/>
  <c r="M166" i="1"/>
  <c r="B52" i="1"/>
  <c r="B50" i="1" s="1"/>
  <c r="K50" i="1"/>
  <c r="M140" i="1"/>
  <c r="L140" i="1"/>
  <c r="M25" i="1"/>
  <c r="L25" i="1"/>
  <c r="M127" i="1"/>
  <c r="M177" i="1"/>
  <c r="L177" i="1"/>
  <c r="H36" i="1"/>
  <c r="E193" i="1"/>
  <c r="H161" i="1"/>
  <c r="M24" i="1"/>
  <c r="L24" i="1"/>
  <c r="M182" i="1"/>
  <c r="L182" i="1"/>
  <c r="M14" i="1"/>
  <c r="L14" i="1"/>
  <c r="J148" i="1"/>
  <c r="H147" i="1"/>
  <c r="H151" i="1"/>
  <c r="J9" i="1"/>
  <c r="H8" i="1"/>
  <c r="M21" i="1"/>
  <c r="L21" i="1"/>
  <c r="J36" i="1"/>
  <c r="M111" i="1"/>
  <c r="L111" i="1"/>
  <c r="J110" i="1"/>
  <c r="M139" i="1"/>
  <c r="L139" i="1"/>
  <c r="J104" i="1"/>
  <c r="H103" i="1"/>
  <c r="H102" i="1" s="1"/>
  <c r="H55" i="1"/>
  <c r="J56" i="1"/>
  <c r="C120" i="1"/>
  <c r="C50" i="1" s="1"/>
  <c r="C193" i="1" s="1"/>
  <c r="H121" i="1"/>
  <c r="J170" i="1"/>
  <c r="M171" i="1"/>
  <c r="L171" i="1"/>
  <c r="J54" i="1"/>
  <c r="H53" i="1"/>
  <c r="J60" i="1"/>
  <c r="H59" i="1"/>
  <c r="J65" i="1"/>
  <c r="M131" i="1"/>
  <c r="J130" i="1"/>
  <c r="L131" i="1"/>
  <c r="I48" i="1"/>
  <c r="I193" i="1" s="1"/>
  <c r="M28" i="1"/>
  <c r="L28" i="1"/>
  <c r="J42" i="1"/>
  <c r="J46" i="1" s="1"/>
  <c r="M43" i="1"/>
  <c r="L43" i="1"/>
  <c r="G48" i="1"/>
  <c r="G193" i="1" s="1"/>
  <c r="L153" i="1"/>
  <c r="J152" i="1"/>
  <c r="M153" i="1"/>
  <c r="M38" i="1"/>
  <c r="L38" i="1"/>
  <c r="M32" i="1"/>
  <c r="L32" i="1"/>
  <c r="M168" i="1"/>
  <c r="L168" i="1"/>
  <c r="H137" i="1"/>
  <c r="J73" i="1"/>
  <c r="H72" i="1"/>
  <c r="H64" i="1" s="1"/>
  <c r="E48" i="1"/>
  <c r="K146" i="1"/>
  <c r="M33" i="1"/>
  <c r="L33" i="1"/>
  <c r="M12" i="1"/>
  <c r="L12" i="1"/>
  <c r="L46" i="1" l="1"/>
  <c r="M46" i="1"/>
  <c r="M161" i="1"/>
  <c r="L161" i="1"/>
  <c r="M104" i="1"/>
  <c r="J103" i="1"/>
  <c r="L104" i="1"/>
  <c r="L93" i="1"/>
  <c r="M93" i="1"/>
  <c r="M170" i="1"/>
  <c r="L170" i="1"/>
  <c r="L65" i="1"/>
  <c r="M65" i="1"/>
  <c r="B193" i="1"/>
  <c r="H193" i="1" s="1"/>
  <c r="H50" i="1"/>
  <c r="J50" i="1" s="1"/>
  <c r="L121" i="1"/>
  <c r="M121" i="1"/>
  <c r="J137" i="1"/>
  <c r="H136" i="1"/>
  <c r="J8" i="1"/>
  <c r="J19" i="1"/>
  <c r="M9" i="1"/>
  <c r="L9" i="1"/>
  <c r="J53" i="1"/>
  <c r="M54" i="1"/>
  <c r="L54" i="1"/>
  <c r="M148" i="1"/>
  <c r="J147" i="1"/>
  <c r="L148" i="1"/>
  <c r="J48" i="1"/>
  <c r="M36" i="1"/>
  <c r="L36" i="1"/>
  <c r="L130" i="1"/>
  <c r="M130" i="1"/>
  <c r="L50" i="1"/>
  <c r="M50" i="1"/>
  <c r="K193" i="1"/>
  <c r="M73" i="1"/>
  <c r="J72" i="1"/>
  <c r="L73" i="1"/>
  <c r="L42" i="1"/>
  <c r="M42" i="1"/>
  <c r="J151" i="1"/>
  <c r="L152" i="1"/>
  <c r="M152" i="1"/>
  <c r="J193" i="1"/>
  <c r="L60" i="1"/>
  <c r="J59" i="1"/>
  <c r="M60" i="1"/>
  <c r="M56" i="1"/>
  <c r="J55" i="1"/>
  <c r="L56" i="1"/>
  <c r="M110" i="1"/>
  <c r="L110" i="1"/>
  <c r="H52" i="1"/>
  <c r="H146" i="1"/>
  <c r="J146" i="1" s="1"/>
  <c r="L146" i="1" s="1"/>
  <c r="J165" i="1"/>
  <c r="J84" i="1"/>
  <c r="M85" i="1"/>
  <c r="L85" i="1"/>
  <c r="H48" i="1"/>
  <c r="M48" i="1" l="1"/>
  <c r="L48" i="1"/>
  <c r="L193" i="1" s="1"/>
  <c r="M193" i="1"/>
  <c r="L84" i="1"/>
  <c r="M84" i="1"/>
  <c r="M147" i="1"/>
  <c r="L147" i="1"/>
  <c r="M165" i="1"/>
  <c r="L165" i="1"/>
  <c r="M55" i="1"/>
  <c r="L55" i="1"/>
  <c r="H133" i="1"/>
  <c r="H120" i="1" s="1"/>
  <c r="J120" i="1" s="1"/>
  <c r="J136" i="1"/>
  <c r="J64" i="1"/>
  <c r="L19" i="1"/>
  <c r="M19" i="1"/>
  <c r="M8" i="1"/>
  <c r="L8" i="1"/>
  <c r="M103" i="1"/>
  <c r="L103" i="1"/>
  <c r="J102" i="1"/>
  <c r="L151" i="1"/>
  <c r="M151" i="1"/>
  <c r="L137" i="1"/>
  <c r="M137" i="1"/>
  <c r="M146" i="1"/>
  <c r="L59" i="1"/>
  <c r="M59" i="1"/>
  <c r="J52" i="1"/>
  <c r="M53" i="1"/>
  <c r="L53" i="1"/>
  <c r="L72" i="1"/>
  <c r="M72" i="1"/>
  <c r="M64" i="1" l="1"/>
  <c r="L64" i="1"/>
  <c r="L52" i="1"/>
  <c r="M52" i="1"/>
  <c r="L102" i="1"/>
  <c r="M102" i="1"/>
  <c r="M136" i="1"/>
  <c r="L136" i="1"/>
  <c r="J133" i="1"/>
  <c r="L120" i="1"/>
  <c r="M120" i="1"/>
  <c r="M133" i="1" l="1"/>
  <c r="L133" i="1"/>
</calcChain>
</file>

<file path=xl/sharedStrings.xml><?xml version="1.0" encoding="utf-8"?>
<sst xmlns="http://schemas.openxmlformats.org/spreadsheetml/2006/main" count="181" uniqueCount="181">
  <si>
    <t>MINISTERIO DE AGRICULTURA  Y DESARROLLO RURAL</t>
  </si>
  <si>
    <t>DIRECCIÓN DE PLANEACIÓN Y SEGUIMIENTO PRESUPUESTAL</t>
  </si>
  <si>
    <t>PRESUPUESTO DE GASTOS DE FUNCIONAMIENTO E INVERSIÓN 2.019</t>
  </si>
  <si>
    <t>EJECUCIÒN ENERO A MARZO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</si>
  <si>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</si>
  <si>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</si>
  <si>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</si>
  <si>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</si>
  <si>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</si>
  <si>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</si>
  <si>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</si>
  <si>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</si>
  <si>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</si>
  <si>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</si>
  <si>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</si>
  <si>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EJECUCION ENERO A MARZO 2019</t>
  </si>
  <si>
    <t>ACUERDO 07/19</t>
  </si>
  <si>
    <t>% EJECUCIÒN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</si>
  <si>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</si>
  <si>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</si>
  <si>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</si>
  <si>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</si>
  <si>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</si>
  <si>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</si>
  <si>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</si>
  <si>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</si>
  <si>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</si>
  <si>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</si>
  <si>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</si>
  <si>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</si>
  <si>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</si>
  <si>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</si>
  <si>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</si>
  <si>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</si>
  <si>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</si>
  <si>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</si>
  <si>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</si>
  <si>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</si>
  <si>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</si>
  <si>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</si>
  <si>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</si>
  <si>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</si>
  <si>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</si>
  <si>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</si>
  <si>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</si>
  <si>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</si>
  <si>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</si>
  <si>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</si>
  <si>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GASTOS ADMINISTRATIVOS DE RECAUDO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</si>
  <si>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</si>
  <si>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</si>
  <si>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</si>
  <si>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</si>
  <si>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</si>
  <si>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</si>
  <si>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</si>
  <si>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</si>
  <si>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SUBTOTAL GASTOS ADMINISTRATIVOS DE RECAUDO</t>
  </si>
  <si>
    <t>TOTAL FUNCIONAMIENTO</t>
  </si>
  <si>
    <t>TOTAL PROGRAMAS Y PROYECTOS</t>
  </si>
  <si>
    <t>TOTAL ÁREA ECONÓMICA</t>
  </si>
  <si>
    <t>Fortalecimiento institucional</t>
  </si>
  <si>
    <t>Acceso a Mercados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</si>
  <si>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</si>
  <si>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</si>
  <si>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</si>
  <si>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</si>
  <si>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Aseguramiento de la calidad</t>
  </si>
  <si>
    <t>Asesorias BPM y HACCP</t>
  </si>
  <si>
    <t>Implementación medición de grasa</t>
  </si>
  <si>
    <t>Sello de producto en la cadena de transformación</t>
  </si>
  <si>
    <t>TOTAL ÁREA MERCADEO</t>
  </si>
  <si>
    <t>Investigación de mercados</t>
  </si>
  <si>
    <t xml:space="preserve">Home Panel </t>
  </si>
  <si>
    <t>Brand Equity Tracking</t>
  </si>
  <si>
    <t>Monitoreo de Medios</t>
  </si>
  <si>
    <t>Evaluación Neurologica de la  Campaña Vigente/Eye Tracking</t>
  </si>
  <si>
    <t>Estudio del Consumidor</t>
  </si>
  <si>
    <t>Estudio NSOP (Carnicerias)</t>
  </si>
  <si>
    <t>Campaña de fomento al consumo</t>
  </si>
  <si>
    <t>Campaña de publicidad</t>
  </si>
  <si>
    <t>Consultoría Mercado</t>
  </si>
  <si>
    <t>Pauta institucional</t>
  </si>
  <si>
    <t>Herramienta Branding y Marketing</t>
  </si>
  <si>
    <t>Seguimiento y gestion comunicación integral.</t>
  </si>
  <si>
    <t>Sostenimiento y Desarrollo Digital</t>
  </si>
  <si>
    <t>Free Press Influenciadores</t>
  </si>
  <si>
    <t>Kit Publicitario</t>
  </si>
  <si>
    <t>Desarrollo Digital (Concurso Sabor Porkcolombia)</t>
  </si>
  <si>
    <t>Pauta digital</t>
  </si>
  <si>
    <t>Producción Digital</t>
  </si>
  <si>
    <t>Activaciones de consumo</t>
  </si>
  <si>
    <t>Cocina PorkColombia</t>
  </si>
  <si>
    <t>Asesor Gastronómico Ejecutivo</t>
  </si>
  <si>
    <t>Capacitación anual contratistas</t>
  </si>
  <si>
    <t>Material de promocion al consumo</t>
  </si>
  <si>
    <t>Festival PorkColombia</t>
  </si>
  <si>
    <t>Seguimiento gestión a eventos de sensibilización de las bondades de la carne de cerdo</t>
  </si>
  <si>
    <t>Agroexpo</t>
  </si>
  <si>
    <t>Eventos especializados (Sector, gastronomicos , sector salud)</t>
  </si>
  <si>
    <t>Comercialización y Nuevos Negocios</t>
  </si>
  <si>
    <t>Gestion y seguimiento comercializacion y nuevos negocios</t>
  </si>
  <si>
    <t xml:space="preserve">Gestion de actividades nutricionales </t>
  </si>
  <si>
    <t>Material Promocional y Publicitario</t>
  </si>
  <si>
    <t>Eventos Apertura Nuevos Negocios</t>
  </si>
  <si>
    <t>Cerdificado PorkColombia (Expertos de carne de cerdo)</t>
  </si>
  <si>
    <t>ChefRegionales PorkColombia</t>
  </si>
  <si>
    <t>Viajes Gestión Regional</t>
  </si>
  <si>
    <t>TOTAL ÁREA ERRADICACIÓN PPC</t>
  </si>
  <si>
    <t>Vacunacion e identificacion de Porcinos</t>
  </si>
  <si>
    <t>Identificación</t>
  </si>
  <si>
    <t>Suministros clínicos y dotaciones</t>
  </si>
  <si>
    <t>Auxilios distribuidores</t>
  </si>
  <si>
    <t>Biológico</t>
  </si>
  <si>
    <t>Contratación de personal</t>
  </si>
  <si>
    <t>Disposición de residuos biológicos</t>
  </si>
  <si>
    <t>Capacitación y divulgación</t>
  </si>
  <si>
    <t>Capacitación</t>
  </si>
  <si>
    <t>Divulgación</t>
  </si>
  <si>
    <t>Vigilancia Epidemiológica</t>
  </si>
  <si>
    <t>Apoyo actividades de vigilancia activa</t>
  </si>
  <si>
    <t>Administración de la base de datos</t>
  </si>
  <si>
    <t>Mantenimiento y actualización plataforma</t>
  </si>
  <si>
    <t>Soporte operativo</t>
  </si>
  <si>
    <t>TOTAL ÁREA TÉCNICA</t>
  </si>
  <si>
    <t>Programa nacional de bioseguridad y productividad-PNBSP</t>
  </si>
  <si>
    <t>Acompañamiento (Certificación en granja y transporte)</t>
  </si>
  <si>
    <t>Taller técnico de bioseguridad, sanidad y productividad</t>
  </si>
  <si>
    <t>Premios PORKS Colombia 2019</t>
  </si>
  <si>
    <t xml:space="preserve">Sostenibilidad y responsabilidad social empresarial en producción primaria </t>
  </si>
  <si>
    <t xml:space="preserve">Acompañamiento y apoyo </t>
  </si>
  <si>
    <t>Granjas modelo y mesas de trabajo interinstitucionales e intergremiales</t>
  </si>
  <si>
    <t>Inocuidad y bienestar animal en producción primaria y transporte</t>
  </si>
  <si>
    <t>Profesionales de apoyo en implementación y certificación granja y transporte</t>
  </si>
  <si>
    <t>Fortalecimiento de competencias en bienestar animal e inocuidad</t>
  </si>
  <si>
    <t>Fortalecimiento Empresarial</t>
  </si>
  <si>
    <t>Gestión de servicios</t>
  </si>
  <si>
    <t>Fortalecimiento Asociativo</t>
  </si>
  <si>
    <t>Convenios</t>
  </si>
  <si>
    <t xml:space="preserve">   Contrapartidas Gobernaciones y/o Alcaldias</t>
  </si>
  <si>
    <t xml:space="preserve">     Convenio Gobernacion Cundinamarca</t>
  </si>
  <si>
    <t xml:space="preserve">     Convenio Pereira</t>
  </si>
  <si>
    <t xml:space="preserve">   Contrapartidas FNP</t>
  </si>
  <si>
    <t xml:space="preserve">     Convenio Gobernación FNP Cundinamarca</t>
  </si>
  <si>
    <t xml:space="preserve">     Convenio Pereira FNP</t>
  </si>
  <si>
    <t xml:space="preserve">     Carta Valle</t>
  </si>
  <si>
    <t>Apoyo autorización sanitaria</t>
  </si>
  <si>
    <t>TOTAL ÁREA INVESTIGACIÓN Y TRANSFERENCIA</t>
  </si>
  <si>
    <t>Investigación y desarrollo</t>
  </si>
  <si>
    <t>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</si>
  <si>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</si>
  <si>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</si>
  <si>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</si>
  <si>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</si>
  <si>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>curso de operarios en granja</t>
  </si>
  <si>
    <t>Curso virtual en productos innovadores</t>
  </si>
  <si>
    <t>Curso virtual en bienestar animal</t>
  </si>
  <si>
    <t>Proyecto Convenio de Asociación-CVC</t>
  </si>
  <si>
    <t xml:space="preserve">  Talleres y seminarios</t>
  </si>
  <si>
    <t>Buenas practicas en el manejo de medicamentos veterinarios</t>
  </si>
  <si>
    <t>Seminario en mejoramiento procesos administrativos y de calidad en la comercialización de carne</t>
  </si>
  <si>
    <t>Material de apoyo</t>
  </si>
  <si>
    <t>Diagnostico</t>
  </si>
  <si>
    <t>Diagnostico rutinario con laboratorios oficiales</t>
  </si>
  <si>
    <t>Diagnóstico rutinario, Integrado y PRRS</t>
  </si>
  <si>
    <t>Compras de insumos</t>
  </si>
  <si>
    <t>Diagnóstico importados</t>
  </si>
  <si>
    <t>Diagnostico rutinario con laboratorios privados</t>
  </si>
  <si>
    <t>Diagnóstico rutinario, Combos y PRRS</t>
  </si>
  <si>
    <t>Apoyo Diagnostico lineas base (ICA)</t>
  </si>
  <si>
    <t>TOTAL ÁREA SANIDAD</t>
  </si>
  <si>
    <t>Control y monitoreo de enfermedades en granjas de Colombia</t>
  </si>
  <si>
    <t>CUOTA DE ADMINISTRACIÓN</t>
  </si>
  <si>
    <t>Cuota de administración FNP</t>
  </si>
  <si>
    <t>Cuota de administración PPC</t>
  </si>
  <si>
    <t>FONDO DE EMERGENCIA FNP</t>
  </si>
  <si>
    <t>FONDO DE EMERGENCIA PPC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</si>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</sst>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0"/>
      <name val="Arial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3" fontId="3" fillId="2" borderId="4" xfId="0" applyNumberFormat="1" applyFont="1" applyFill="1" applyBorder="1" applyAlignment="1"/>
    <xf numFmtId="3" fontId="3" fillId="2" borderId="5" xfId="0" applyNumberFormat="1" applyFont="1" applyFill="1" applyBorder="1"/>
    <xf numFmtId="10" fontId="3" fillId="2" borderId="7" xfId="1" applyNumberFormat="1" applyFont="1" applyFill="1" applyBorder="1"/>
    <xf numFmtId="3" fontId="2" fillId="2" borderId="4" xfId="0" applyNumberFormat="1" applyFont="1" applyFill="1" applyBorder="1" applyAlignment="1"/>
    <xf numFmtId="3" fontId="2" fillId="2" borderId="5" xfId="0" applyNumberFormat="1" applyFont="1" applyFill="1" applyBorder="1"/>
    <xf numFmtId="3" fontId="5" fillId="2" borderId="5" xfId="0" applyNumberFormat="1" applyFont="1" applyFill="1" applyBorder="1"/>
    <xf numFmtId="10" fontId="5" fillId="2" borderId="7" xfId="1" applyNumberFormat="1" applyFont="1" applyFill="1" applyBorder="1"/>
    <xf numFmtId="0" fontId="0" fillId="0" borderId="0" xfId="0" applyFill="1" applyAlignment="1">
      <alignment horizontal="center"/>
    </xf>
    <xf numFmtId="3" fontId="6" fillId="2" borderId="5" xfId="0" applyNumberFormat="1" applyFont="1" applyFill="1" applyBorder="1"/>
    <xf numFmtId="3" fontId="0" fillId="0" borderId="0" xfId="0" applyNumberFormat="1" applyFill="1"/>
    <xf numFmtId="0" fontId="1" fillId="0" borderId="4" xfId="0" applyFont="1" applyFill="1" applyBorder="1" applyAlignment="1"/>
    <xf numFmtId="3" fontId="1" fillId="0" borderId="5" xfId="0" applyNumberFormat="1" applyFont="1" applyFill="1" applyBorder="1"/>
    <xf numFmtId="3" fontId="1" fillId="2" borderId="5" xfId="0" applyNumberFormat="1" applyFont="1" applyFill="1" applyBorder="1"/>
    <xf numFmtId="3" fontId="2" fillId="2" borderId="6" xfId="0" applyNumberFormat="1" applyFont="1" applyFill="1" applyBorder="1"/>
    <xf numFmtId="0" fontId="2" fillId="2" borderId="4" xfId="0" applyFont="1" applyFill="1" applyBorder="1" applyAlignment="1"/>
    <xf numFmtId="3" fontId="2" fillId="2" borderId="5" xfId="2" applyNumberFormat="1" applyFont="1" applyFill="1" applyBorder="1"/>
    <xf numFmtId="0" fontId="1" fillId="2" borderId="4" xfId="0" applyFont="1" applyFill="1" applyBorder="1" applyAlignment="1"/>
    <xf numFmtId="3" fontId="3" fillId="2" borderId="5" xfId="2" applyNumberFormat="1" applyFont="1" applyFill="1" applyBorder="1"/>
    <xf numFmtId="0" fontId="3" fillId="2" borderId="4" xfId="0" applyFont="1" applyFill="1" applyBorder="1" applyAlignment="1"/>
    <xf numFmtId="3" fontId="1" fillId="2" borderId="6" xfId="0" applyNumberFormat="1" applyFont="1" applyFill="1" applyBorder="1"/>
    <xf numFmtId="37" fontId="3" fillId="2" borderId="4" xfId="0" applyNumberFormat="1" applyFont="1" applyFill="1" applyBorder="1" applyAlignment="1">
      <alignment horizontal="left"/>
    </xf>
    <xf numFmtId="0" fontId="4" fillId="0" borderId="0" xfId="0" applyFont="1" applyFill="1"/>
    <xf numFmtId="37" fontId="5" fillId="2" borderId="4" xfId="0" applyNumberFormat="1" applyFont="1" applyFill="1" applyBorder="1" applyAlignment="1">
      <alignment horizontal="left"/>
    </xf>
    <xf numFmtId="0" fontId="7" fillId="0" borderId="0" xfId="0" applyFont="1" applyFill="1"/>
    <xf numFmtId="0" fontId="1" fillId="0" borderId="8" xfId="0" applyFont="1" applyFill="1" applyBorder="1" applyAlignment="1"/>
    <xf numFmtId="3" fontId="1" fillId="0" borderId="9" xfId="0" applyNumberFormat="1" applyFont="1" applyFill="1" applyBorder="1"/>
    <xf numFmtId="0" fontId="1" fillId="2" borderId="8" xfId="0" applyFont="1" applyFill="1" applyBorder="1" applyAlignment="1"/>
    <xf numFmtId="3" fontId="1" fillId="2" borderId="9" xfId="0" applyNumberFormat="1" applyFont="1" applyFill="1" applyBorder="1"/>
    <xf numFmtId="10" fontId="3" fillId="2" borderId="10" xfId="1" applyNumberFormat="1" applyFont="1" applyFill="1" applyBorder="1"/>
    <xf numFmtId="37" fontId="1" fillId="2" borderId="4" xfId="0" applyNumberFormat="1" applyFont="1" applyFill="1" applyBorder="1" applyAlignment="1"/>
    <xf numFmtId="164" fontId="1" fillId="2" borderId="5" xfId="2" applyFont="1" applyFill="1" applyBorder="1"/>
    <xf numFmtId="164" fontId="5" fillId="2" borderId="5" xfId="2" applyFont="1" applyFill="1" applyBorder="1"/>
    <xf numFmtId="164" fontId="7" fillId="0" borderId="0" xfId="2" applyFont="1" applyFill="1"/>
    <xf numFmtId="37" fontId="5" fillId="2" borderId="4" xfId="0" applyNumberFormat="1" applyFont="1" applyFill="1" applyBorder="1" applyAlignment="1">
      <alignment horizontal="left" wrapText="1"/>
    </xf>
    <xf numFmtId="37" fontId="5" fillId="2" borderId="4" xfId="0" applyNumberFormat="1" applyFont="1" applyFill="1" applyBorder="1" applyAlignment="1"/>
    <xf numFmtId="3" fontId="5" fillId="0" borderId="5" xfId="0" applyNumberFormat="1" applyFont="1" applyFill="1" applyBorder="1"/>
    <xf numFmtId="37" fontId="3" fillId="2" borderId="4" xfId="0" applyNumberFormat="1" applyFont="1" applyFill="1" applyBorder="1" applyAlignment="1"/>
    <xf numFmtId="3" fontId="3" fillId="2" borderId="5" xfId="3" applyNumberFormat="1" applyFont="1" applyFill="1" applyBorder="1"/>
    <xf numFmtId="165" fontId="4" fillId="0" borderId="0" xfId="0" applyNumberFormat="1" applyFont="1" applyFill="1"/>
    <xf numFmtId="3" fontId="4" fillId="0" borderId="0" xfId="0" applyNumberFormat="1" applyFont="1" applyFill="1"/>
    <xf numFmtId="0" fontId="2" fillId="2" borderId="11" xfId="0" applyFont="1" applyFill="1" applyBorder="1" applyAlignment="1"/>
    <xf numFmtId="3" fontId="1" fillId="2" borderId="12" xfId="0" applyNumberFormat="1" applyFont="1" applyFill="1" applyBorder="1"/>
    <xf numFmtId="0" fontId="2" fillId="2" borderId="12" xfId="0" applyFont="1" applyFill="1" applyBorder="1"/>
    <xf numFmtId="3" fontId="2" fillId="2" borderId="12" xfId="0" applyNumberFormat="1" applyFont="1" applyFill="1" applyBorder="1"/>
    <xf numFmtId="0" fontId="2" fillId="2" borderId="13" xfId="0" applyFont="1" applyFill="1" applyBorder="1"/>
    <xf numFmtId="10" fontId="0" fillId="0" borderId="0" xfId="1" applyNumberFormat="1" applyFont="1" applyFill="1"/>
    <xf numFmtId="0" fontId="8" fillId="0" borderId="0" xfId="0" applyFont="1" applyFill="1" applyAlignment="1"/>
    <xf numFmtId="3" fontId="8" fillId="0" borderId="0" xfId="0" applyNumberFormat="1" applyFont="1" applyFill="1"/>
    <xf numFmtId="37" fontId="8" fillId="0" borderId="0" xfId="0" applyNumberFormat="1" applyFont="1" applyFill="1"/>
    <xf numFmtId="0" fontId="8" fillId="0" borderId="0" xfId="0" applyFont="1" applyFill="1"/>
    <xf numFmtId="10" fontId="8" fillId="0" borderId="0" xfId="0" applyNumberFormat="1" applyFont="1" applyFill="1"/>
    <xf numFmtId="37" fontId="0" fillId="0" borderId="0" xfId="0" applyNumberFormat="1" applyFill="1"/>
    <xf numFmtId="164" fontId="8" fillId="0" borderId="0" xfId="2" applyFont="1" applyFill="1"/>
    <xf numFmtId="9" fontId="8" fillId="0" borderId="0" xfId="1" applyFont="1" applyFill="1"/>
    <xf numFmtId="0" fontId="9" fillId="0" borderId="0" xfId="0" applyFont="1" applyFill="1"/>
    <xf numFmtId="3" fontId="9" fillId="0" borderId="0" xfId="0" applyNumberFormat="1" applyFont="1" applyFill="1"/>
    <xf numFmtId="164" fontId="9" fillId="0" borderId="0" xfId="2" applyFont="1" applyFill="1"/>
    <xf numFmtId="10" fontId="8" fillId="0" borderId="0" xfId="1" applyNumberFormat="1" applyFont="1" applyFill="1"/>
  </cellXfs>
  <cellStyles count="4">
    <cellStyle name="Millares 2 2" xfId="3"/>
    <cellStyle name="Millares 23" xfId="2"/>
    <cellStyle name="Normal" xfId="0" builtinId="0"/>
    <cellStyle name="Porcentaje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9/cierre%20Ene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9\Solicitud%20areas\I%20TRIMESTRE%20DEFINITIVO\Presupuesto%20&#193;rea%20investigaci&#243;n%202019-I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uesto.PORCICOL\Downloads\Anexos\Presupuestos%20Investigaci&#243;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Presupuesto%202018\Presupuesto%202018%20v.2\Anexos\Presupuestos%20Investigaci&#243;n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JUSTE%20SALARIOSdef\Ajuste%20salariosde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5\PRESUPUESTO%202015\PRESUPUESTO%202015%20V.6\Presupuesto%202015%20version%2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9\Solicitud%20areas\I%20TRIMESTRE%20DEFINITIVO\&#193;rea%20Econ&#243;mica%202019%20v6%20(2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Presupuesto%20PPC%2020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9\Solicitud%20areas\&#193;rea%20Econ&#243;mica%202019%20v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9\Solicitud%20areas\I%20TRIMESTRE%20DEFINITIVO\Presupuesto%20Solicitud%20I%20Trimestre%20de%202019%20Mercadeo_AjustaIP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9\Solicitud%20areas\I%20TRIMESTRE%20DEFINITIVO\Solicitud%20PPC%20y%20Sanidad%20I%20trimestre%202019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Presupuesto%202018\Presupuesto%202018%20v.2\Anexos\presupuesto%20PPC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9\Solicitud%20areas\I%20TRIMESTRE%20DEFINITIVO\Presupuesto%20&#193;rea%20t&#233;cnica%202019-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9\Solicitud%20areas\Presupuesto%20t&#233;cnica%202019-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Presupuesto%202018\Presupuesto%202018%20v.2\Anexos\Presupuesto%20San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Anexo 2 "/>
      <sheetName val="Funcionamiento"/>
      <sheetName val="Nómina y honorarios 2019"/>
    </sheetNames>
    <sheetDataSet>
      <sheetData sheetId="0">
        <row r="15">
          <cell r="B15">
            <v>5556580830.625</v>
          </cell>
        </row>
        <row r="16">
          <cell r="B16">
            <v>3333948498.375</v>
          </cell>
        </row>
        <row r="19">
          <cell r="B19">
            <v>93750000</v>
          </cell>
        </row>
        <row r="20">
          <cell r="B20">
            <v>56250000</v>
          </cell>
        </row>
        <row r="32">
          <cell r="B32">
            <v>394989258</v>
          </cell>
        </row>
      </sheetData>
      <sheetData sheetId="1"/>
      <sheetData sheetId="2"/>
      <sheetData sheetId="3">
        <row r="8">
          <cell r="G8">
            <v>20000000</v>
          </cell>
        </row>
        <row r="10">
          <cell r="G10">
            <v>126273283.2158</v>
          </cell>
          <cell r="H10">
            <v>3000000</v>
          </cell>
          <cell r="J10">
            <v>5025000</v>
          </cell>
        </row>
        <row r="12">
          <cell r="G12">
            <v>5312215.3353500003</v>
          </cell>
        </row>
        <row r="14">
          <cell r="G14">
            <v>5798905.8512000004</v>
          </cell>
          <cell r="H14">
            <v>3000000</v>
          </cell>
        </row>
        <row r="16">
          <cell r="G16">
            <v>6526638.0025000013</v>
          </cell>
          <cell r="H16">
            <v>2592326.3058000002</v>
          </cell>
          <cell r="I16">
            <v>2592326.3058000002</v>
          </cell>
          <cell r="J16">
            <v>2592326.3058000002</v>
          </cell>
          <cell r="K16">
            <v>2592326.3058000002</v>
          </cell>
          <cell r="L16">
            <v>2592326.3058000002</v>
          </cell>
          <cell r="M16">
            <v>2592326.3058000002</v>
          </cell>
        </row>
        <row r="18">
          <cell r="G18">
            <v>10542344.982500002</v>
          </cell>
          <cell r="H18">
            <v>8186950</v>
          </cell>
          <cell r="I18">
            <v>154111.25</v>
          </cell>
          <cell r="J18">
            <v>3611106</v>
          </cell>
          <cell r="K18">
            <v>1420151.25</v>
          </cell>
          <cell r="L18">
            <v>787511.75</v>
          </cell>
          <cell r="M18">
            <v>1343676.75</v>
          </cell>
        </row>
        <row r="20">
          <cell r="G20">
            <v>5920337</v>
          </cell>
          <cell r="H20">
            <v>2512194</v>
          </cell>
          <cell r="M20">
            <v>0</v>
          </cell>
        </row>
        <row r="22">
          <cell r="G22">
            <v>6673125</v>
          </cell>
          <cell r="H22">
            <v>75996083.5</v>
          </cell>
          <cell r="J22">
            <v>3500000</v>
          </cell>
          <cell r="K22">
            <v>4605436.25</v>
          </cell>
          <cell r="L22">
            <v>2339937.2333009746</v>
          </cell>
          <cell r="M22">
            <v>6410624.4203581819</v>
          </cell>
        </row>
        <row r="24">
          <cell r="G24">
            <v>3434069.2616999997</v>
          </cell>
          <cell r="H24">
            <v>1000000</v>
          </cell>
          <cell r="K24">
            <v>600000</v>
          </cell>
        </row>
        <row r="26">
          <cell r="G26">
            <v>16340013.874513637</v>
          </cell>
          <cell r="H26">
            <v>57300000</v>
          </cell>
          <cell r="I26">
            <v>998530</v>
          </cell>
          <cell r="J26">
            <v>1000000</v>
          </cell>
          <cell r="K26">
            <v>3000000</v>
          </cell>
          <cell r="L26">
            <v>1923256.94425942</v>
          </cell>
          <cell r="M26">
            <v>3031198.0271887486</v>
          </cell>
        </row>
        <row r="28">
          <cell r="G28">
            <v>1375245.7218500001</v>
          </cell>
          <cell r="H28">
            <v>568000</v>
          </cell>
          <cell r="J28">
            <v>500000</v>
          </cell>
          <cell r="K28">
            <v>677324.25</v>
          </cell>
          <cell r="L28">
            <v>567877.82782500004</v>
          </cell>
          <cell r="M28">
            <v>617550.35649999999</v>
          </cell>
        </row>
        <row r="30">
          <cell r="G30">
            <v>2453688.2408500002</v>
          </cell>
          <cell r="H30">
            <v>10409000</v>
          </cell>
          <cell r="L30">
            <v>1419694.5695625001</v>
          </cell>
        </row>
        <row r="32">
          <cell r="G32">
            <v>6362537.1771500008</v>
          </cell>
        </row>
        <row r="34">
          <cell r="G34">
            <v>32046250.324550003</v>
          </cell>
          <cell r="H34">
            <v>18822334.475000001</v>
          </cell>
        </row>
        <row r="36">
          <cell r="G36">
            <v>3128473.3172000004</v>
          </cell>
        </row>
      </sheetData>
      <sheetData sheetId="4">
        <row r="13">
          <cell r="K13">
            <v>162033264.79097334</v>
          </cell>
          <cell r="L13">
            <v>12665454.251247777</v>
          </cell>
          <cell r="M13">
            <v>1519854.5101497332</v>
          </cell>
          <cell r="N13">
            <v>12665454.251247777</v>
          </cell>
          <cell r="O13">
            <v>6332727.1256238883</v>
          </cell>
          <cell r="S13">
            <v>33622576.713369116</v>
          </cell>
          <cell r="U13">
            <v>6447038.2854388617</v>
          </cell>
          <cell r="X13">
            <v>8058797.856798579</v>
          </cell>
        </row>
        <row r="28">
          <cell r="K28">
            <v>104809703.77574666</v>
          </cell>
          <cell r="L28">
            <v>5950200.2006922225</v>
          </cell>
          <cell r="M28">
            <v>714024.02408306662</v>
          </cell>
          <cell r="N28">
            <v>5950200.2006922225</v>
          </cell>
          <cell r="O28">
            <v>4367070.9906561105</v>
          </cell>
          <cell r="S28">
            <v>19864356.923010495</v>
          </cell>
          <cell r="U28">
            <v>4031709.13986196</v>
          </cell>
          <cell r="X28">
            <v>5039636.424827449</v>
          </cell>
        </row>
        <row r="40">
          <cell r="K40">
            <v>96912227.402293324</v>
          </cell>
          <cell r="L40">
            <v>5292077.1695711119</v>
          </cell>
          <cell r="M40">
            <v>635049.26034853328</v>
          </cell>
          <cell r="N40">
            <v>5292077.1695711119</v>
          </cell>
          <cell r="O40">
            <v>4038009.4750955557</v>
          </cell>
          <cell r="S40">
            <v>18204149.439783137</v>
          </cell>
          <cell r="U40">
            <v>3694750.1479279501</v>
          </cell>
          <cell r="X40">
            <v>4618437.6849099388</v>
          </cell>
        </row>
        <row r="52">
          <cell r="K52">
            <v>126960043.03345999</v>
          </cell>
          <cell r="L52">
            <v>7796061.8055016669</v>
          </cell>
          <cell r="M52">
            <v>935527.41666019999</v>
          </cell>
          <cell r="N52">
            <v>7796061.8055016669</v>
          </cell>
          <cell r="O52">
            <v>5290001.7930608336</v>
          </cell>
          <cell r="S52">
            <v>24575570.902775053</v>
          </cell>
          <cell r="U52">
            <v>4976790.2815243956</v>
          </cell>
          <cell r="X52">
            <v>6220987.851905494</v>
          </cell>
        </row>
        <row r="66">
          <cell r="K66">
            <v>81092777.762966678</v>
          </cell>
          <cell r="L66">
            <v>3973789.699627223</v>
          </cell>
          <cell r="M66">
            <v>476854.76395526668</v>
          </cell>
          <cell r="N66">
            <v>3973789.699627223</v>
          </cell>
          <cell r="O66">
            <v>3378865.7401236114</v>
          </cell>
          <cell r="S66">
            <v>14957009.510894947</v>
          </cell>
          <cell r="U66">
            <v>3019786.963316679</v>
          </cell>
          <cell r="X66">
            <v>3774733.7041458492</v>
          </cell>
        </row>
        <row r="75">
          <cell r="K75">
            <v>12341005.093386667</v>
          </cell>
          <cell r="L75">
            <v>1028417.0911155557</v>
          </cell>
          <cell r="M75">
            <v>123410.05093386667</v>
          </cell>
          <cell r="N75">
            <v>1028417.0911155557</v>
          </cell>
          <cell r="O75">
            <v>514208.54555777786</v>
          </cell>
          <cell r="S75">
            <v>2532451.9540437451</v>
          </cell>
          <cell r="U75">
            <v>513991.45358449785</v>
          </cell>
          <cell r="X75">
            <v>642489.31698062224</v>
          </cell>
        </row>
        <row r="80">
          <cell r="K80">
            <v>262430942.34812</v>
          </cell>
          <cell r="L80">
            <v>19085303.415056676</v>
          </cell>
          <cell r="M80">
            <v>2290236.4098067996</v>
          </cell>
          <cell r="N80">
            <v>19085303.415056676</v>
          </cell>
          <cell r="O80">
            <v>10934622.597838337</v>
          </cell>
          <cell r="S80">
            <v>53905860.811975315</v>
          </cell>
          <cell r="U80">
            <v>10719207.694416553</v>
          </cell>
          <cell r="X80">
            <v>13399009.618020691</v>
          </cell>
        </row>
        <row r="110">
          <cell r="I110">
            <v>0</v>
          </cell>
          <cell r="K110">
            <v>0</v>
          </cell>
          <cell r="M110">
            <v>0</v>
          </cell>
          <cell r="O110">
            <v>0</v>
          </cell>
          <cell r="Q110">
            <v>0</v>
          </cell>
          <cell r="S110">
            <v>0</v>
          </cell>
        </row>
        <row r="121">
          <cell r="I121">
            <v>39492282.961533338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royectos"/>
    </sheetNames>
    <sheetDataSet>
      <sheetData sheetId="0">
        <row r="6">
          <cell r="D6">
            <v>1923256.94425942</v>
          </cell>
        </row>
        <row r="17">
          <cell r="D17">
            <v>76000000</v>
          </cell>
        </row>
        <row r="18">
          <cell r="D18">
            <v>5000000</v>
          </cell>
        </row>
        <row r="23">
          <cell r="D23">
            <v>2500000</v>
          </cell>
        </row>
        <row r="24">
          <cell r="D24">
            <v>7000000</v>
          </cell>
        </row>
        <row r="25">
          <cell r="D25">
            <v>7200000</v>
          </cell>
        </row>
        <row r="26">
          <cell r="D26">
            <v>19100000</v>
          </cell>
        </row>
        <row r="27">
          <cell r="D27">
            <v>3000000</v>
          </cell>
        </row>
        <row r="33">
          <cell r="D33">
            <v>50300250</v>
          </cell>
        </row>
        <row r="38">
          <cell r="D38">
            <v>20600000</v>
          </cell>
        </row>
        <row r="39">
          <cell r="D39">
            <v>8250000</v>
          </cell>
        </row>
        <row r="43">
          <cell r="D43">
            <v>2500000</v>
          </cell>
        </row>
        <row r="44">
          <cell r="D44">
            <v>3200000</v>
          </cell>
        </row>
        <row r="45">
          <cell r="D45">
            <v>40000000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exos"/>
      <sheetName val="ingresos"/>
    </sheetNames>
    <sheetDataSet>
      <sheetData sheetId="0" refreshError="1">
        <row r="23">
          <cell r="A23" t="str">
            <v>Gira técnica</v>
          </cell>
        </row>
        <row r="24">
          <cell r="A24" t="str">
            <v>Capacitación en desposte y transformación de la carne de cerdo</v>
          </cell>
        </row>
        <row r="28">
          <cell r="A28" t="str">
            <v>Campus virtual</v>
          </cell>
        </row>
        <row r="30">
          <cell r="A30" t="str">
            <v>Encuentros regionales porcicolas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exos"/>
      <sheetName val="ingresos"/>
    </sheetNames>
    <sheetDataSet>
      <sheetData sheetId="0">
        <row r="50">
          <cell r="A50" t="str">
            <v>Pruebas interlaboratorios</v>
          </cell>
        </row>
        <row r="51">
          <cell r="A51" t="str">
            <v>Promoción al diagnóstico</v>
          </cell>
        </row>
        <row r="52">
          <cell r="A52" t="str">
            <v>Inocuidad y ambiente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Nómina an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dos"/>
      <sheetName val="Generales"/>
      <sheetName val="Inversión"/>
      <sheetName val="Supuestos"/>
      <sheetName val="Pasajes"/>
      <sheetName val="Anexo 4"/>
      <sheetName val="Sacrificio"/>
      <sheetName val="Por regiones"/>
    </sheetNames>
    <sheetDataSet>
      <sheetData sheetId="0">
        <row r="7">
          <cell r="D7">
            <v>15716805.5</v>
          </cell>
        </row>
        <row r="24">
          <cell r="D24">
            <v>85675026.75</v>
          </cell>
        </row>
        <row r="27">
          <cell r="D27">
            <v>81259492</v>
          </cell>
        </row>
        <row r="28">
          <cell r="D28">
            <v>54360011</v>
          </cell>
        </row>
        <row r="29">
          <cell r="D29">
            <v>24746925.75</v>
          </cell>
        </row>
        <row r="32">
          <cell r="D32">
            <v>41273286</v>
          </cell>
        </row>
        <row r="33">
          <cell r="D33">
            <v>10418696</v>
          </cell>
        </row>
        <row r="34">
          <cell r="D34">
            <v>27554607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dos"/>
      <sheetName val="Generales"/>
      <sheetName val="Inversión"/>
      <sheetName val="Supuestos"/>
      <sheetName val="Ingresos"/>
      <sheetName val="Pasajes"/>
      <sheetName val="Anexo 4"/>
      <sheetName val="Sacrificio"/>
      <sheetName val="Por regiones"/>
    </sheetNames>
    <sheetDataSet>
      <sheetData sheetId="0" refreshError="1">
        <row r="47">
          <cell r="D47">
            <v>32352285</v>
          </cell>
        </row>
        <row r="48">
          <cell r="D48">
            <v>50418410</v>
          </cell>
        </row>
        <row r="49">
          <cell r="D49">
            <v>24472338</v>
          </cell>
        </row>
        <row r="52">
          <cell r="D52">
            <v>4490460</v>
          </cell>
        </row>
        <row r="53">
          <cell r="D53">
            <v>12959840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9"/>
      <sheetName val="Anexo 1 Honorarios Contratistas"/>
      <sheetName val="Anexo 2 Agencias"/>
    </sheetNames>
    <sheetDataSet>
      <sheetData sheetId="0">
        <row r="7">
          <cell r="F7">
            <v>3031198.0271887486</v>
          </cell>
        </row>
        <row r="20">
          <cell r="F20">
            <v>7245211.8822507607</v>
          </cell>
        </row>
        <row r="26">
          <cell r="F26">
            <v>500000000</v>
          </cell>
        </row>
        <row r="27">
          <cell r="F27">
            <v>12000000</v>
          </cell>
        </row>
        <row r="28">
          <cell r="F28">
            <v>13558761.532592015</v>
          </cell>
        </row>
        <row r="30">
          <cell r="F30">
            <v>15988307.534200002</v>
          </cell>
        </row>
        <row r="31">
          <cell r="F31">
            <v>30000000</v>
          </cell>
        </row>
        <row r="35">
          <cell r="F35">
            <v>50000000</v>
          </cell>
        </row>
        <row r="39">
          <cell r="F39">
            <v>17935021</v>
          </cell>
        </row>
        <row r="40">
          <cell r="F40">
            <v>8396959.6787999999</v>
          </cell>
        </row>
        <row r="42">
          <cell r="F42">
            <v>44099007.022012636</v>
          </cell>
        </row>
        <row r="43">
          <cell r="F43">
            <v>20000000</v>
          </cell>
        </row>
        <row r="44">
          <cell r="F44">
            <v>131366926</v>
          </cell>
        </row>
        <row r="45">
          <cell r="F45">
            <v>3000000</v>
          </cell>
        </row>
        <row r="46">
          <cell r="F46">
            <v>60000000</v>
          </cell>
        </row>
        <row r="47">
          <cell r="F47">
            <v>50000000</v>
          </cell>
        </row>
        <row r="50">
          <cell r="F50">
            <v>5500000</v>
          </cell>
        </row>
        <row r="51">
          <cell r="F51">
            <v>33587838.7152</v>
          </cell>
        </row>
        <row r="52">
          <cell r="F52">
            <v>70000000</v>
          </cell>
        </row>
        <row r="53">
          <cell r="F53">
            <v>45000000</v>
          </cell>
        </row>
        <row r="54">
          <cell r="F54">
            <v>25000000</v>
          </cell>
        </row>
        <row r="55">
          <cell r="F55">
            <v>33792754.195200004</v>
          </cell>
        </row>
        <row r="56">
          <cell r="F56">
            <v>7500000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PPC I trimestre 2019"/>
      <sheetName val="Ppto Sanidad I trimestre 2019"/>
    </sheetNames>
    <sheetDataSet>
      <sheetData sheetId="0">
        <row r="6">
          <cell r="F6">
            <v>3000000</v>
          </cell>
        </row>
        <row r="46">
          <cell r="F46">
            <v>37000000</v>
          </cell>
        </row>
        <row r="54">
          <cell r="F54">
            <v>189600000</v>
          </cell>
        </row>
        <row r="58">
          <cell r="F58">
            <v>58100000</v>
          </cell>
        </row>
        <row r="63">
          <cell r="F63">
            <v>505582000</v>
          </cell>
        </row>
        <row r="66">
          <cell r="F66">
            <v>2100000000</v>
          </cell>
        </row>
        <row r="72">
          <cell r="F72">
            <v>7667500</v>
          </cell>
        </row>
        <row r="76">
          <cell r="F76">
            <v>108287400</v>
          </cell>
        </row>
        <row r="90">
          <cell r="F90">
            <v>35000000</v>
          </cell>
        </row>
        <row r="95">
          <cell r="F95">
            <v>50000000</v>
          </cell>
        </row>
        <row r="99">
          <cell r="F99">
            <v>31963397.755000003</v>
          </cell>
        </row>
        <row r="105">
          <cell r="F105">
            <v>80000000</v>
          </cell>
        </row>
        <row r="110">
          <cell r="F110">
            <v>103000000</v>
          </cell>
        </row>
      </sheetData>
      <sheetData sheetId="1">
        <row r="6">
          <cell r="F6">
            <v>998530</v>
          </cell>
        </row>
        <row r="14">
          <cell r="F14">
            <v>169499999.90000001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7 vs 2018"/>
      <sheetName val="Presupuesto desagregado 2018"/>
      <sheetName val="Suministros clínic y dotaciones"/>
      <sheetName val="Contratación personal"/>
      <sheetName val="Diagnóstico rutinario"/>
      <sheetName val="Autoridades y puestos control"/>
      <sheetName val="Administración bases de datos"/>
    </sheetNames>
    <sheetDataSet>
      <sheetData sheetId="0">
        <row r="37">
          <cell r="B37" t="str">
            <v>Diagnóstico Rutinario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Anexo1"/>
      <sheetName val="Anexo"/>
    </sheetNames>
    <sheetDataSet>
      <sheetData sheetId="0">
        <row r="6">
          <cell r="I6">
            <v>600000</v>
          </cell>
        </row>
        <row r="18">
          <cell r="I18">
            <v>86261641.103499994</v>
          </cell>
        </row>
        <row r="21">
          <cell r="I21">
            <v>17450000</v>
          </cell>
        </row>
        <row r="22">
          <cell r="I22">
            <v>12000000</v>
          </cell>
        </row>
        <row r="27">
          <cell r="I27">
            <v>2210805.8742</v>
          </cell>
        </row>
        <row r="28">
          <cell r="I28">
            <v>24223495.874200001</v>
          </cell>
        </row>
        <row r="34">
          <cell r="I34">
            <v>150273648.5</v>
          </cell>
        </row>
        <row r="36">
          <cell r="I36">
            <v>40000000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Anexo1"/>
      <sheetName val="Anexo"/>
    </sheetNames>
    <sheetDataSet>
      <sheetData sheetId="0"/>
      <sheetData sheetId="1">
        <row r="26">
          <cell r="I26">
            <v>0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8 vs 2017"/>
      <sheetName val="Presupuesto desagregado 2018"/>
      <sheetName val="PRRS"/>
    </sheetNames>
    <sheetDataSet>
      <sheetData sheetId="0">
        <row r="16">
          <cell r="B16" t="str">
            <v>Control y monitoreo de PRRS</v>
          </cell>
        </row>
        <row r="18">
          <cell r="B18" t="str">
            <v>Programa Nacional de Sanidad Porcina</v>
          </cell>
        </row>
        <row r="19">
          <cell r="B19" t="str">
            <v>Divulgación sanitaria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8"/>
  <sheetViews>
    <sheetView tabSelected="1" topLeftCell="A2" zoomScale="85" zoomScaleNormal="85" zoomScaleSheetLayoutView="85" workbookViewId="0">
      <pane xSplit="1" ySplit="5" topLeftCell="I7" activePane="bottomRight" state="frozen"/>
      <selection activeCell="A2" sqref="A2"/>
      <selection pane="topRight" activeCell="B2" sqref="B2"/>
      <selection pane="bottomLeft" activeCell="A7" sqref="A7"/>
      <selection pane="bottomRight" activeCell="K13" sqref="K13"/>
    </sheetView>
  </sheetViews>
  <sheetFormatPr baseColWidth="10" defaultRowHeight="12.75" outlineLevelRow="2" x14ac:dyDescent="0.2"/>
  <cols>
    <col min="1" max="1" width="57.7109375" style="2" customWidth="1"/>
    <col min="2" max="2" width="14.5703125" style="2" customWidth="1"/>
    <col min="3" max="3" width="14.7109375" style="2" customWidth="1"/>
    <col min="4" max="4" width="19.85546875" style="2" customWidth="1"/>
    <col min="5" max="5" width="14.42578125" style="2" customWidth="1"/>
    <col min="6" max="6" width="15.42578125" style="2" customWidth="1"/>
    <col min="7" max="7" width="17.5703125" style="2" customWidth="1"/>
    <col min="8" max="8" width="18.5703125" style="2" bestFit="1" customWidth="1"/>
    <col min="9" max="9" width="18.140625" style="2" customWidth="1"/>
    <col min="10" max="12" width="19.7109375" style="2" customWidth="1"/>
    <col min="13" max="13" width="9.42578125" style="2" customWidth="1"/>
    <col min="14" max="16" width="14.5703125" style="2" customWidth="1"/>
    <col min="17" max="16384" width="11.42578125" style="2"/>
  </cols>
  <sheetData>
    <row r="1" spans="1:15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1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15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73.5" customHeight="1" thickTop="1" x14ac:dyDescent="0.2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6" t="s">
        <v>17</v>
      </c>
    </row>
    <row r="7" spans="1:15" ht="15" x14ac:dyDescent="0.25">
      <c r="A7" s="7" t="s">
        <v>18</v>
      </c>
      <c r="B7" s="8"/>
      <c r="C7" s="8"/>
      <c r="D7" s="8"/>
      <c r="E7" s="8"/>
      <c r="F7" s="8"/>
      <c r="G7" s="8"/>
      <c r="H7" s="8"/>
      <c r="I7" s="8"/>
      <c r="J7" s="8"/>
      <c r="K7" s="8"/>
      <c r="L7" s="9"/>
      <c r="M7" s="10"/>
    </row>
    <row r="8" spans="1:15" ht="15" x14ac:dyDescent="0.25">
      <c r="A8" s="11" t="s">
        <v>19</v>
      </c>
      <c r="B8" s="12">
        <f>SUM(B9:B18)</f>
        <v>166443707.17957023</v>
      </c>
      <c r="C8" s="12">
        <f t="shared" ref="C8:J8" si="0">SUM(C9:C18)</f>
        <v>184551044.89038929</v>
      </c>
      <c r="D8" s="12">
        <f t="shared" si="0"/>
        <v>114647607.84465748</v>
      </c>
      <c r="E8" s="12">
        <f>SUM(E9:E18)</f>
        <v>18724390.596718289</v>
      </c>
      <c r="F8" s="12">
        <f t="shared" si="0"/>
        <v>138686777.74950066</v>
      </c>
      <c r="G8" s="12">
        <f>SUM(G9:G18)</f>
        <v>391850486.31029099</v>
      </c>
      <c r="H8" s="12">
        <f>SUM(H9:H18)</f>
        <v>1014904014.5711269</v>
      </c>
      <c r="I8" s="12">
        <f>SUM(I9:I18)</f>
        <v>282837450.74638236</v>
      </c>
      <c r="J8" s="12">
        <f t="shared" si="0"/>
        <v>1297741465.3175094</v>
      </c>
      <c r="K8" s="12">
        <f>SUM(K9:K18)+1</f>
        <v>1160345676</v>
      </c>
      <c r="L8" s="12">
        <f>+K8-J8</f>
        <v>-137395789.31750941</v>
      </c>
      <c r="M8" s="13">
        <f>+K8/J8</f>
        <v>0.89412699448276178</v>
      </c>
    </row>
    <row r="9" spans="1:15" ht="14.25" x14ac:dyDescent="0.2">
      <c r="A9" s="14" t="s">
        <v>20</v>
      </c>
      <c r="B9" s="15">
        <f>+'[1]Nómina y honorarios 2019'!K28</f>
        <v>104809703.77574666</v>
      </c>
      <c r="C9" s="15">
        <f>+'[1]Nómina y honorarios 2019'!K52</f>
        <v>126960043.03345999</v>
      </c>
      <c r="D9" s="15">
        <f>+'[1]Nómina y honorarios 2019'!K66</f>
        <v>81092777.762966678</v>
      </c>
      <c r="E9" s="15">
        <f>+'[1]Nómina y honorarios 2019'!K75</f>
        <v>12341005.093386667</v>
      </c>
      <c r="F9" s="15">
        <f>+'[1]Nómina y honorarios 2019'!K40</f>
        <v>96912227.402293324</v>
      </c>
      <c r="G9" s="15">
        <f>+'[1]Nómina y honorarios 2019'!K80</f>
        <v>262430942.34812</v>
      </c>
      <c r="H9" s="16">
        <f t="shared" ref="H9:H19" si="1">+B9+C9+D9+G9+E9+F9</f>
        <v>684546699.41597331</v>
      </c>
      <c r="I9" s="15">
        <f>+'[1]Nómina y honorarios 2019'!K13</f>
        <v>162033264.79097334</v>
      </c>
      <c r="J9" s="15">
        <f t="shared" ref="J9:J18" si="2">+H9+I9</f>
        <v>846579964.20694661</v>
      </c>
      <c r="K9" s="15">
        <v>745806218</v>
      </c>
      <c r="L9" s="15">
        <f>+K9-J9</f>
        <v>-100773746.20694661</v>
      </c>
      <c r="M9" s="17">
        <f>+K9/J9</f>
        <v>0.88096370045640193</v>
      </c>
      <c r="O9" s="18"/>
    </row>
    <row r="10" spans="1:15" ht="14.25" x14ac:dyDescent="0.2">
      <c r="A10" s="14" t="s">
        <v>21</v>
      </c>
      <c r="B10" s="15">
        <f>+'[1]Nómina y honorarios 2019'!O28</f>
        <v>4367070.9906561105</v>
      </c>
      <c r="C10" s="15">
        <f>+'[1]Nómina y honorarios 2019'!O52</f>
        <v>5290001.7930608336</v>
      </c>
      <c r="D10" s="15">
        <f>+'[1]Nómina y honorarios 2019'!O66</f>
        <v>3378865.7401236114</v>
      </c>
      <c r="E10" s="15">
        <f>+'[1]Nómina y honorarios 2019'!O75</f>
        <v>514208.54555777786</v>
      </c>
      <c r="F10" s="15">
        <f>+'[1]Nómina y honorarios 2019'!O40</f>
        <v>4038009.4750955557</v>
      </c>
      <c r="G10" s="15">
        <f>+'[1]Nómina y honorarios 2019'!O80</f>
        <v>10934622.597838337</v>
      </c>
      <c r="H10" s="16">
        <f t="shared" si="1"/>
        <v>28522779.142332222</v>
      </c>
      <c r="I10" s="15">
        <f>+'[1]Nómina y honorarios 2019'!O13</f>
        <v>6332727.1256238883</v>
      </c>
      <c r="J10" s="15">
        <f t="shared" si="2"/>
        <v>34855506.267956108</v>
      </c>
      <c r="K10" s="15">
        <v>31276899</v>
      </c>
      <c r="L10" s="15">
        <f>+K10-J10</f>
        <v>-3578607.2679561079</v>
      </c>
      <c r="M10" s="17">
        <f t="shared" ref="M10:M65" si="3">+K10/J10</f>
        <v>0.89733021691192461</v>
      </c>
    </row>
    <row r="11" spans="1:15" ht="14.25" x14ac:dyDescent="0.2">
      <c r="A11" s="14" t="s">
        <v>22</v>
      </c>
      <c r="B11" s="15">
        <f>+'[1]Nómina y honorarios 2019'!N28</f>
        <v>5950200.2006922225</v>
      </c>
      <c r="C11" s="15">
        <f>+'[1]Nómina y honorarios 2019'!N52</f>
        <v>7796061.8055016669</v>
      </c>
      <c r="D11" s="15">
        <f>+'[1]Nómina y honorarios 2019'!N66</f>
        <v>3973789.699627223</v>
      </c>
      <c r="E11" s="15">
        <f>+'[1]Nómina y honorarios 2019'!N75</f>
        <v>1028417.0911155557</v>
      </c>
      <c r="F11" s="15">
        <f>+'[1]Nómina y honorarios 2019'!N40</f>
        <v>5292077.1695711119</v>
      </c>
      <c r="G11" s="15">
        <f>+'[1]Nómina y honorarios 2019'!N80</f>
        <v>19085303.415056676</v>
      </c>
      <c r="H11" s="16">
        <f t="shared" si="1"/>
        <v>43125849.381564453</v>
      </c>
      <c r="I11" s="15">
        <f>+'[1]Nómina y honorarios 2019'!N13</f>
        <v>12665454.251247777</v>
      </c>
      <c r="J11" s="15">
        <f t="shared" si="2"/>
        <v>55791303.632812232</v>
      </c>
      <c r="K11" s="15">
        <v>53646298</v>
      </c>
      <c r="L11" s="15">
        <f t="shared" ref="L11:L74" si="4">+K11-J11</f>
        <v>-2145005.6328122318</v>
      </c>
      <c r="M11" s="17">
        <f t="shared" si="3"/>
        <v>0.96155304692413213</v>
      </c>
    </row>
    <row r="12" spans="1:15" ht="14.25" x14ac:dyDescent="0.2">
      <c r="A12" s="14" t="s">
        <v>23</v>
      </c>
      <c r="B12" s="19">
        <f>+[2]Agregados!$D$7</f>
        <v>15716805.5</v>
      </c>
      <c r="C12" s="19">
        <v>0</v>
      </c>
      <c r="D12" s="19">
        <v>0</v>
      </c>
      <c r="E12" s="15">
        <v>0</v>
      </c>
      <c r="F12" s="16">
        <v>0</v>
      </c>
      <c r="G12" s="16">
        <v>0</v>
      </c>
      <c r="H12" s="16">
        <f t="shared" si="1"/>
        <v>15716805.5</v>
      </c>
      <c r="I12" s="15">
        <f>+'[1]Nómina y honorarios 2019'!I121</f>
        <v>39492282.961533338</v>
      </c>
      <c r="J12" s="15">
        <f>+H12+I12</f>
        <v>55209088.461533338</v>
      </c>
      <c r="K12" s="15">
        <v>51742410</v>
      </c>
      <c r="L12" s="15">
        <f t="shared" si="4"/>
        <v>-3466678.4615333378</v>
      </c>
      <c r="M12" s="17">
        <f t="shared" si="3"/>
        <v>0.93720819238034103</v>
      </c>
    </row>
    <row r="13" spans="1:15" ht="14.25" x14ac:dyDescent="0.2">
      <c r="A13" s="14" t="s">
        <v>24</v>
      </c>
      <c r="B13" s="15">
        <f>+'[1]Nómina y honorarios 2019'!K110</f>
        <v>0</v>
      </c>
      <c r="C13" s="15">
        <f>+'[1]Nómina y honorarios 2019'!O110</f>
        <v>0</v>
      </c>
      <c r="D13" s="15">
        <f>+'[1]Nómina y honorarios 2019'!Q110</f>
        <v>0</v>
      </c>
      <c r="E13" s="15">
        <f>+'[1]Nómina y honorarios 2019'!I110</f>
        <v>0</v>
      </c>
      <c r="F13" s="15">
        <f>+'[1]Nómina y honorarios 2019'!M110</f>
        <v>0</v>
      </c>
      <c r="G13" s="15">
        <f>+'[1]Nómina y honorarios 2019'!S110</f>
        <v>0</v>
      </c>
      <c r="H13" s="16">
        <f t="shared" si="1"/>
        <v>0</v>
      </c>
      <c r="I13" s="15">
        <v>0</v>
      </c>
      <c r="J13" s="15">
        <f>+H13+I13</f>
        <v>0</v>
      </c>
      <c r="K13" s="15">
        <v>0</v>
      </c>
      <c r="L13" s="15">
        <f t="shared" si="4"/>
        <v>0</v>
      </c>
      <c r="M13" s="17">
        <v>0</v>
      </c>
    </row>
    <row r="14" spans="1:15" ht="14.25" x14ac:dyDescent="0.2">
      <c r="A14" s="14" t="s">
        <v>25</v>
      </c>
      <c r="B14" s="15">
        <f>+'[1]Nómina y honorarios 2019'!L28</f>
        <v>5950200.2006922225</v>
      </c>
      <c r="C14" s="15">
        <f>+'[1]Nómina y honorarios 2019'!L52</f>
        <v>7796061.8055016669</v>
      </c>
      <c r="D14" s="15">
        <f>+'[1]Nómina y honorarios 2019'!L66</f>
        <v>3973789.699627223</v>
      </c>
      <c r="E14" s="15">
        <f>+'[1]Nómina y honorarios 2019'!L75</f>
        <v>1028417.0911155557</v>
      </c>
      <c r="F14" s="15">
        <f>+'[1]Nómina y honorarios 2019'!L40</f>
        <v>5292077.1695711119</v>
      </c>
      <c r="G14" s="15">
        <f>+'[1]Nómina y honorarios 2019'!L80</f>
        <v>19085303.415056676</v>
      </c>
      <c r="H14" s="16">
        <f t="shared" si="1"/>
        <v>43125849.381564453</v>
      </c>
      <c r="I14" s="15">
        <f>+'[1]Nómina y honorarios 2019'!L13</f>
        <v>12665454.251247777</v>
      </c>
      <c r="J14" s="15">
        <f t="shared" si="2"/>
        <v>55791303.632812232</v>
      </c>
      <c r="K14" s="15">
        <v>53646298</v>
      </c>
      <c r="L14" s="15">
        <f t="shared" si="4"/>
        <v>-2145005.6328122318</v>
      </c>
      <c r="M14" s="17">
        <f t="shared" si="3"/>
        <v>0.96155304692413213</v>
      </c>
      <c r="N14" s="20"/>
      <c r="O14" s="20"/>
    </row>
    <row r="15" spans="1:15" ht="14.25" x14ac:dyDescent="0.2">
      <c r="A15" s="14" t="s">
        <v>26</v>
      </c>
      <c r="B15" s="15">
        <f>+'[1]Nómina y honorarios 2019'!M28</f>
        <v>714024.02408306662</v>
      </c>
      <c r="C15" s="15">
        <f>+'[1]Nómina y honorarios 2019'!M52</f>
        <v>935527.41666019999</v>
      </c>
      <c r="D15" s="15">
        <f>+'[1]Nómina y honorarios 2019'!M66</f>
        <v>476854.76395526668</v>
      </c>
      <c r="E15" s="15">
        <f>+'[1]Nómina y honorarios 2019'!M75</f>
        <v>123410.05093386667</v>
      </c>
      <c r="F15" s="15">
        <f>+'[1]Nómina y honorarios 2019'!M40</f>
        <v>635049.26034853328</v>
      </c>
      <c r="G15" s="15">
        <f>+'[1]Nómina y honorarios 2019'!M80</f>
        <v>2290236.4098067996</v>
      </c>
      <c r="H15" s="16">
        <f t="shared" si="1"/>
        <v>5175101.9257877329</v>
      </c>
      <c r="I15" s="15">
        <f>+'[1]Nómina y honorarios 2019'!M13</f>
        <v>1519854.5101497332</v>
      </c>
      <c r="J15" s="15">
        <f t="shared" si="2"/>
        <v>6694956.4359374661</v>
      </c>
      <c r="K15" s="15">
        <v>6342447</v>
      </c>
      <c r="L15" s="15">
        <f t="shared" si="4"/>
        <v>-352509.4359374661</v>
      </c>
      <c r="M15" s="17">
        <f t="shared" si="3"/>
        <v>0.94734701572586022</v>
      </c>
      <c r="N15" s="20"/>
      <c r="O15" s="20"/>
    </row>
    <row r="16" spans="1:15" ht="14.25" x14ac:dyDescent="0.2">
      <c r="A16" s="14" t="s">
        <v>27</v>
      </c>
      <c r="B16" s="15">
        <f>+'[1]Nómina y honorarios 2019'!S28</f>
        <v>19864356.923010495</v>
      </c>
      <c r="C16" s="15">
        <f>+'[1]Nómina y honorarios 2019'!S52</f>
        <v>24575570.902775053</v>
      </c>
      <c r="D16" s="15">
        <f>+'[1]Nómina y honorarios 2019'!S66</f>
        <v>14957009.510894947</v>
      </c>
      <c r="E16" s="15">
        <f>+'[1]Nómina y honorarios 2019'!S75</f>
        <v>2532451.9540437451</v>
      </c>
      <c r="F16" s="15">
        <f>+'[1]Nómina y honorarios 2019'!S40</f>
        <v>18204149.439783137</v>
      </c>
      <c r="G16" s="15">
        <f>+'[1]Nómina y honorarios 2019'!S80</f>
        <v>53905860.811975315</v>
      </c>
      <c r="H16" s="16">
        <f t="shared" si="1"/>
        <v>134039399.54248269</v>
      </c>
      <c r="I16" s="15">
        <f>+'[1]Nómina y honorarios 2019'!S13</f>
        <v>33622576.713369116</v>
      </c>
      <c r="J16" s="15">
        <f t="shared" si="2"/>
        <v>167661976.25585181</v>
      </c>
      <c r="K16" s="15">
        <v>153045206</v>
      </c>
      <c r="L16" s="15">
        <f t="shared" si="4"/>
        <v>-14616770.255851805</v>
      </c>
      <c r="M16" s="17">
        <f t="shared" si="3"/>
        <v>0.91282000497508964</v>
      </c>
    </row>
    <row r="17" spans="1:14" ht="14.25" x14ac:dyDescent="0.2">
      <c r="A17" s="14" t="s">
        <v>28</v>
      </c>
      <c r="B17" s="15">
        <f>+'[1]Nómina y honorarios 2019'!U28</f>
        <v>4031709.13986196</v>
      </c>
      <c r="C17" s="15">
        <f>+'[1]Nómina y honorarios 2019'!U52</f>
        <v>4976790.2815243956</v>
      </c>
      <c r="D17" s="15">
        <f>+'[1]Nómina y honorarios 2019'!U66</f>
        <v>3019786.963316679</v>
      </c>
      <c r="E17" s="15">
        <f>+'[1]Nómina y honorarios 2019'!U75</f>
        <v>513991.45358449785</v>
      </c>
      <c r="F17" s="15">
        <f>+'[1]Nómina y honorarios 2019'!U40</f>
        <v>3694750.1479279501</v>
      </c>
      <c r="G17" s="15">
        <f>+'[1]Nómina y honorarios 2019'!U80</f>
        <v>10719207.694416553</v>
      </c>
      <c r="H17" s="16">
        <f t="shared" si="1"/>
        <v>26956235.680632036</v>
      </c>
      <c r="I17" s="15">
        <f>+'[1]Nómina y honorarios 2019'!U13</f>
        <v>6447038.2854388617</v>
      </c>
      <c r="J17" s="15">
        <f t="shared" si="2"/>
        <v>33403273.966070898</v>
      </c>
      <c r="K17" s="15">
        <v>28814499</v>
      </c>
      <c r="L17" s="15">
        <f t="shared" si="4"/>
        <v>-4588774.9660708979</v>
      </c>
      <c r="M17" s="17">
        <f t="shared" si="3"/>
        <v>0.86262499386341862</v>
      </c>
    </row>
    <row r="18" spans="1:14" ht="14.25" x14ac:dyDescent="0.2">
      <c r="A18" s="14" t="s">
        <v>29</v>
      </c>
      <c r="B18" s="15">
        <f>+'[1]Nómina y honorarios 2019'!X28</f>
        <v>5039636.424827449</v>
      </c>
      <c r="C18" s="15">
        <f>+'[1]Nómina y honorarios 2019'!X52</f>
        <v>6220987.851905494</v>
      </c>
      <c r="D18" s="15">
        <f>+'[1]Nómina y honorarios 2019'!X66</f>
        <v>3774733.7041458492</v>
      </c>
      <c r="E18" s="15">
        <f>+'[1]Nómina y honorarios 2019'!X75</f>
        <v>642489.31698062224</v>
      </c>
      <c r="F18" s="15">
        <f>+'[1]Nómina y honorarios 2019'!X40</f>
        <v>4618437.6849099388</v>
      </c>
      <c r="G18" s="15">
        <f>+'[1]Nómina y honorarios 2019'!X80</f>
        <v>13399009.618020691</v>
      </c>
      <c r="H18" s="16">
        <f t="shared" si="1"/>
        <v>33695294.600790046</v>
      </c>
      <c r="I18" s="15">
        <f>+'[1]Nómina y honorarios 2019'!X13</f>
        <v>8058797.856798579</v>
      </c>
      <c r="J18" s="15">
        <f t="shared" si="2"/>
        <v>41754092.457588628</v>
      </c>
      <c r="K18" s="15">
        <v>36025400</v>
      </c>
      <c r="L18" s="15">
        <f t="shared" si="4"/>
        <v>-5728692.4575886279</v>
      </c>
      <c r="M18" s="17">
        <f t="shared" si="3"/>
        <v>0.86279925821864045</v>
      </c>
    </row>
    <row r="19" spans="1:14" ht="15" x14ac:dyDescent="0.25">
      <c r="A19" s="21" t="s">
        <v>30</v>
      </c>
      <c r="B19" s="22">
        <f t="shared" ref="B19:G19" si="5">SUM(B9:B18)</f>
        <v>166443707.17957023</v>
      </c>
      <c r="C19" s="22">
        <f t="shared" si="5"/>
        <v>184551044.89038929</v>
      </c>
      <c r="D19" s="22">
        <f t="shared" si="5"/>
        <v>114647607.84465748</v>
      </c>
      <c r="E19" s="22">
        <f t="shared" si="5"/>
        <v>18724390.596718289</v>
      </c>
      <c r="F19" s="22">
        <f t="shared" si="5"/>
        <v>138686777.74950066</v>
      </c>
      <c r="G19" s="22">
        <f t="shared" si="5"/>
        <v>391850486.31029099</v>
      </c>
      <c r="H19" s="22">
        <f t="shared" si="1"/>
        <v>1014904014.5711269</v>
      </c>
      <c r="I19" s="22">
        <f>SUM(I9:I18)</f>
        <v>282837450.74638236</v>
      </c>
      <c r="J19" s="22">
        <f>SUM(J9:J18)</f>
        <v>1297741465.3175094</v>
      </c>
      <c r="K19" s="22">
        <f>SUM(K9:K18)+1</f>
        <v>1160345676</v>
      </c>
      <c r="L19" s="12">
        <f t="shared" si="4"/>
        <v>-137395789.31750941</v>
      </c>
      <c r="M19" s="13">
        <f>+K19/J19</f>
        <v>0.89412699448276178</v>
      </c>
      <c r="N19" s="20"/>
    </row>
    <row r="20" spans="1:14" ht="15" x14ac:dyDescent="0.25">
      <c r="A20" s="7" t="s">
        <v>31</v>
      </c>
      <c r="B20" s="15"/>
      <c r="C20" s="15"/>
      <c r="D20" s="15"/>
      <c r="E20" s="15"/>
      <c r="F20" s="15"/>
      <c r="G20" s="15"/>
      <c r="H20" s="15"/>
      <c r="I20" s="23"/>
      <c r="J20" s="15"/>
      <c r="K20" s="24"/>
      <c r="L20" s="24"/>
      <c r="M20" s="13"/>
    </row>
    <row r="21" spans="1:14" ht="14.25" x14ac:dyDescent="0.2">
      <c r="A21" s="25" t="s">
        <v>32</v>
      </c>
      <c r="B21" s="26">
        <f>+[1]Funcionamiento!J10</f>
        <v>5025000</v>
      </c>
      <c r="C21" s="26">
        <f>+[1]Funcionamiento!K10</f>
        <v>0</v>
      </c>
      <c r="D21" s="26">
        <v>0</v>
      </c>
      <c r="E21" s="26">
        <v>0</v>
      </c>
      <c r="F21" s="26">
        <f>+[1]Funcionamiento!M10</f>
        <v>0</v>
      </c>
      <c r="G21" s="26">
        <f>+[1]Funcionamiento!H10</f>
        <v>3000000</v>
      </c>
      <c r="H21" s="26">
        <f t="shared" ref="H21:H35" si="6">+B21+C21+D21+G21+E21+F21</f>
        <v>8025000</v>
      </c>
      <c r="I21" s="15">
        <f>+[1]Funcionamiento!G10</f>
        <v>126273283.2158</v>
      </c>
      <c r="J21" s="15">
        <f>+I21+H21</f>
        <v>134298283.21579999</v>
      </c>
      <c r="K21" s="15">
        <v>60036360</v>
      </c>
      <c r="L21" s="15">
        <f t="shared" si="4"/>
        <v>-74261923.215799987</v>
      </c>
      <c r="M21" s="17">
        <f t="shared" si="3"/>
        <v>0.44703743460018269</v>
      </c>
    </row>
    <row r="22" spans="1:14" ht="14.25" x14ac:dyDescent="0.2">
      <c r="A22" s="25" t="s">
        <v>33</v>
      </c>
      <c r="B22" s="15">
        <f>+[1]Funcionamiento!J24</f>
        <v>0</v>
      </c>
      <c r="C22" s="26">
        <f>+[1]Funcionamiento!K24</f>
        <v>600000</v>
      </c>
      <c r="D22" s="26">
        <v>0</v>
      </c>
      <c r="E22" s="15">
        <f>+[1]Funcionamiento!I24</f>
        <v>0</v>
      </c>
      <c r="F22" s="26">
        <f>+[1]Funcionamiento!M24</f>
        <v>0</v>
      </c>
      <c r="G22" s="15">
        <f>+[1]Funcionamiento!H24</f>
        <v>1000000</v>
      </c>
      <c r="H22" s="26">
        <f t="shared" si="6"/>
        <v>1600000</v>
      </c>
      <c r="I22" s="15">
        <f>+[1]Funcionamiento!G24</f>
        <v>3434069.2616999997</v>
      </c>
      <c r="J22" s="15">
        <f t="shared" ref="J22:J35" si="7">+H22+I22</f>
        <v>5034069.2616999997</v>
      </c>
      <c r="K22" s="15">
        <v>0</v>
      </c>
      <c r="L22" s="15">
        <f t="shared" si="4"/>
        <v>-5034069.2616999997</v>
      </c>
      <c r="M22" s="17">
        <f t="shared" si="3"/>
        <v>0</v>
      </c>
    </row>
    <row r="23" spans="1:14" ht="14.25" x14ac:dyDescent="0.2">
      <c r="A23" s="25" t="s">
        <v>34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f>+[1]Funcionamiento!H14</f>
        <v>3000000</v>
      </c>
      <c r="H23" s="26">
        <f t="shared" si="6"/>
        <v>3000000</v>
      </c>
      <c r="I23" s="15">
        <f>+[1]Funcionamiento!G14</f>
        <v>5798905.8512000004</v>
      </c>
      <c r="J23" s="15">
        <f t="shared" si="7"/>
        <v>8798905.8511999995</v>
      </c>
      <c r="K23" s="15">
        <v>7829205</v>
      </c>
      <c r="L23" s="15">
        <f t="shared" si="4"/>
        <v>-969700.85119999945</v>
      </c>
      <c r="M23" s="17">
        <f t="shared" si="3"/>
        <v>0.88979301885952655</v>
      </c>
    </row>
    <row r="24" spans="1:14" ht="14.25" x14ac:dyDescent="0.2">
      <c r="A24" s="25" t="s">
        <v>35</v>
      </c>
      <c r="B24" s="15">
        <f>+[1]Funcionamiento!J26</f>
        <v>1000000</v>
      </c>
      <c r="C24" s="26">
        <f>+[1]Funcionamiento!K26</f>
        <v>3000000</v>
      </c>
      <c r="D24" s="26">
        <f>+[1]Funcionamiento!L26</f>
        <v>1923256.94425942</v>
      </c>
      <c r="E24" s="26">
        <f>+[1]Funcionamiento!I26</f>
        <v>998530</v>
      </c>
      <c r="F24" s="26">
        <f>+[1]Funcionamiento!M26</f>
        <v>3031198.0271887486</v>
      </c>
      <c r="G24" s="26">
        <f>+[1]Funcionamiento!H26</f>
        <v>57300000</v>
      </c>
      <c r="H24" s="26">
        <f t="shared" si="6"/>
        <v>67252984.971448168</v>
      </c>
      <c r="I24" s="15">
        <f>+[1]Funcionamiento!G26</f>
        <v>16340013.874513637</v>
      </c>
      <c r="J24" s="15">
        <f t="shared" si="7"/>
        <v>83592998.845961809</v>
      </c>
      <c r="K24" s="15">
        <v>66067731</v>
      </c>
      <c r="L24" s="15">
        <f t="shared" si="4"/>
        <v>-17525267.845961809</v>
      </c>
      <c r="M24" s="17">
        <f t="shared" si="3"/>
        <v>0.79035005218252896</v>
      </c>
    </row>
    <row r="25" spans="1:14" ht="14.25" x14ac:dyDescent="0.2">
      <c r="A25" s="25" t="s">
        <v>36</v>
      </c>
      <c r="B25" s="26">
        <f>+[1]Funcionamiento!J28</f>
        <v>500000</v>
      </c>
      <c r="C25" s="26">
        <f>+[1]Funcionamiento!K28</f>
        <v>677324.25</v>
      </c>
      <c r="D25" s="26">
        <f>+[1]Funcionamiento!L28</f>
        <v>567877.82782500004</v>
      </c>
      <c r="E25" s="26">
        <v>0</v>
      </c>
      <c r="F25" s="26">
        <f>+[1]Funcionamiento!M28</f>
        <v>617550.35649999999</v>
      </c>
      <c r="G25" s="26">
        <f>+[1]Funcionamiento!H28</f>
        <v>568000</v>
      </c>
      <c r="H25" s="26">
        <f t="shared" si="6"/>
        <v>2930752.4343250003</v>
      </c>
      <c r="I25" s="15">
        <f>+[1]Funcionamiento!G28</f>
        <v>1375245.7218500001</v>
      </c>
      <c r="J25" s="15">
        <f t="shared" si="7"/>
        <v>4305998.1561750006</v>
      </c>
      <c r="K25" s="15">
        <v>2083800</v>
      </c>
      <c r="L25" s="15">
        <f t="shared" si="4"/>
        <v>-2222198.1561750006</v>
      </c>
      <c r="M25" s="17">
        <f t="shared" si="3"/>
        <v>0.4839296080542288</v>
      </c>
    </row>
    <row r="26" spans="1:14" ht="14.25" x14ac:dyDescent="0.2">
      <c r="A26" s="14" t="s">
        <v>37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f t="shared" si="6"/>
        <v>0</v>
      </c>
      <c r="I26" s="15">
        <f>+[1]Funcionamiento!G8</f>
        <v>20000000</v>
      </c>
      <c r="J26" s="15">
        <f t="shared" si="7"/>
        <v>20000000</v>
      </c>
      <c r="K26" s="15">
        <v>2901055</v>
      </c>
      <c r="L26" s="15">
        <f t="shared" si="4"/>
        <v>-17098945</v>
      </c>
      <c r="M26" s="17">
        <f t="shared" si="3"/>
        <v>0.14505275000000001</v>
      </c>
    </row>
    <row r="27" spans="1:14" ht="14.25" x14ac:dyDescent="0.2">
      <c r="A27" s="25" t="s">
        <v>38</v>
      </c>
      <c r="B27" s="26">
        <f>+[1]Funcionamiento!J16</f>
        <v>2592326.3058000002</v>
      </c>
      <c r="C27" s="26">
        <f>+[1]Funcionamiento!K16</f>
        <v>2592326.3058000002</v>
      </c>
      <c r="D27" s="26">
        <f>+[1]Funcionamiento!L16</f>
        <v>2592326.3058000002</v>
      </c>
      <c r="E27" s="26">
        <f>+[1]Funcionamiento!I16</f>
        <v>2592326.3058000002</v>
      </c>
      <c r="F27" s="26">
        <f>+[1]Funcionamiento!M16</f>
        <v>2592326.3058000002</v>
      </c>
      <c r="G27" s="26">
        <f>+[1]Funcionamiento!H16</f>
        <v>2592326.3058000002</v>
      </c>
      <c r="H27" s="26">
        <f t="shared" si="6"/>
        <v>15553957.834800001</v>
      </c>
      <c r="I27" s="15">
        <f>+[1]Funcionamiento!G16</f>
        <v>6526638.0025000013</v>
      </c>
      <c r="J27" s="15">
        <f t="shared" si="7"/>
        <v>22080595.837300003</v>
      </c>
      <c r="K27" s="15">
        <v>14432183</v>
      </c>
      <c r="L27" s="15">
        <f t="shared" si="4"/>
        <v>-7648412.8373000026</v>
      </c>
      <c r="M27" s="17">
        <f t="shared" si="3"/>
        <v>0.65361383842822762</v>
      </c>
    </row>
    <row r="28" spans="1:14" ht="14.25" x14ac:dyDescent="0.2">
      <c r="A28" s="25" t="s">
        <v>39</v>
      </c>
      <c r="B28" s="26">
        <f>+[1]Funcionamiento!J30</f>
        <v>0</v>
      </c>
      <c r="C28" s="26">
        <f>+[1]Funcionamiento!K30</f>
        <v>0</v>
      </c>
      <c r="D28" s="26">
        <f>+[1]Funcionamiento!L30</f>
        <v>1419694.5695625001</v>
      </c>
      <c r="E28" s="26">
        <f>+[1]Funcionamiento!I30</f>
        <v>0</v>
      </c>
      <c r="F28" s="26">
        <v>0</v>
      </c>
      <c r="G28" s="26">
        <f>+[1]Funcionamiento!H30</f>
        <v>10409000</v>
      </c>
      <c r="H28" s="26">
        <f t="shared" si="6"/>
        <v>11828694.5695625</v>
      </c>
      <c r="I28" s="15">
        <f>+[1]Funcionamiento!G30</f>
        <v>2453688.2408500002</v>
      </c>
      <c r="J28" s="15">
        <f t="shared" si="7"/>
        <v>14282382.8104125</v>
      </c>
      <c r="K28" s="15">
        <v>4192728</v>
      </c>
      <c r="L28" s="15">
        <f t="shared" si="4"/>
        <v>-10089654.8104125</v>
      </c>
      <c r="M28" s="17">
        <f t="shared" si="3"/>
        <v>0.29355941901678428</v>
      </c>
    </row>
    <row r="29" spans="1:14" ht="14.25" x14ac:dyDescent="0.2">
      <c r="A29" s="25" t="s">
        <v>40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f>+[1]Funcionamiento!H34</f>
        <v>18822334.475000001</v>
      </c>
      <c r="H29" s="26">
        <f t="shared" si="6"/>
        <v>18822334.475000001</v>
      </c>
      <c r="I29" s="15">
        <f>+[1]Funcionamiento!G34</f>
        <v>32046250.324550003</v>
      </c>
      <c r="J29" s="15">
        <f t="shared" si="7"/>
        <v>50868584.799550004</v>
      </c>
      <c r="K29" s="15">
        <v>32295208</v>
      </c>
      <c r="L29" s="15">
        <f t="shared" si="4"/>
        <v>-18573376.799550004</v>
      </c>
      <c r="M29" s="17">
        <f t="shared" si="3"/>
        <v>0.6348752993082224</v>
      </c>
    </row>
    <row r="30" spans="1:14" ht="14.25" x14ac:dyDescent="0.2">
      <c r="A30" s="25" t="s">
        <v>41</v>
      </c>
      <c r="B30" s="15">
        <f>+[1]Funcionamiento!J22</f>
        <v>3500000</v>
      </c>
      <c r="C30" s="15">
        <f>+[1]Funcionamiento!K22</f>
        <v>4605436.25</v>
      </c>
      <c r="D30" s="15">
        <f>+[1]Funcionamiento!L22</f>
        <v>2339937.2333009746</v>
      </c>
      <c r="E30" s="15">
        <v>0</v>
      </c>
      <c r="F30" s="26">
        <f>+[1]Funcionamiento!M22</f>
        <v>6410624.4203581819</v>
      </c>
      <c r="G30" s="15">
        <f>+[1]Funcionamiento!H22</f>
        <v>75996083.5</v>
      </c>
      <c r="H30" s="26">
        <f t="shared" si="6"/>
        <v>92852081.40365915</v>
      </c>
      <c r="I30" s="15">
        <f>+[1]Funcionamiento!G22</f>
        <v>6673125</v>
      </c>
      <c r="J30" s="15">
        <f t="shared" si="7"/>
        <v>99525206.40365915</v>
      </c>
      <c r="K30" s="15">
        <v>88995868</v>
      </c>
      <c r="L30" s="15">
        <f t="shared" si="4"/>
        <v>-10529338.40365915</v>
      </c>
      <c r="M30" s="17">
        <f t="shared" si="3"/>
        <v>0.89420430477728674</v>
      </c>
    </row>
    <row r="31" spans="1:14" ht="14.25" x14ac:dyDescent="0.2">
      <c r="A31" s="25" t="s">
        <v>42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/>
      <c r="H31" s="26">
        <f t="shared" si="6"/>
        <v>0</v>
      </c>
      <c r="I31" s="15">
        <f>+[1]Funcionamiento!G12</f>
        <v>5312215.3353500003</v>
      </c>
      <c r="J31" s="15">
        <f t="shared" si="7"/>
        <v>5312215.3353500003</v>
      </c>
      <c r="K31" s="15">
        <v>2068399</v>
      </c>
      <c r="L31" s="15">
        <f t="shared" si="4"/>
        <v>-3243816.3353500003</v>
      </c>
      <c r="M31" s="17">
        <f t="shared" si="3"/>
        <v>0.3893665579096337</v>
      </c>
    </row>
    <row r="32" spans="1:14" ht="14.25" x14ac:dyDescent="0.2">
      <c r="A32" s="25" t="s">
        <v>43</v>
      </c>
      <c r="B32" s="15">
        <f>+[1]Funcionamiento!J18</f>
        <v>3611106</v>
      </c>
      <c r="C32" s="15">
        <f>+[1]Funcionamiento!K18</f>
        <v>1420151.25</v>
      </c>
      <c r="D32" s="15">
        <f>+[1]Funcionamiento!L18</f>
        <v>787511.75</v>
      </c>
      <c r="E32" s="15">
        <f>+[1]Funcionamiento!I18</f>
        <v>154111.25</v>
      </c>
      <c r="F32" s="15">
        <f>+[1]Funcionamiento!M18</f>
        <v>1343676.75</v>
      </c>
      <c r="G32" s="15">
        <f>+[1]Funcionamiento!H18</f>
        <v>8186950</v>
      </c>
      <c r="H32" s="26">
        <f t="shared" si="6"/>
        <v>15503507</v>
      </c>
      <c r="I32" s="15">
        <f>+[1]Funcionamiento!G18</f>
        <v>10542344.982500002</v>
      </c>
      <c r="J32" s="15">
        <f t="shared" si="7"/>
        <v>26045851.982500002</v>
      </c>
      <c r="K32" s="15">
        <v>24509434</v>
      </c>
      <c r="L32" s="15">
        <f t="shared" si="4"/>
        <v>-1536417.9825000018</v>
      </c>
      <c r="M32" s="17">
        <f t="shared" si="3"/>
        <v>0.94101102995086094</v>
      </c>
    </row>
    <row r="33" spans="1:13" ht="14.25" x14ac:dyDescent="0.2">
      <c r="A33" s="25" t="s">
        <v>44</v>
      </c>
      <c r="B33" s="26">
        <f>+[1]Funcionamiento!J20</f>
        <v>0</v>
      </c>
      <c r="C33" s="26">
        <v>0</v>
      </c>
      <c r="D33" s="26">
        <v>0</v>
      </c>
      <c r="E33" s="26">
        <v>0</v>
      </c>
      <c r="F33" s="26">
        <f>+[1]Funcionamiento!M20</f>
        <v>0</v>
      </c>
      <c r="G33" s="26">
        <f>+[1]Funcionamiento!H20</f>
        <v>2512194</v>
      </c>
      <c r="H33" s="26">
        <f t="shared" si="6"/>
        <v>2512194</v>
      </c>
      <c r="I33" s="15">
        <f>+[1]Funcionamiento!G20</f>
        <v>5920337</v>
      </c>
      <c r="J33" s="15">
        <f>+H33+I33</f>
        <v>8432531</v>
      </c>
      <c r="K33" s="15">
        <v>4554040</v>
      </c>
      <c r="L33" s="15">
        <f t="shared" si="4"/>
        <v>-3878491</v>
      </c>
      <c r="M33" s="17">
        <f t="shared" si="3"/>
        <v>0.54005612312602236</v>
      </c>
    </row>
    <row r="34" spans="1:13" ht="14.25" x14ac:dyDescent="0.2">
      <c r="A34" s="25" t="s">
        <v>45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f t="shared" si="6"/>
        <v>0</v>
      </c>
      <c r="I34" s="15">
        <f>+[1]Funcionamiento!G36</f>
        <v>3128473.3172000004</v>
      </c>
      <c r="J34" s="15">
        <f t="shared" si="7"/>
        <v>3128473.3172000004</v>
      </c>
      <c r="K34" s="15">
        <v>0</v>
      </c>
      <c r="L34" s="15">
        <f t="shared" si="4"/>
        <v>-3128473.3172000004</v>
      </c>
      <c r="M34" s="17">
        <f t="shared" si="3"/>
        <v>0</v>
      </c>
    </row>
    <row r="35" spans="1:13" ht="14.25" x14ac:dyDescent="0.2">
      <c r="A35" s="25" t="s">
        <v>46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f t="shared" si="6"/>
        <v>0</v>
      </c>
      <c r="I35" s="15">
        <f>+[1]Funcionamiento!G32</f>
        <v>6362537.1771500008</v>
      </c>
      <c r="J35" s="15">
        <f t="shared" si="7"/>
        <v>6362537.1771500008</v>
      </c>
      <c r="K35" s="15">
        <v>3445734.5</v>
      </c>
      <c r="L35" s="15">
        <f t="shared" si="4"/>
        <v>-2916802.6771500008</v>
      </c>
      <c r="M35" s="17">
        <f t="shared" si="3"/>
        <v>0.54156610862326826</v>
      </c>
    </row>
    <row r="36" spans="1:13" ht="15" x14ac:dyDescent="0.25">
      <c r="A36" s="27" t="s">
        <v>47</v>
      </c>
      <c r="B36" s="23">
        <f t="shared" ref="B36:J36" si="8">SUM(B21:B35)</f>
        <v>16228432.3058</v>
      </c>
      <c r="C36" s="23">
        <f t="shared" si="8"/>
        <v>12895238.0558</v>
      </c>
      <c r="D36" s="23">
        <f t="shared" si="8"/>
        <v>9630604.6307478957</v>
      </c>
      <c r="E36" s="23">
        <f t="shared" si="8"/>
        <v>3744967.5558000002</v>
      </c>
      <c r="F36" s="23">
        <f t="shared" si="8"/>
        <v>13995375.859846931</v>
      </c>
      <c r="G36" s="23">
        <f t="shared" si="8"/>
        <v>183386888.28080001</v>
      </c>
      <c r="H36" s="28">
        <f t="shared" si="8"/>
        <v>239881506.68879479</v>
      </c>
      <c r="I36" s="23">
        <f t="shared" si="8"/>
        <v>252187127.30516368</v>
      </c>
      <c r="J36" s="23">
        <f t="shared" si="8"/>
        <v>492068633.99395853</v>
      </c>
      <c r="K36" s="23">
        <f>SUM(K21:K35)</f>
        <v>313411745.5</v>
      </c>
      <c r="L36" s="12">
        <f t="shared" si="4"/>
        <v>-178656888.49395853</v>
      </c>
      <c r="M36" s="13">
        <f t="shared" si="3"/>
        <v>0.63692689159262272</v>
      </c>
    </row>
    <row r="37" spans="1:13" ht="15" x14ac:dyDescent="0.25">
      <c r="A37" s="29" t="s">
        <v>48</v>
      </c>
      <c r="B37" s="23"/>
      <c r="C37" s="23"/>
      <c r="D37" s="23"/>
      <c r="E37" s="23"/>
      <c r="F37" s="23"/>
      <c r="G37" s="23"/>
      <c r="H37" s="28"/>
      <c r="I37" s="23"/>
      <c r="J37" s="23"/>
      <c r="K37" s="30"/>
      <c r="L37" s="30"/>
      <c r="M37" s="13"/>
    </row>
    <row r="38" spans="1:13" s="32" customFormat="1" ht="15" x14ac:dyDescent="0.25">
      <c r="A38" s="31" t="s">
        <v>49</v>
      </c>
      <c r="B38" s="12"/>
      <c r="C38" s="12"/>
      <c r="D38" s="12"/>
      <c r="E38" s="12"/>
      <c r="F38" s="12"/>
      <c r="G38" s="12"/>
      <c r="H38" s="12"/>
      <c r="I38" s="12">
        <f>SUM(I39:I41)</f>
        <v>107243033</v>
      </c>
      <c r="J38" s="12">
        <f>SUM(J39:J41)</f>
        <v>107243033</v>
      </c>
      <c r="K38" s="12">
        <f>SUM(K39:K41)</f>
        <v>95091144</v>
      </c>
      <c r="L38" s="12">
        <f t="shared" si="4"/>
        <v>-12151889</v>
      </c>
      <c r="M38" s="13">
        <f t="shared" si="3"/>
        <v>0.88668831289021821</v>
      </c>
    </row>
    <row r="39" spans="1:13" s="34" customFormat="1" ht="15" hidden="1" outlineLevel="1" x14ac:dyDescent="0.25">
      <c r="A39" s="33" t="s">
        <v>50</v>
      </c>
      <c r="B39" s="15"/>
      <c r="C39" s="23"/>
      <c r="D39" s="23"/>
      <c r="E39" s="23"/>
      <c r="F39" s="23"/>
      <c r="G39" s="23"/>
      <c r="H39" s="15"/>
      <c r="I39" s="15">
        <f>+[3]Agregados!$D$47</f>
        <v>32352285</v>
      </c>
      <c r="J39" s="16">
        <f>+H39+I39</f>
        <v>32352285</v>
      </c>
      <c r="K39" s="16">
        <v>29164850</v>
      </c>
      <c r="L39" s="15">
        <f t="shared" si="4"/>
        <v>-3187435</v>
      </c>
      <c r="M39" s="17">
        <f t="shared" si="3"/>
        <v>0.90147728359836099</v>
      </c>
    </row>
    <row r="40" spans="1:13" s="34" customFormat="1" ht="15" hidden="1" outlineLevel="1" x14ac:dyDescent="0.25">
      <c r="A40" s="33" t="s">
        <v>51</v>
      </c>
      <c r="B40" s="15"/>
      <c r="C40" s="23"/>
      <c r="D40" s="23"/>
      <c r="E40" s="23"/>
      <c r="F40" s="23"/>
      <c r="G40" s="23"/>
      <c r="H40" s="15"/>
      <c r="I40" s="15">
        <f>+[3]Agregados!$D$48</f>
        <v>50418410</v>
      </c>
      <c r="J40" s="16">
        <f>+H40+I40</f>
        <v>50418410</v>
      </c>
      <c r="K40" s="16">
        <v>43577569</v>
      </c>
      <c r="L40" s="15">
        <f t="shared" si="4"/>
        <v>-6840841</v>
      </c>
      <c r="M40" s="17">
        <f t="shared" si="3"/>
        <v>0.8643185891820071</v>
      </c>
    </row>
    <row r="41" spans="1:13" s="34" customFormat="1" ht="15" hidden="1" outlineLevel="1" x14ac:dyDescent="0.25">
      <c r="A41" s="33" t="s">
        <v>52</v>
      </c>
      <c r="B41" s="15"/>
      <c r="C41" s="23"/>
      <c r="D41" s="23"/>
      <c r="E41" s="23"/>
      <c r="F41" s="23"/>
      <c r="G41" s="23"/>
      <c r="H41" s="15"/>
      <c r="I41" s="15">
        <f>+[3]Agregados!$D$49</f>
        <v>24472338</v>
      </c>
      <c r="J41" s="16">
        <f>+H41+I41</f>
        <v>24472338</v>
      </c>
      <c r="K41" s="16">
        <v>22348725</v>
      </c>
      <c r="L41" s="15">
        <f t="shared" si="4"/>
        <v>-2123613</v>
      </c>
      <c r="M41" s="17">
        <f t="shared" si="3"/>
        <v>0.91322394288604547</v>
      </c>
    </row>
    <row r="42" spans="1:13" s="32" customFormat="1" ht="15" collapsed="1" x14ac:dyDescent="0.25">
      <c r="A42" s="31" t="s">
        <v>53</v>
      </c>
      <c r="B42" s="12"/>
      <c r="C42" s="12"/>
      <c r="D42" s="12"/>
      <c r="E42" s="12"/>
      <c r="F42" s="12"/>
      <c r="G42" s="12"/>
      <c r="H42" s="12"/>
      <c r="I42" s="12">
        <f>SUM(I43:I45)</f>
        <v>17450300</v>
      </c>
      <c r="J42" s="12">
        <f>SUM(J43:J45)</f>
        <v>17450300</v>
      </c>
      <c r="K42" s="12">
        <f>SUM(K43:K45)</f>
        <v>11236957</v>
      </c>
      <c r="L42" s="12">
        <f>+K42-J42</f>
        <v>-6213343</v>
      </c>
      <c r="M42" s="13">
        <f t="shared" si="3"/>
        <v>0.64394061993203555</v>
      </c>
    </row>
    <row r="43" spans="1:13" s="34" customFormat="1" ht="15" hidden="1" outlineLevel="1" x14ac:dyDescent="0.25">
      <c r="A43" s="33" t="s">
        <v>54</v>
      </c>
      <c r="B43" s="15"/>
      <c r="C43" s="23"/>
      <c r="D43" s="23"/>
      <c r="E43" s="23"/>
      <c r="F43" s="23"/>
      <c r="G43" s="23"/>
      <c r="H43" s="15"/>
      <c r="I43" s="15">
        <f>+[3]Agregados!$D$52</f>
        <v>4490460</v>
      </c>
      <c r="J43" s="16">
        <f>+H43+I43</f>
        <v>4490460</v>
      </c>
      <c r="K43" s="16">
        <v>3649470</v>
      </c>
      <c r="L43" s="15">
        <f t="shared" si="4"/>
        <v>-840990</v>
      </c>
      <c r="M43" s="17">
        <f t="shared" si="3"/>
        <v>0.81271629187210215</v>
      </c>
    </row>
    <row r="44" spans="1:13" s="34" customFormat="1" ht="15" hidden="1" outlineLevel="1" x14ac:dyDescent="0.25">
      <c r="A44" s="33" t="s">
        <v>55</v>
      </c>
      <c r="B44" s="15"/>
      <c r="C44" s="23"/>
      <c r="D44" s="23"/>
      <c r="E44" s="23"/>
      <c r="F44" s="23"/>
      <c r="G44" s="23"/>
      <c r="H44" s="15"/>
      <c r="I44" s="15">
        <f>+[3]Agregados!$D$53</f>
        <v>12959840</v>
      </c>
      <c r="J44" s="16">
        <f>+H44+I44</f>
        <v>12959840</v>
      </c>
      <c r="K44" s="16">
        <v>7587487</v>
      </c>
      <c r="L44" s="15">
        <f t="shared" si="4"/>
        <v>-5372353</v>
      </c>
      <c r="M44" s="17">
        <f t="shared" si="3"/>
        <v>0.58546147174656482</v>
      </c>
    </row>
    <row r="45" spans="1:13" s="34" customFormat="1" ht="15" hidden="1" outlineLevel="1" x14ac:dyDescent="0.25">
      <c r="A45" s="33" t="s">
        <v>56</v>
      </c>
      <c r="B45" s="15"/>
      <c r="C45" s="23"/>
      <c r="D45" s="23"/>
      <c r="E45" s="23"/>
      <c r="F45" s="23"/>
      <c r="G45" s="23"/>
      <c r="H45" s="15"/>
      <c r="I45" s="15">
        <v>0</v>
      </c>
      <c r="J45" s="16">
        <f>+H45+I45</f>
        <v>0</v>
      </c>
      <c r="K45" s="16">
        <v>0</v>
      </c>
      <c r="L45" s="15">
        <f t="shared" si="4"/>
        <v>0</v>
      </c>
      <c r="M45" s="17">
        <v>0</v>
      </c>
    </row>
    <row r="46" spans="1:13" ht="15" collapsed="1" x14ac:dyDescent="0.25">
      <c r="A46" s="29" t="s">
        <v>57</v>
      </c>
      <c r="B46" s="23"/>
      <c r="C46" s="23"/>
      <c r="D46" s="23"/>
      <c r="E46" s="23"/>
      <c r="F46" s="23"/>
      <c r="G46" s="23"/>
      <c r="H46" s="28"/>
      <c r="I46" s="23">
        <f>+I38+I42</f>
        <v>124693333</v>
      </c>
      <c r="J46" s="23">
        <f>+J38+J42</f>
        <v>124693333</v>
      </c>
      <c r="K46" s="23">
        <f>+K38+K42</f>
        <v>106328101</v>
      </c>
      <c r="L46" s="12">
        <f t="shared" si="4"/>
        <v>-18365232</v>
      </c>
      <c r="M46" s="13">
        <f t="shared" si="3"/>
        <v>0.85271680884494439</v>
      </c>
    </row>
    <row r="47" spans="1:13" ht="15" x14ac:dyDescent="0.25">
      <c r="A47" s="27"/>
      <c r="B47" s="23"/>
      <c r="C47" s="23"/>
      <c r="D47" s="23"/>
      <c r="E47" s="23"/>
      <c r="F47" s="23"/>
      <c r="G47" s="23"/>
      <c r="H47" s="28"/>
      <c r="I47" s="23"/>
      <c r="J47" s="23"/>
      <c r="K47" s="23"/>
      <c r="L47" s="23"/>
      <c r="M47" s="13"/>
    </row>
    <row r="48" spans="1:13" ht="15" x14ac:dyDescent="0.25">
      <c r="A48" s="27" t="s">
        <v>58</v>
      </c>
      <c r="B48" s="23">
        <f t="shared" ref="B48:G48" si="9">+B36+B19</f>
        <v>182672139.48537022</v>
      </c>
      <c r="C48" s="23">
        <f t="shared" si="9"/>
        <v>197446282.94618928</v>
      </c>
      <c r="D48" s="23">
        <f t="shared" si="9"/>
        <v>124278212.47540538</v>
      </c>
      <c r="E48" s="23">
        <f t="shared" si="9"/>
        <v>22469358.152518287</v>
      </c>
      <c r="F48" s="23">
        <f t="shared" si="9"/>
        <v>152682153.60934758</v>
      </c>
      <c r="G48" s="23">
        <f t="shared" si="9"/>
        <v>575237374.59109104</v>
      </c>
      <c r="H48" s="28">
        <f>+B48+C48+D48+G48+E48+F48</f>
        <v>1254785521.2599218</v>
      </c>
      <c r="I48" s="23">
        <f>+I36+I19+I46</f>
        <v>659717911.0515461</v>
      </c>
      <c r="J48" s="23">
        <f>+J36+J19+J46</f>
        <v>1914503432.3114679</v>
      </c>
      <c r="K48" s="23">
        <f>+K36+K19+K46</f>
        <v>1580085522.5</v>
      </c>
      <c r="L48" s="12">
        <f>+K48-J48</f>
        <v>-334417909.81146789</v>
      </c>
      <c r="M48" s="13">
        <f t="shared" si="3"/>
        <v>0.82532394344798343</v>
      </c>
    </row>
    <row r="49" spans="1:13" ht="15" x14ac:dyDescent="0.25">
      <c r="A49" s="27"/>
      <c r="B49" s="23"/>
      <c r="C49" s="23"/>
      <c r="D49" s="23"/>
      <c r="E49" s="23"/>
      <c r="F49" s="23"/>
      <c r="G49" s="23"/>
      <c r="H49" s="28"/>
      <c r="I49" s="23"/>
      <c r="J49" s="23"/>
      <c r="K49" s="23"/>
      <c r="L49" s="23"/>
      <c r="M49" s="13"/>
    </row>
    <row r="50" spans="1:13" ht="15" x14ac:dyDescent="0.25">
      <c r="A50" s="35" t="s">
        <v>59</v>
      </c>
      <c r="B50" s="36">
        <f>+B52</f>
        <v>325288044.5</v>
      </c>
      <c r="C50" s="36">
        <f>+C120</f>
        <v>571623994.89839995</v>
      </c>
      <c r="D50" s="36">
        <f>+D146</f>
        <v>319050250</v>
      </c>
      <c r="E50" s="36">
        <f>+E177</f>
        <v>169499999.90000001</v>
      </c>
      <c r="F50" s="36">
        <f>+F64</f>
        <v>1183970787.5602553</v>
      </c>
      <c r="G50" s="36">
        <f>+G102</f>
        <v>3306200297.7550001</v>
      </c>
      <c r="H50" s="36">
        <f>+B50+C50+D50+G50+E50+F50</f>
        <v>5875633374.6136551</v>
      </c>
      <c r="I50" s="36">
        <v>0</v>
      </c>
      <c r="J50" s="36">
        <f>+I50+H50</f>
        <v>5875633374.6136551</v>
      </c>
      <c r="K50" s="36">
        <f>+K52+K64+K102+K120+K146+K177</f>
        <v>4743344150</v>
      </c>
      <c r="L50" s="12">
        <f>+K50-J50</f>
        <v>-1132289224.6136551</v>
      </c>
      <c r="M50" s="13">
        <f t="shared" si="3"/>
        <v>0.80729069490519267</v>
      </c>
    </row>
    <row r="51" spans="1:13" ht="15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9"/>
    </row>
    <row r="52" spans="1:13" ht="15" x14ac:dyDescent="0.25">
      <c r="A52" s="37" t="s">
        <v>60</v>
      </c>
      <c r="B52" s="38">
        <f>+B53+B55+B59</f>
        <v>325288044.5</v>
      </c>
      <c r="C52" s="38"/>
      <c r="D52" s="38"/>
      <c r="E52" s="38"/>
      <c r="F52" s="38"/>
      <c r="G52" s="38"/>
      <c r="H52" s="38">
        <f>+H53+H55+H59</f>
        <v>325288044.5</v>
      </c>
      <c r="I52" s="38"/>
      <c r="J52" s="38">
        <f>+J53+J55+J59</f>
        <v>325288044.5</v>
      </c>
      <c r="K52" s="38">
        <f>+K53+K55+K59</f>
        <v>256818707</v>
      </c>
      <c r="L52" s="12">
        <f t="shared" si="4"/>
        <v>-68469337.5</v>
      </c>
      <c r="M52" s="13">
        <f t="shared" si="3"/>
        <v>0.78951166924919058</v>
      </c>
    </row>
    <row r="53" spans="1:13" s="34" customFormat="1" ht="15" x14ac:dyDescent="0.25">
      <c r="A53" s="40" t="s">
        <v>61</v>
      </c>
      <c r="B53" s="23">
        <f>+SUM(B54:B54)</f>
        <v>85675026.75</v>
      </c>
      <c r="C53" s="23"/>
      <c r="D53" s="23"/>
      <c r="E53" s="23"/>
      <c r="F53" s="23"/>
      <c r="G53" s="23"/>
      <c r="H53" s="23">
        <f>+SUM(H54:H54)</f>
        <v>85675026.75</v>
      </c>
      <c r="I53" s="23"/>
      <c r="J53" s="23">
        <f>+SUM(J54:J54)</f>
        <v>85675026.75</v>
      </c>
      <c r="K53" s="23">
        <f>+SUM(K54:K54)</f>
        <v>78014990</v>
      </c>
      <c r="L53" s="12">
        <f t="shared" si="4"/>
        <v>-7660036.75</v>
      </c>
      <c r="M53" s="13">
        <f t="shared" si="3"/>
        <v>0.91059195379825197</v>
      </c>
    </row>
    <row r="54" spans="1:13" s="34" customFormat="1" ht="15" hidden="1" outlineLevel="1" x14ac:dyDescent="0.25">
      <c r="A54" s="33" t="s">
        <v>62</v>
      </c>
      <c r="B54" s="15">
        <f>+[2]Agregados!$D$24</f>
        <v>85675026.75</v>
      </c>
      <c r="C54" s="23"/>
      <c r="D54" s="23"/>
      <c r="E54" s="23"/>
      <c r="F54" s="23"/>
      <c r="G54" s="23"/>
      <c r="H54" s="15">
        <f>+B54+C54+D54+G54+E54+F54</f>
        <v>85675026.75</v>
      </c>
      <c r="I54" s="23"/>
      <c r="J54" s="16">
        <f>+H54+I54</f>
        <v>85675026.75</v>
      </c>
      <c r="K54" s="16">
        <v>78014990</v>
      </c>
      <c r="L54" s="16">
        <f t="shared" si="4"/>
        <v>-7660036.75</v>
      </c>
      <c r="M54" s="17">
        <f t="shared" si="3"/>
        <v>0.91059195379825197</v>
      </c>
    </row>
    <row r="55" spans="1:13" s="34" customFormat="1" ht="15" collapsed="1" x14ac:dyDescent="0.25">
      <c r="A55" s="31" t="s">
        <v>63</v>
      </c>
      <c r="B55" s="12">
        <f>SUM(B56:B58)</f>
        <v>79246589</v>
      </c>
      <c r="C55" s="23"/>
      <c r="D55" s="23"/>
      <c r="E55" s="23"/>
      <c r="F55" s="23"/>
      <c r="G55" s="23"/>
      <c r="H55" s="12">
        <f>SUM(H56:H58)</f>
        <v>79246589</v>
      </c>
      <c r="I55" s="23"/>
      <c r="J55" s="12">
        <f>SUM(J56:J58)</f>
        <v>79246589</v>
      </c>
      <c r="K55" s="12">
        <f>SUM(K56:K58)</f>
        <v>58983420</v>
      </c>
      <c r="L55" s="12">
        <f t="shared" si="4"/>
        <v>-20263169</v>
      </c>
      <c r="M55" s="13">
        <f t="shared" si="3"/>
        <v>0.74430231943484659</v>
      </c>
    </row>
    <row r="56" spans="1:13" s="34" customFormat="1" ht="15" hidden="1" outlineLevel="1" x14ac:dyDescent="0.25">
      <c r="A56" s="33" t="s">
        <v>64</v>
      </c>
      <c r="B56" s="15">
        <f>+[2]Agregados!$D$32</f>
        <v>41273286</v>
      </c>
      <c r="C56" s="23"/>
      <c r="D56" s="23"/>
      <c r="E56" s="23"/>
      <c r="F56" s="23"/>
      <c r="G56" s="23"/>
      <c r="H56" s="15">
        <f>+B56+C56+D56+G56+E56+F56</f>
        <v>41273286</v>
      </c>
      <c r="I56" s="23"/>
      <c r="J56" s="16">
        <f>+H56+I56</f>
        <v>41273286</v>
      </c>
      <c r="K56" s="16">
        <v>33622605</v>
      </c>
      <c r="L56" s="16">
        <f t="shared" si="4"/>
        <v>-7650681</v>
      </c>
      <c r="M56" s="17">
        <f t="shared" si="3"/>
        <v>0.81463358648012663</v>
      </c>
    </row>
    <row r="57" spans="1:13" s="34" customFormat="1" ht="15" hidden="1" outlineLevel="1" x14ac:dyDescent="0.25">
      <c r="A57" s="33" t="s">
        <v>65</v>
      </c>
      <c r="B57" s="15">
        <f>+[2]Agregados!$D$33</f>
        <v>10418696</v>
      </c>
      <c r="C57" s="23"/>
      <c r="D57" s="23"/>
      <c r="E57" s="23"/>
      <c r="F57" s="23"/>
      <c r="G57" s="23"/>
      <c r="H57" s="15">
        <f>+B57+C57+D57+G57+E57+F57</f>
        <v>10418696</v>
      </c>
      <c r="I57" s="23"/>
      <c r="J57" s="16">
        <f>+H57+I57</f>
        <v>10418696</v>
      </c>
      <c r="K57" s="16">
        <v>8504193</v>
      </c>
      <c r="L57" s="16">
        <f t="shared" si="4"/>
        <v>-1914503</v>
      </c>
      <c r="M57" s="17">
        <f t="shared" si="3"/>
        <v>0.81624351070421863</v>
      </c>
    </row>
    <row r="58" spans="1:13" s="34" customFormat="1" ht="15" hidden="1" outlineLevel="1" x14ac:dyDescent="0.25">
      <c r="A58" s="33" t="s">
        <v>66</v>
      </c>
      <c r="B58" s="15">
        <f>+[2]Agregados!$D$34</f>
        <v>27554607</v>
      </c>
      <c r="C58" s="23"/>
      <c r="D58" s="23"/>
      <c r="E58" s="23"/>
      <c r="F58" s="23"/>
      <c r="G58" s="23"/>
      <c r="H58" s="15">
        <f>+B58+C58+D58+G58+E58+F58</f>
        <v>27554607</v>
      </c>
      <c r="I58" s="23"/>
      <c r="J58" s="16">
        <f>+H58+I58</f>
        <v>27554607</v>
      </c>
      <c r="K58" s="16">
        <v>16856622</v>
      </c>
      <c r="L58" s="16">
        <f t="shared" si="4"/>
        <v>-10697985</v>
      </c>
      <c r="M58" s="17">
        <f t="shared" si="3"/>
        <v>0.61175330862095034</v>
      </c>
    </row>
    <row r="59" spans="1:13" s="34" customFormat="1" ht="15" collapsed="1" x14ac:dyDescent="0.25">
      <c r="A59" s="31" t="s">
        <v>67</v>
      </c>
      <c r="B59" s="12">
        <f>SUM(B60:B62)</f>
        <v>160366428.75</v>
      </c>
      <c r="C59" s="23"/>
      <c r="D59" s="23"/>
      <c r="E59" s="23"/>
      <c r="F59" s="23"/>
      <c r="G59" s="23"/>
      <c r="H59" s="12">
        <f>SUM(H60:H62)</f>
        <v>160366428.75</v>
      </c>
      <c r="I59" s="23"/>
      <c r="J59" s="12">
        <f>SUM(J60:J62)</f>
        <v>160366428.75</v>
      </c>
      <c r="K59" s="12">
        <f>SUM(K60:K62)</f>
        <v>119820297</v>
      </c>
      <c r="L59" s="12">
        <f t="shared" si="4"/>
        <v>-40546131.75</v>
      </c>
      <c r="M59" s="13">
        <f t="shared" si="3"/>
        <v>0.74716571251200858</v>
      </c>
    </row>
    <row r="60" spans="1:13" s="34" customFormat="1" ht="15" hidden="1" outlineLevel="1" x14ac:dyDescent="0.25">
      <c r="A60" s="33" t="s">
        <v>68</v>
      </c>
      <c r="B60" s="15">
        <f>+[2]Agregados!$D$27</f>
        <v>81259492</v>
      </c>
      <c r="C60" s="23"/>
      <c r="D60" s="23"/>
      <c r="E60" s="23"/>
      <c r="F60" s="23"/>
      <c r="G60" s="23"/>
      <c r="H60" s="15">
        <f>+B60+C60+D60+G60+E60+F60</f>
        <v>81259492</v>
      </c>
      <c r="I60" s="23"/>
      <c r="J60" s="16">
        <f>+H60+I60</f>
        <v>81259492</v>
      </c>
      <c r="K60" s="16">
        <v>59191757</v>
      </c>
      <c r="L60" s="16">
        <f t="shared" si="4"/>
        <v>-22067735</v>
      </c>
      <c r="M60" s="17">
        <f t="shared" si="3"/>
        <v>0.7284288338893381</v>
      </c>
    </row>
    <row r="61" spans="1:13" s="34" customFormat="1" ht="15" hidden="1" outlineLevel="1" x14ac:dyDescent="0.25">
      <c r="A61" s="33" t="s">
        <v>69</v>
      </c>
      <c r="B61" s="15">
        <f>+[2]Agregados!$D$28</f>
        <v>54360011</v>
      </c>
      <c r="C61" s="23"/>
      <c r="D61" s="23"/>
      <c r="E61" s="23"/>
      <c r="F61" s="23"/>
      <c r="G61" s="23"/>
      <c r="H61" s="15">
        <f>+B61+C61+D61+G61+E61+F61</f>
        <v>54360011</v>
      </c>
      <c r="I61" s="23"/>
      <c r="J61" s="16">
        <f>+H61+I61</f>
        <v>54360011</v>
      </c>
      <c r="K61" s="16">
        <v>45260555</v>
      </c>
      <c r="L61" s="16">
        <f t="shared" si="4"/>
        <v>-9099456</v>
      </c>
      <c r="M61" s="17">
        <f t="shared" si="3"/>
        <v>0.8326075393914103</v>
      </c>
    </row>
    <row r="62" spans="1:13" s="34" customFormat="1" ht="15" hidden="1" outlineLevel="1" x14ac:dyDescent="0.25">
      <c r="A62" s="33" t="s">
        <v>70</v>
      </c>
      <c r="B62" s="15">
        <f>+[2]Agregados!$D$29</f>
        <v>24746925.75</v>
      </c>
      <c r="C62" s="23"/>
      <c r="D62" s="23"/>
      <c r="E62" s="23"/>
      <c r="F62" s="23"/>
      <c r="G62" s="23"/>
      <c r="H62" s="15">
        <f>+B62+C62+D62+G62+E62+F62</f>
        <v>24746925.75</v>
      </c>
      <c r="I62" s="23"/>
      <c r="J62" s="16">
        <f>+H62+I62</f>
        <v>24746925.75</v>
      </c>
      <c r="K62" s="16">
        <v>15367985</v>
      </c>
      <c r="L62" s="16">
        <f t="shared" si="4"/>
        <v>-9378940.75</v>
      </c>
      <c r="M62" s="17">
        <f t="shared" si="3"/>
        <v>0.62100582331928644</v>
      </c>
    </row>
    <row r="63" spans="1:13" s="34" customFormat="1" ht="15" collapsed="1" x14ac:dyDescent="0.25">
      <c r="A63" s="33"/>
      <c r="B63" s="15"/>
      <c r="C63" s="23"/>
      <c r="D63" s="23"/>
      <c r="E63" s="23"/>
      <c r="F63" s="23"/>
      <c r="G63" s="23"/>
      <c r="H63" s="15"/>
      <c r="I63" s="23"/>
      <c r="J63" s="16"/>
      <c r="K63" s="16"/>
      <c r="L63" s="16"/>
      <c r="M63" s="17"/>
    </row>
    <row r="64" spans="1:13" s="34" customFormat="1" ht="15" x14ac:dyDescent="0.25">
      <c r="A64" s="31" t="s">
        <v>71</v>
      </c>
      <c r="B64" s="15"/>
      <c r="C64" s="23"/>
      <c r="D64" s="23"/>
      <c r="E64" s="23"/>
      <c r="F64" s="23">
        <f>+F65+F72+F84+F93</f>
        <v>1183970787.5602553</v>
      </c>
      <c r="G64" s="23"/>
      <c r="H64" s="23">
        <f>+H65+H72+H84+H93</f>
        <v>1183970787.5602553</v>
      </c>
      <c r="I64" s="23"/>
      <c r="J64" s="23">
        <f>+J65+J72+J84+J93</f>
        <v>1183970787.5602553</v>
      </c>
      <c r="K64" s="23">
        <f>+K65+K72+K84+K93</f>
        <v>989628560</v>
      </c>
      <c r="L64" s="12">
        <f t="shared" si="4"/>
        <v>-194342227.56025529</v>
      </c>
      <c r="M64" s="13">
        <f t="shared" si="3"/>
        <v>0.83585555521963018</v>
      </c>
    </row>
    <row r="65" spans="1:13" s="34" customFormat="1" ht="15" x14ac:dyDescent="0.25">
      <c r="A65" s="31" t="s">
        <v>72</v>
      </c>
      <c r="B65" s="15"/>
      <c r="C65" s="23"/>
      <c r="D65" s="23"/>
      <c r="E65" s="23"/>
      <c r="F65" s="23">
        <f>SUM(F66:F71)</f>
        <v>7245211.8822507607</v>
      </c>
      <c r="G65" s="23"/>
      <c r="H65" s="23">
        <f>SUM(H66:H71)</f>
        <v>7245211.8822507607</v>
      </c>
      <c r="I65" s="23"/>
      <c r="J65" s="23">
        <f>SUM(J66:J71)</f>
        <v>7245211.8822507607</v>
      </c>
      <c r="K65" s="23">
        <f>SUM(K66:K71)</f>
        <v>0</v>
      </c>
      <c r="L65" s="12">
        <f t="shared" si="4"/>
        <v>-7245211.8822507607</v>
      </c>
      <c r="M65" s="13">
        <f t="shared" si="3"/>
        <v>0</v>
      </c>
    </row>
    <row r="66" spans="1:13" s="34" customFormat="1" ht="15" hidden="1" outlineLevel="1" x14ac:dyDescent="0.25">
      <c r="A66" s="33" t="s">
        <v>73</v>
      </c>
      <c r="B66" s="15"/>
      <c r="C66" s="23"/>
      <c r="D66" s="23"/>
      <c r="E66" s="23"/>
      <c r="F66" s="16">
        <v>0</v>
      </c>
      <c r="G66" s="23"/>
      <c r="H66" s="15">
        <f t="shared" ref="H66:H71" si="10">+B66+C66+D66+G66+E66+F66</f>
        <v>0</v>
      </c>
      <c r="I66" s="23"/>
      <c r="J66" s="16">
        <f t="shared" ref="J66:J71" si="11">+H66+I66</f>
        <v>0</v>
      </c>
      <c r="K66" s="16">
        <v>0</v>
      </c>
      <c r="L66" s="16">
        <f t="shared" si="4"/>
        <v>0</v>
      </c>
      <c r="M66" s="17">
        <v>0</v>
      </c>
    </row>
    <row r="67" spans="1:13" s="34" customFormat="1" ht="15" hidden="1" outlineLevel="1" x14ac:dyDescent="0.25">
      <c r="A67" s="33" t="s">
        <v>74</v>
      </c>
      <c r="B67" s="15"/>
      <c r="C67" s="23"/>
      <c r="D67" s="23"/>
      <c r="E67" s="23"/>
      <c r="F67" s="16">
        <v>0</v>
      </c>
      <c r="G67" s="23"/>
      <c r="H67" s="15">
        <f t="shared" si="10"/>
        <v>0</v>
      </c>
      <c r="I67" s="23"/>
      <c r="J67" s="16">
        <f t="shared" si="11"/>
        <v>0</v>
      </c>
      <c r="K67" s="16">
        <v>0</v>
      </c>
      <c r="L67" s="16">
        <f t="shared" si="4"/>
        <v>0</v>
      </c>
      <c r="M67" s="17">
        <v>0</v>
      </c>
    </row>
    <row r="68" spans="1:13" s="34" customFormat="1" ht="15" hidden="1" outlineLevel="1" x14ac:dyDescent="0.25">
      <c r="A68" s="33" t="s">
        <v>75</v>
      </c>
      <c r="B68" s="15"/>
      <c r="C68" s="23"/>
      <c r="D68" s="23"/>
      <c r="E68" s="23"/>
      <c r="F68" s="16">
        <f>+'[4]Presupuesto 2019'!$F$20</f>
        <v>7245211.8822507607</v>
      </c>
      <c r="G68" s="23"/>
      <c r="H68" s="15">
        <f t="shared" si="10"/>
        <v>7245211.8822507607</v>
      </c>
      <c r="I68" s="23"/>
      <c r="J68" s="16">
        <f t="shared" si="11"/>
        <v>7245211.8822507607</v>
      </c>
      <c r="K68" s="16">
        <v>0</v>
      </c>
      <c r="L68" s="16">
        <f t="shared" si="4"/>
        <v>-7245211.8822507607</v>
      </c>
      <c r="M68" s="17">
        <f>+K68/J68</f>
        <v>0</v>
      </c>
    </row>
    <row r="69" spans="1:13" s="34" customFormat="1" ht="15" hidden="1" outlineLevel="1" x14ac:dyDescent="0.25">
      <c r="A69" s="33" t="s">
        <v>76</v>
      </c>
      <c r="B69" s="15"/>
      <c r="C69" s="23"/>
      <c r="D69" s="23"/>
      <c r="E69" s="23"/>
      <c r="F69" s="16">
        <v>0</v>
      </c>
      <c r="G69" s="23"/>
      <c r="H69" s="15">
        <f t="shared" si="10"/>
        <v>0</v>
      </c>
      <c r="I69" s="23"/>
      <c r="J69" s="16">
        <f t="shared" si="11"/>
        <v>0</v>
      </c>
      <c r="K69" s="16">
        <v>0</v>
      </c>
      <c r="L69" s="16">
        <f t="shared" si="4"/>
        <v>0</v>
      </c>
      <c r="M69" s="17">
        <v>0</v>
      </c>
    </row>
    <row r="70" spans="1:13" s="34" customFormat="1" ht="15" hidden="1" outlineLevel="1" x14ac:dyDescent="0.25">
      <c r="A70" s="33" t="s">
        <v>77</v>
      </c>
      <c r="B70" s="15"/>
      <c r="C70" s="23"/>
      <c r="D70" s="23"/>
      <c r="E70" s="23"/>
      <c r="F70" s="16">
        <v>0</v>
      </c>
      <c r="G70" s="23"/>
      <c r="H70" s="15">
        <f t="shared" si="10"/>
        <v>0</v>
      </c>
      <c r="I70" s="23"/>
      <c r="J70" s="16">
        <f t="shared" si="11"/>
        <v>0</v>
      </c>
      <c r="K70" s="16">
        <v>0</v>
      </c>
      <c r="L70" s="16">
        <f t="shared" si="4"/>
        <v>0</v>
      </c>
      <c r="M70" s="17">
        <v>0</v>
      </c>
    </row>
    <row r="71" spans="1:13" s="34" customFormat="1" ht="15" hidden="1" outlineLevel="1" x14ac:dyDescent="0.25">
      <c r="A71" s="33" t="s">
        <v>78</v>
      </c>
      <c r="B71" s="15"/>
      <c r="C71" s="23"/>
      <c r="D71" s="23"/>
      <c r="E71" s="23"/>
      <c r="F71" s="16">
        <v>0</v>
      </c>
      <c r="G71" s="23"/>
      <c r="H71" s="15">
        <f t="shared" si="10"/>
        <v>0</v>
      </c>
      <c r="I71" s="23"/>
      <c r="J71" s="16">
        <f t="shared" si="11"/>
        <v>0</v>
      </c>
      <c r="K71" s="16">
        <v>0</v>
      </c>
      <c r="L71" s="16">
        <f t="shared" si="4"/>
        <v>0</v>
      </c>
      <c r="M71" s="17">
        <v>0</v>
      </c>
    </row>
    <row r="72" spans="1:13" s="34" customFormat="1" ht="15" collapsed="1" x14ac:dyDescent="0.25">
      <c r="A72" s="31" t="s">
        <v>79</v>
      </c>
      <c r="B72" s="15"/>
      <c r="C72" s="23"/>
      <c r="D72" s="23"/>
      <c r="E72" s="23"/>
      <c r="F72" s="23">
        <f>SUM(F73:F83)</f>
        <v>621547069.06679201</v>
      </c>
      <c r="G72" s="23"/>
      <c r="H72" s="23">
        <f>SUM(H73:H83)</f>
        <v>621547069.06679201</v>
      </c>
      <c r="I72" s="23"/>
      <c r="J72" s="23">
        <f>SUM(J73:J83)</f>
        <v>621547069.06679201</v>
      </c>
      <c r="K72" s="23">
        <f>SUM(K73:K83)</f>
        <v>590067403</v>
      </c>
      <c r="L72" s="12">
        <f t="shared" si="4"/>
        <v>-31479666.066792011</v>
      </c>
      <c r="M72" s="13">
        <f t="shared" ref="M72:M135" si="12">+K72/J72</f>
        <v>0.9493527238185574</v>
      </c>
    </row>
    <row r="73" spans="1:13" s="34" customFormat="1" ht="15" hidden="1" outlineLevel="1" x14ac:dyDescent="0.25">
      <c r="A73" s="33" t="s">
        <v>80</v>
      </c>
      <c r="B73" s="15"/>
      <c r="C73" s="23"/>
      <c r="D73" s="23"/>
      <c r="E73" s="23"/>
      <c r="F73" s="16">
        <f>+'[4]Presupuesto 2019'!$F$26</f>
        <v>500000000</v>
      </c>
      <c r="G73" s="23"/>
      <c r="H73" s="15">
        <f>+B73+C73+D73+G73+E73+F73</f>
        <v>500000000</v>
      </c>
      <c r="I73" s="23"/>
      <c r="J73" s="16">
        <f>+H73+I73</f>
        <v>500000000</v>
      </c>
      <c r="K73" s="16">
        <v>494646308</v>
      </c>
      <c r="L73" s="16">
        <f t="shared" si="4"/>
        <v>-5353692</v>
      </c>
      <c r="M73" s="17">
        <f t="shared" si="12"/>
        <v>0.98929261599999996</v>
      </c>
    </row>
    <row r="74" spans="1:13" s="34" customFormat="1" ht="15" hidden="1" outlineLevel="1" x14ac:dyDescent="0.25">
      <c r="A74" s="33" t="s">
        <v>81</v>
      </c>
      <c r="B74" s="15"/>
      <c r="C74" s="23"/>
      <c r="D74" s="23"/>
      <c r="E74" s="23"/>
      <c r="F74" s="16">
        <f>+'[4]Presupuesto 2019'!$F$27</f>
        <v>12000000</v>
      </c>
      <c r="G74" s="23"/>
      <c r="H74" s="15">
        <f>+B74+C74+D74+G74+E74+F74</f>
        <v>12000000</v>
      </c>
      <c r="I74" s="23"/>
      <c r="J74" s="16">
        <f>+H74+I74</f>
        <v>12000000</v>
      </c>
      <c r="K74" s="16">
        <v>8929484</v>
      </c>
      <c r="L74" s="16">
        <f t="shared" si="4"/>
        <v>-3070516</v>
      </c>
      <c r="M74" s="17">
        <f t="shared" si="12"/>
        <v>0.74412366666666663</v>
      </c>
    </row>
    <row r="75" spans="1:13" s="34" customFormat="1" ht="15" hidden="1" outlineLevel="1" x14ac:dyDescent="0.25">
      <c r="A75" s="33" t="s">
        <v>82</v>
      </c>
      <c r="B75" s="15"/>
      <c r="C75" s="23"/>
      <c r="D75" s="23"/>
      <c r="E75" s="23"/>
      <c r="F75" s="16">
        <f>+'[4]Presupuesto 2019'!$F$28</f>
        <v>13558761.532592015</v>
      </c>
      <c r="G75" s="23"/>
      <c r="H75" s="15">
        <f>+B75+C75+D75+G75+E75+F75</f>
        <v>13558761.532592015</v>
      </c>
      <c r="I75" s="23"/>
      <c r="J75" s="16">
        <f>+H75+I75</f>
        <v>13558761.532592015</v>
      </c>
      <c r="K75" s="16">
        <v>3287882</v>
      </c>
      <c r="L75" s="16">
        <f t="shared" ref="L75:L138" si="13">+K75-J75</f>
        <v>-10270879.532592015</v>
      </c>
      <c r="M75" s="17">
        <f t="shared" si="12"/>
        <v>0.24249132135680085</v>
      </c>
    </row>
    <row r="76" spans="1:13" s="34" customFormat="1" ht="15" hidden="1" outlineLevel="1" x14ac:dyDescent="0.25">
      <c r="A76" s="33" t="s">
        <v>83</v>
      </c>
      <c r="B76" s="15"/>
      <c r="C76" s="23"/>
      <c r="D76" s="23"/>
      <c r="E76" s="23"/>
      <c r="F76" s="16">
        <v>0</v>
      </c>
      <c r="G76" s="23"/>
      <c r="H76" s="15">
        <f t="shared" ref="H76:H83" si="14">+B76+C76+D76+G76+E76+F76</f>
        <v>0</v>
      </c>
      <c r="I76" s="23"/>
      <c r="J76" s="16">
        <f t="shared" ref="J76:J83" si="15">+H76+I76</f>
        <v>0</v>
      </c>
      <c r="K76" s="16">
        <v>0</v>
      </c>
      <c r="L76" s="16">
        <f t="shared" si="13"/>
        <v>0</v>
      </c>
      <c r="M76" s="17">
        <v>0</v>
      </c>
    </row>
    <row r="77" spans="1:13" s="34" customFormat="1" ht="15" hidden="1" outlineLevel="1" x14ac:dyDescent="0.25">
      <c r="A77" s="33" t="s">
        <v>84</v>
      </c>
      <c r="B77" s="15"/>
      <c r="C77" s="23"/>
      <c r="D77" s="23"/>
      <c r="E77" s="23"/>
      <c r="F77" s="16">
        <f>+'[4]Presupuesto 2019'!$F$30</f>
        <v>15988307.534200002</v>
      </c>
      <c r="G77" s="23"/>
      <c r="H77" s="15">
        <f t="shared" si="14"/>
        <v>15988307.534200002</v>
      </c>
      <c r="I77" s="23"/>
      <c r="J77" s="16">
        <f t="shared" si="15"/>
        <v>15988307.534200002</v>
      </c>
      <c r="K77" s="16">
        <v>13489472</v>
      </c>
      <c r="L77" s="16">
        <f t="shared" si="13"/>
        <v>-2498835.5342000015</v>
      </c>
      <c r="M77" s="17">
        <f t="shared" si="12"/>
        <v>0.84370856459604404</v>
      </c>
    </row>
    <row r="78" spans="1:13" s="34" customFormat="1" ht="15" hidden="1" outlineLevel="1" x14ac:dyDescent="0.25">
      <c r="A78" s="33" t="s">
        <v>85</v>
      </c>
      <c r="B78" s="15"/>
      <c r="C78" s="23"/>
      <c r="D78" s="23"/>
      <c r="E78" s="23"/>
      <c r="F78" s="16">
        <f>+'[4]Presupuesto 2019'!$F$31</f>
        <v>30000000</v>
      </c>
      <c r="G78" s="23"/>
      <c r="H78" s="15">
        <f t="shared" si="14"/>
        <v>30000000</v>
      </c>
      <c r="I78" s="23"/>
      <c r="J78" s="16">
        <f t="shared" si="15"/>
        <v>30000000</v>
      </c>
      <c r="K78" s="16">
        <v>29499282</v>
      </c>
      <c r="L78" s="16">
        <f t="shared" si="13"/>
        <v>-500718</v>
      </c>
      <c r="M78" s="17">
        <f t="shared" si="12"/>
        <v>0.9833094</v>
      </c>
    </row>
    <row r="79" spans="1:13" s="34" customFormat="1" ht="15" hidden="1" outlineLevel="1" x14ac:dyDescent="0.25">
      <c r="A79" s="33" t="s">
        <v>86</v>
      </c>
      <c r="B79" s="15"/>
      <c r="C79" s="23"/>
      <c r="D79" s="23"/>
      <c r="E79" s="23"/>
      <c r="F79" s="16">
        <v>0</v>
      </c>
      <c r="G79" s="23"/>
      <c r="H79" s="15">
        <f t="shared" si="14"/>
        <v>0</v>
      </c>
      <c r="I79" s="23"/>
      <c r="J79" s="16">
        <f t="shared" si="15"/>
        <v>0</v>
      </c>
      <c r="K79" s="16">
        <v>0</v>
      </c>
      <c r="L79" s="16">
        <f t="shared" si="13"/>
        <v>0</v>
      </c>
      <c r="M79" s="17">
        <v>0</v>
      </c>
    </row>
    <row r="80" spans="1:13" s="34" customFormat="1" ht="15" hidden="1" outlineLevel="1" x14ac:dyDescent="0.25">
      <c r="A80" s="33" t="s">
        <v>87</v>
      </c>
      <c r="B80" s="15"/>
      <c r="C80" s="23"/>
      <c r="D80" s="23"/>
      <c r="E80" s="23"/>
      <c r="F80" s="16">
        <v>0</v>
      </c>
      <c r="G80" s="23"/>
      <c r="H80" s="15">
        <f>+B80+C80+D80+G80+E80+F80</f>
        <v>0</v>
      </c>
      <c r="I80" s="23"/>
      <c r="J80" s="16">
        <f>+H80+I80</f>
        <v>0</v>
      </c>
      <c r="K80" s="16">
        <v>0</v>
      </c>
      <c r="L80" s="16">
        <f t="shared" si="13"/>
        <v>0</v>
      </c>
      <c r="M80" s="17">
        <v>0</v>
      </c>
    </row>
    <row r="81" spans="1:13" s="34" customFormat="1" ht="15" hidden="1" outlineLevel="1" x14ac:dyDescent="0.25">
      <c r="A81" s="33" t="s">
        <v>88</v>
      </c>
      <c r="B81" s="15"/>
      <c r="C81" s="23"/>
      <c r="D81" s="23"/>
      <c r="E81" s="23"/>
      <c r="F81" s="16">
        <v>0</v>
      </c>
      <c r="G81" s="23"/>
      <c r="H81" s="15">
        <f t="shared" si="14"/>
        <v>0</v>
      </c>
      <c r="I81" s="23"/>
      <c r="J81" s="16">
        <f t="shared" si="15"/>
        <v>0</v>
      </c>
      <c r="K81" s="16">
        <v>0</v>
      </c>
      <c r="L81" s="16">
        <f t="shared" si="13"/>
        <v>0</v>
      </c>
      <c r="M81" s="17">
        <v>0</v>
      </c>
    </row>
    <row r="82" spans="1:13" s="34" customFormat="1" ht="15" hidden="1" outlineLevel="1" x14ac:dyDescent="0.25">
      <c r="A82" s="33" t="s">
        <v>89</v>
      </c>
      <c r="B82" s="15"/>
      <c r="C82" s="23"/>
      <c r="D82" s="23"/>
      <c r="E82" s="23"/>
      <c r="F82" s="16">
        <f>+'[4]Presupuesto 2019'!$F$35</f>
        <v>50000000</v>
      </c>
      <c r="G82" s="23"/>
      <c r="H82" s="15">
        <f>+B82+C82+D82+G82+E82+F82</f>
        <v>50000000</v>
      </c>
      <c r="I82" s="23"/>
      <c r="J82" s="16">
        <f>+H82+I82</f>
        <v>50000000</v>
      </c>
      <c r="K82" s="16">
        <v>40214975</v>
      </c>
      <c r="L82" s="16">
        <f t="shared" si="13"/>
        <v>-9785025</v>
      </c>
      <c r="M82" s="17">
        <f t="shared" si="12"/>
        <v>0.80429949999999995</v>
      </c>
    </row>
    <row r="83" spans="1:13" s="34" customFormat="1" ht="15" hidden="1" outlineLevel="1" x14ac:dyDescent="0.25">
      <c r="A83" s="33" t="s">
        <v>90</v>
      </c>
      <c r="B83" s="15"/>
      <c r="C83" s="23"/>
      <c r="D83" s="23"/>
      <c r="E83" s="23"/>
      <c r="F83" s="16">
        <v>0</v>
      </c>
      <c r="G83" s="23"/>
      <c r="H83" s="15">
        <f t="shared" si="14"/>
        <v>0</v>
      </c>
      <c r="I83" s="23"/>
      <c r="J83" s="16">
        <f t="shared" si="15"/>
        <v>0</v>
      </c>
      <c r="K83" s="16">
        <v>0</v>
      </c>
      <c r="L83" s="16">
        <f t="shared" si="13"/>
        <v>0</v>
      </c>
      <c r="M83" s="17">
        <v>0</v>
      </c>
    </row>
    <row r="84" spans="1:13" s="34" customFormat="1" ht="15" collapsed="1" x14ac:dyDescent="0.25">
      <c r="A84" s="31" t="s">
        <v>91</v>
      </c>
      <c r="B84" s="15"/>
      <c r="C84" s="23"/>
      <c r="D84" s="23"/>
      <c r="E84" s="23"/>
      <c r="F84" s="23">
        <f>SUM(F85:F92)</f>
        <v>334797913.70081264</v>
      </c>
      <c r="G84" s="23"/>
      <c r="H84" s="23">
        <f>SUM(H85:H92)</f>
        <v>334797913.70081264</v>
      </c>
      <c r="I84" s="23"/>
      <c r="J84" s="23">
        <f>SUM(J85:J92)</f>
        <v>334797913.70081264</v>
      </c>
      <c r="K84" s="23">
        <f>SUM(K85:K92)</f>
        <v>218140708</v>
      </c>
      <c r="L84" s="12">
        <f t="shared" si="13"/>
        <v>-116657205.70081264</v>
      </c>
      <c r="M84" s="13">
        <f t="shared" si="12"/>
        <v>0.65155934094302126</v>
      </c>
    </row>
    <row r="85" spans="1:13" s="34" customFormat="1" ht="15" hidden="1" outlineLevel="1" x14ac:dyDescent="0.25">
      <c r="A85" s="33" t="s">
        <v>92</v>
      </c>
      <c r="B85" s="15"/>
      <c r="C85" s="23"/>
      <c r="D85" s="23"/>
      <c r="E85" s="23"/>
      <c r="F85" s="16">
        <f>+'[4]Presupuesto 2019'!$F$39</f>
        <v>17935021</v>
      </c>
      <c r="G85" s="23"/>
      <c r="H85" s="15">
        <f>+B85+C85+D85+G85+E85+F85</f>
        <v>17935021</v>
      </c>
      <c r="I85" s="23"/>
      <c r="J85" s="16">
        <f>+H85+I85</f>
        <v>17935021</v>
      </c>
      <c r="K85" s="16">
        <v>15527287</v>
      </c>
      <c r="L85" s="16">
        <f t="shared" si="13"/>
        <v>-2407734</v>
      </c>
      <c r="M85" s="17">
        <f t="shared" si="12"/>
        <v>0.86575237352663259</v>
      </c>
    </row>
    <row r="86" spans="1:13" s="34" customFormat="1" ht="15" hidden="1" outlineLevel="1" x14ac:dyDescent="0.25">
      <c r="A86" s="33" t="s">
        <v>93</v>
      </c>
      <c r="B86" s="15"/>
      <c r="C86" s="23"/>
      <c r="D86" s="23"/>
      <c r="E86" s="23"/>
      <c r="F86" s="16">
        <f>+'[4]Presupuesto 2019'!$F$40</f>
        <v>8396959.6787999999</v>
      </c>
      <c r="G86" s="23"/>
      <c r="H86" s="15">
        <f>+B86+C86+D86+G86+E86+F86</f>
        <v>8396959.6787999999</v>
      </c>
      <c r="I86" s="23"/>
      <c r="J86" s="16">
        <f>+H86+I86</f>
        <v>8396959.6787999999</v>
      </c>
      <c r="K86" s="16">
        <v>8396960</v>
      </c>
      <c r="L86" s="16">
        <f t="shared" si="13"/>
        <v>0.32120000012218952</v>
      </c>
      <c r="M86" s="17">
        <f t="shared" si="12"/>
        <v>1.0000000382519403</v>
      </c>
    </row>
    <row r="87" spans="1:13" s="34" customFormat="1" ht="15" hidden="1" outlineLevel="1" x14ac:dyDescent="0.25">
      <c r="A87" s="33" t="s">
        <v>94</v>
      </c>
      <c r="B87" s="15"/>
      <c r="C87" s="23"/>
      <c r="D87" s="23"/>
      <c r="E87" s="23"/>
      <c r="F87" s="16">
        <f>+'[4]Presupuesto 2019'!$F$42</f>
        <v>44099007.022012636</v>
      </c>
      <c r="G87" s="23"/>
      <c r="H87" s="15">
        <f>+B87+C87+D87+G87+E87+F87</f>
        <v>44099007.022012636</v>
      </c>
      <c r="I87" s="23"/>
      <c r="J87" s="16">
        <f>+H87+I87</f>
        <v>44099007.022012636</v>
      </c>
      <c r="K87" s="16">
        <v>37251103</v>
      </c>
      <c r="L87" s="16">
        <f t="shared" si="13"/>
        <v>-6847904.0220126361</v>
      </c>
      <c r="M87" s="17">
        <f t="shared" si="12"/>
        <v>0.8447152331889376</v>
      </c>
    </row>
    <row r="88" spans="1:13" s="34" customFormat="1" ht="15" hidden="1" outlineLevel="1" x14ac:dyDescent="0.25">
      <c r="A88" s="33" t="s">
        <v>95</v>
      </c>
      <c r="B88" s="15"/>
      <c r="C88" s="23"/>
      <c r="D88" s="23"/>
      <c r="E88" s="23"/>
      <c r="F88" s="16">
        <f>+'[4]Presupuesto 2019'!$F$43</f>
        <v>20000000</v>
      </c>
      <c r="G88" s="23"/>
      <c r="H88" s="15">
        <f>+B88+C88+D88+G88+E88+F88</f>
        <v>20000000</v>
      </c>
      <c r="I88" s="23"/>
      <c r="J88" s="16">
        <f>+H88+I88</f>
        <v>20000000</v>
      </c>
      <c r="K88" s="16">
        <v>0</v>
      </c>
      <c r="L88" s="16">
        <f t="shared" si="13"/>
        <v>-20000000</v>
      </c>
      <c r="M88" s="17">
        <f t="shared" si="12"/>
        <v>0</v>
      </c>
    </row>
    <row r="89" spans="1:13" s="34" customFormat="1" ht="15" hidden="1" outlineLevel="1" x14ac:dyDescent="0.25">
      <c r="A89" s="33" t="s">
        <v>96</v>
      </c>
      <c r="B89" s="15"/>
      <c r="C89" s="23"/>
      <c r="D89" s="23"/>
      <c r="E89" s="23"/>
      <c r="F89" s="16">
        <f>+'[4]Presupuesto 2019'!$F$44</f>
        <v>131366926</v>
      </c>
      <c r="G89" s="23"/>
      <c r="H89" s="15">
        <f>+B89+C89+D89+G89+E89+F89</f>
        <v>131366926</v>
      </c>
      <c r="I89" s="23"/>
      <c r="J89" s="16">
        <f>+H89+I89</f>
        <v>131366926</v>
      </c>
      <c r="K89" s="16">
        <v>130340317</v>
      </c>
      <c r="L89" s="16">
        <f t="shared" si="13"/>
        <v>-1026609</v>
      </c>
      <c r="M89" s="17">
        <f t="shared" si="12"/>
        <v>0.99218517909142523</v>
      </c>
    </row>
    <row r="90" spans="1:13" s="34" customFormat="1" ht="15" hidden="1" outlineLevel="1" x14ac:dyDescent="0.25">
      <c r="A90" s="33" t="s">
        <v>97</v>
      </c>
      <c r="B90" s="15"/>
      <c r="C90" s="23"/>
      <c r="D90" s="23"/>
      <c r="E90" s="23"/>
      <c r="F90" s="16">
        <f>+'[4]Presupuesto 2019'!$F$45</f>
        <v>3000000</v>
      </c>
      <c r="G90" s="23"/>
      <c r="H90" s="15">
        <f t="shared" ref="H90:H100" si="16">+B90+C90+D90+G90+E90+F90</f>
        <v>3000000</v>
      </c>
      <c r="I90" s="23"/>
      <c r="J90" s="16">
        <f t="shared" ref="J90:J100" si="17">+H90+I90</f>
        <v>3000000</v>
      </c>
      <c r="K90" s="16">
        <v>360040</v>
      </c>
      <c r="L90" s="16">
        <f t="shared" si="13"/>
        <v>-2639960</v>
      </c>
      <c r="M90" s="17">
        <f t="shared" si="12"/>
        <v>0.12001333333333333</v>
      </c>
    </row>
    <row r="91" spans="1:13" s="34" customFormat="1" ht="15" hidden="1" outlineLevel="1" x14ac:dyDescent="0.25">
      <c r="A91" s="33" t="s">
        <v>98</v>
      </c>
      <c r="B91" s="15"/>
      <c r="C91" s="23"/>
      <c r="D91" s="23"/>
      <c r="E91" s="23"/>
      <c r="F91" s="16">
        <f>+'[4]Presupuesto 2019'!$F$46</f>
        <v>60000000</v>
      </c>
      <c r="G91" s="23"/>
      <c r="H91" s="15">
        <f>+B91+C91+D91+G91+E91+F91</f>
        <v>60000000</v>
      </c>
      <c r="I91" s="23"/>
      <c r="J91" s="16">
        <f t="shared" si="17"/>
        <v>60000000</v>
      </c>
      <c r="K91" s="16">
        <v>0</v>
      </c>
      <c r="L91" s="16">
        <f t="shared" si="13"/>
        <v>-60000000</v>
      </c>
      <c r="M91" s="17">
        <f t="shared" si="12"/>
        <v>0</v>
      </c>
    </row>
    <row r="92" spans="1:13" s="34" customFormat="1" ht="15" hidden="1" outlineLevel="1" x14ac:dyDescent="0.25">
      <c r="A92" s="33" t="s">
        <v>99</v>
      </c>
      <c r="B92" s="15"/>
      <c r="C92" s="23"/>
      <c r="D92" s="23"/>
      <c r="E92" s="23"/>
      <c r="F92" s="16">
        <f>+'[4]Presupuesto 2019'!$F$47</f>
        <v>50000000</v>
      </c>
      <c r="G92" s="23"/>
      <c r="H92" s="15">
        <f>+B92+C92+D92+G92+E92+F92</f>
        <v>50000000</v>
      </c>
      <c r="I92" s="23"/>
      <c r="J92" s="16">
        <f t="shared" si="17"/>
        <v>50000000</v>
      </c>
      <c r="K92" s="16">
        <v>26265001</v>
      </c>
      <c r="L92" s="16">
        <f t="shared" si="13"/>
        <v>-23734999</v>
      </c>
      <c r="M92" s="17">
        <f t="shared" si="12"/>
        <v>0.52530001999999998</v>
      </c>
    </row>
    <row r="93" spans="1:13" s="34" customFormat="1" ht="15" collapsed="1" x14ac:dyDescent="0.25">
      <c r="A93" s="31" t="s">
        <v>100</v>
      </c>
      <c r="B93" s="12"/>
      <c r="C93" s="12"/>
      <c r="D93" s="12"/>
      <c r="E93" s="12"/>
      <c r="F93" s="12">
        <f>SUM(F94:F100)</f>
        <v>220380592.9104</v>
      </c>
      <c r="G93" s="12"/>
      <c r="H93" s="12">
        <f t="shared" si="16"/>
        <v>220380592.9104</v>
      </c>
      <c r="I93" s="12"/>
      <c r="J93" s="23">
        <f>SUM(J94:J101)</f>
        <v>220380592.9104</v>
      </c>
      <c r="K93" s="23">
        <f>SUM(K94:K101)</f>
        <v>181420449</v>
      </c>
      <c r="L93" s="12">
        <f t="shared" si="13"/>
        <v>-38960143.910400003</v>
      </c>
      <c r="M93" s="13">
        <f t="shared" si="12"/>
        <v>0.82321427038614059</v>
      </c>
    </row>
    <row r="94" spans="1:13" s="34" customFormat="1" ht="15" hidden="1" outlineLevel="1" x14ac:dyDescent="0.25">
      <c r="A94" s="33" t="s">
        <v>101</v>
      </c>
      <c r="B94" s="15"/>
      <c r="C94" s="23"/>
      <c r="D94" s="23"/>
      <c r="E94" s="23"/>
      <c r="F94" s="16">
        <f>+'[4]Presupuesto 2019'!$F$50</f>
        <v>5500000</v>
      </c>
      <c r="G94" s="23"/>
      <c r="H94" s="15">
        <f t="shared" si="16"/>
        <v>5500000</v>
      </c>
      <c r="I94" s="23"/>
      <c r="J94" s="16">
        <f t="shared" si="17"/>
        <v>5500000</v>
      </c>
      <c r="K94" s="16">
        <v>926810</v>
      </c>
      <c r="L94" s="16">
        <f t="shared" si="13"/>
        <v>-4573190</v>
      </c>
      <c r="M94" s="17">
        <f t="shared" si="12"/>
        <v>0.1685109090909091</v>
      </c>
    </row>
    <row r="95" spans="1:13" s="34" customFormat="1" ht="15" hidden="1" outlineLevel="1" x14ac:dyDescent="0.25">
      <c r="A95" s="33" t="s">
        <v>102</v>
      </c>
      <c r="B95" s="15"/>
      <c r="C95" s="23"/>
      <c r="D95" s="23"/>
      <c r="E95" s="23"/>
      <c r="F95" s="16">
        <f>+'[4]Presupuesto 2019'!$F$51</f>
        <v>33587838.7152</v>
      </c>
      <c r="G95" s="23"/>
      <c r="H95" s="15">
        <f t="shared" si="16"/>
        <v>33587838.7152</v>
      </c>
      <c r="I95" s="23"/>
      <c r="J95" s="16">
        <f t="shared" si="17"/>
        <v>33587838.7152</v>
      </c>
      <c r="K95" s="16">
        <v>33587840</v>
      </c>
      <c r="L95" s="16">
        <f t="shared" si="13"/>
        <v>1.2848000004887581</v>
      </c>
      <c r="M95" s="17">
        <f t="shared" si="12"/>
        <v>1.0000000382519403</v>
      </c>
    </row>
    <row r="96" spans="1:13" s="34" customFormat="1" ht="15" hidden="1" outlineLevel="1" x14ac:dyDescent="0.25">
      <c r="A96" s="33" t="s">
        <v>103</v>
      </c>
      <c r="B96" s="15"/>
      <c r="C96" s="23"/>
      <c r="D96" s="23"/>
      <c r="E96" s="23"/>
      <c r="F96" s="16">
        <f>+'[4]Presupuesto 2019'!$F$52</f>
        <v>70000000</v>
      </c>
      <c r="G96" s="23"/>
      <c r="H96" s="15">
        <f t="shared" si="16"/>
        <v>70000000</v>
      </c>
      <c r="I96" s="23"/>
      <c r="J96" s="16">
        <f t="shared" si="17"/>
        <v>70000000</v>
      </c>
      <c r="K96" s="16">
        <v>67593785</v>
      </c>
      <c r="L96" s="16">
        <f t="shared" si="13"/>
        <v>-2406215</v>
      </c>
      <c r="M96" s="17">
        <f t="shared" si="12"/>
        <v>0.96562550000000003</v>
      </c>
    </row>
    <row r="97" spans="1:13" s="34" customFormat="1" ht="15" hidden="1" outlineLevel="1" x14ac:dyDescent="0.25">
      <c r="A97" s="33" t="s">
        <v>104</v>
      </c>
      <c r="B97" s="15"/>
      <c r="C97" s="23"/>
      <c r="D97" s="23"/>
      <c r="E97" s="23"/>
      <c r="F97" s="16">
        <f>+'[4]Presupuesto 2019'!$F$53</f>
        <v>45000000</v>
      </c>
      <c r="G97" s="23"/>
      <c r="H97" s="15">
        <f>+B97+C97+D97+G97+E97+F97</f>
        <v>45000000</v>
      </c>
      <c r="I97" s="23"/>
      <c r="J97" s="16">
        <f>+H97+I97</f>
        <v>45000000</v>
      </c>
      <c r="K97" s="16">
        <v>41381718</v>
      </c>
      <c r="L97" s="16">
        <f t="shared" si="13"/>
        <v>-3618282</v>
      </c>
      <c r="M97" s="17">
        <f t="shared" si="12"/>
        <v>0.91959373333333339</v>
      </c>
    </row>
    <row r="98" spans="1:13" s="34" customFormat="1" ht="15" hidden="1" outlineLevel="1" x14ac:dyDescent="0.25">
      <c r="A98" s="33" t="s">
        <v>105</v>
      </c>
      <c r="B98" s="15"/>
      <c r="C98" s="23"/>
      <c r="D98" s="23"/>
      <c r="E98" s="23"/>
      <c r="F98" s="16">
        <f>+'[4]Presupuesto 2019'!$F$54</f>
        <v>25000000</v>
      </c>
      <c r="G98" s="23"/>
      <c r="H98" s="15">
        <f>+B98+C98+D98+G98+E98+F98</f>
        <v>25000000</v>
      </c>
      <c r="I98" s="23"/>
      <c r="J98" s="16">
        <f>+H98+I98</f>
        <v>25000000</v>
      </c>
      <c r="K98" s="16">
        <v>7070026</v>
      </c>
      <c r="L98" s="16">
        <f t="shared" si="13"/>
        <v>-17929974</v>
      </c>
      <c r="M98" s="17">
        <f t="shared" si="12"/>
        <v>0.28280104</v>
      </c>
    </row>
    <row r="99" spans="1:13" s="34" customFormat="1" ht="15" hidden="1" outlineLevel="1" x14ac:dyDescent="0.25">
      <c r="A99" s="33" t="s">
        <v>106</v>
      </c>
      <c r="B99" s="15"/>
      <c r="C99" s="23"/>
      <c r="D99" s="23"/>
      <c r="E99" s="23"/>
      <c r="F99" s="16">
        <f>+'[4]Presupuesto 2019'!$F$55</f>
        <v>33792754.195200004</v>
      </c>
      <c r="G99" s="23"/>
      <c r="H99" s="15">
        <f>+B99+C99+D99+G99+E99+F99</f>
        <v>33792754.195200004</v>
      </c>
      <c r="I99" s="23"/>
      <c r="J99" s="16">
        <f>+H99+I99</f>
        <v>33792754.195200004</v>
      </c>
      <c r="K99" s="16">
        <v>29380908</v>
      </c>
      <c r="L99" s="16">
        <f t="shared" si="13"/>
        <v>-4411846.1952000037</v>
      </c>
      <c r="M99" s="17">
        <f t="shared" si="12"/>
        <v>0.86944401839176899</v>
      </c>
    </row>
    <row r="100" spans="1:13" s="34" customFormat="1" ht="15" hidden="1" outlineLevel="1" x14ac:dyDescent="0.25">
      <c r="A100" s="33" t="s">
        <v>107</v>
      </c>
      <c r="B100" s="15"/>
      <c r="C100" s="23"/>
      <c r="D100" s="23"/>
      <c r="E100" s="23"/>
      <c r="F100" s="16">
        <f>+'[4]Presupuesto 2019'!$F$56</f>
        <v>7500000</v>
      </c>
      <c r="G100" s="23"/>
      <c r="H100" s="15">
        <f t="shared" si="16"/>
        <v>7500000</v>
      </c>
      <c r="I100" s="23"/>
      <c r="J100" s="16">
        <f t="shared" si="17"/>
        <v>7500000</v>
      </c>
      <c r="K100" s="16">
        <v>1479362</v>
      </c>
      <c r="L100" s="16">
        <f t="shared" si="13"/>
        <v>-6020638</v>
      </c>
      <c r="M100" s="17">
        <f t="shared" si="12"/>
        <v>0.19724826666666667</v>
      </c>
    </row>
    <row r="101" spans="1:13" s="34" customFormat="1" ht="15" collapsed="1" x14ac:dyDescent="0.25">
      <c r="A101" s="33"/>
      <c r="B101" s="15"/>
      <c r="C101" s="23"/>
      <c r="D101" s="23"/>
      <c r="E101" s="23"/>
      <c r="F101" s="16"/>
      <c r="G101" s="23"/>
      <c r="H101" s="15"/>
      <c r="I101" s="23"/>
      <c r="J101" s="16"/>
      <c r="K101" s="16"/>
      <c r="L101" s="16"/>
      <c r="M101" s="17"/>
    </row>
    <row r="102" spans="1:13" s="34" customFormat="1" ht="15" x14ac:dyDescent="0.25">
      <c r="A102" s="31" t="s">
        <v>108</v>
      </c>
      <c r="B102" s="23"/>
      <c r="C102" s="23"/>
      <c r="D102" s="23"/>
      <c r="E102" s="23"/>
      <c r="F102" s="23"/>
      <c r="G102" s="23">
        <f>+G103+G110+G113+G116</f>
        <v>3306200297.7550001</v>
      </c>
      <c r="H102" s="23">
        <f>+H103+H110+H113+H116</f>
        <v>3306200297.7550001</v>
      </c>
      <c r="I102" s="23"/>
      <c r="J102" s="23">
        <f>+J103+J110+J113+J116</f>
        <v>3306200297.7550001</v>
      </c>
      <c r="K102" s="23">
        <f>+K103+K110+K113+K116</f>
        <v>2697772023</v>
      </c>
      <c r="L102" s="12">
        <f t="shared" si="13"/>
        <v>-608428274.75500011</v>
      </c>
      <c r="M102" s="13">
        <f t="shared" si="12"/>
        <v>0.81597355878041045</v>
      </c>
    </row>
    <row r="103" spans="1:13" s="34" customFormat="1" ht="15" x14ac:dyDescent="0.25">
      <c r="A103" s="31" t="s">
        <v>109</v>
      </c>
      <c r="B103" s="23"/>
      <c r="C103" s="23"/>
      <c r="D103" s="23"/>
      <c r="E103" s="12"/>
      <c r="F103" s="23"/>
      <c r="G103" s="12">
        <f>SUM(G104:G109)</f>
        <v>2897949500</v>
      </c>
      <c r="H103" s="12">
        <f>SUM(H104:H109)</f>
        <v>2897949500</v>
      </c>
      <c r="I103" s="23"/>
      <c r="J103" s="12">
        <f>SUM(J104:J109)</f>
        <v>2897949500</v>
      </c>
      <c r="K103" s="12">
        <f>SUM(K104:K109)</f>
        <v>2469886575</v>
      </c>
      <c r="L103" s="12">
        <f t="shared" si="13"/>
        <v>-428062925</v>
      </c>
      <c r="M103" s="13">
        <f t="shared" si="12"/>
        <v>0.85228765201049916</v>
      </c>
    </row>
    <row r="104" spans="1:13" s="34" customFormat="1" ht="15" hidden="1" outlineLevel="1" x14ac:dyDescent="0.25">
      <c r="A104" s="33" t="s">
        <v>110</v>
      </c>
      <c r="B104" s="23"/>
      <c r="C104" s="23"/>
      <c r="D104" s="23"/>
      <c r="E104" s="15"/>
      <c r="F104" s="23"/>
      <c r="G104" s="15">
        <f>+'[5]Ppto PPC I trimestre 2019'!$F$46</f>
        <v>37000000</v>
      </c>
      <c r="H104" s="15">
        <f t="shared" ref="H104:H109" si="18">+B104+C104+D104+G104+E104+F104</f>
        <v>37000000</v>
      </c>
      <c r="I104" s="23"/>
      <c r="J104" s="16">
        <f t="shared" ref="J104:J109" si="19">+H104+I104</f>
        <v>37000000</v>
      </c>
      <c r="K104" s="16">
        <v>26403568</v>
      </c>
      <c r="L104" s="16">
        <f t="shared" si="13"/>
        <v>-10596432</v>
      </c>
      <c r="M104" s="17">
        <f t="shared" si="12"/>
        <v>0.71360994594594596</v>
      </c>
    </row>
    <row r="105" spans="1:13" s="34" customFormat="1" ht="15" hidden="1" outlineLevel="1" x14ac:dyDescent="0.25">
      <c r="A105" s="33" t="s">
        <v>111</v>
      </c>
      <c r="B105" s="23"/>
      <c r="C105" s="23"/>
      <c r="D105" s="23"/>
      <c r="E105" s="15"/>
      <c r="F105" s="23"/>
      <c r="G105" s="15">
        <f>+'[5]Ppto PPC I trimestre 2019'!$F$54</f>
        <v>189600000</v>
      </c>
      <c r="H105" s="15">
        <f t="shared" si="18"/>
        <v>189600000</v>
      </c>
      <c r="I105" s="23"/>
      <c r="J105" s="16">
        <f t="shared" si="19"/>
        <v>189600000</v>
      </c>
      <c r="K105" s="16">
        <v>97578044</v>
      </c>
      <c r="L105" s="16">
        <f t="shared" si="13"/>
        <v>-92021956</v>
      </c>
      <c r="M105" s="17">
        <f t="shared" si="12"/>
        <v>0.51465213080168781</v>
      </c>
    </row>
    <row r="106" spans="1:13" s="34" customFormat="1" ht="15" hidden="1" outlineLevel="1" x14ac:dyDescent="0.25">
      <c r="A106" s="33" t="s">
        <v>112</v>
      </c>
      <c r="B106" s="23"/>
      <c r="C106" s="23"/>
      <c r="D106" s="23"/>
      <c r="E106" s="15"/>
      <c r="F106" s="23"/>
      <c r="G106" s="15">
        <f>+'[5]Ppto PPC I trimestre 2019'!$F$58</f>
        <v>58100000</v>
      </c>
      <c r="H106" s="15">
        <f t="shared" si="18"/>
        <v>58100000</v>
      </c>
      <c r="I106" s="23"/>
      <c r="J106" s="16">
        <f t="shared" si="19"/>
        <v>58100000</v>
      </c>
      <c r="K106" s="16">
        <v>41311050</v>
      </c>
      <c r="L106" s="16">
        <f t="shared" si="13"/>
        <v>-16788950</v>
      </c>
      <c r="M106" s="17">
        <f t="shared" si="12"/>
        <v>0.71103356282271946</v>
      </c>
    </row>
    <row r="107" spans="1:13" s="34" customFormat="1" ht="15" hidden="1" outlineLevel="1" x14ac:dyDescent="0.25">
      <c r="A107" s="33" t="s">
        <v>113</v>
      </c>
      <c r="B107" s="23"/>
      <c r="C107" s="23"/>
      <c r="D107" s="23"/>
      <c r="E107" s="15"/>
      <c r="F107" s="23"/>
      <c r="G107" s="15">
        <f>+'[5]Ppto PPC I trimestre 2019'!$F$63</f>
        <v>505582000</v>
      </c>
      <c r="H107" s="15">
        <f t="shared" si="18"/>
        <v>505582000</v>
      </c>
      <c r="I107" s="23"/>
      <c r="J107" s="16">
        <f t="shared" si="19"/>
        <v>505582000</v>
      </c>
      <c r="K107" s="16">
        <v>484334613</v>
      </c>
      <c r="L107" s="16">
        <f t="shared" si="13"/>
        <v>-21247387</v>
      </c>
      <c r="M107" s="17">
        <f t="shared" si="12"/>
        <v>0.95797439980062582</v>
      </c>
    </row>
    <row r="108" spans="1:13" s="34" customFormat="1" ht="15" hidden="1" outlineLevel="1" x14ac:dyDescent="0.25">
      <c r="A108" s="33" t="s">
        <v>114</v>
      </c>
      <c r="B108" s="23"/>
      <c r="C108" s="23"/>
      <c r="D108" s="23"/>
      <c r="E108" s="15"/>
      <c r="F108" s="23"/>
      <c r="G108" s="15">
        <f>+'[5]Ppto PPC I trimestre 2019'!$F$66</f>
        <v>2100000000</v>
      </c>
      <c r="H108" s="15">
        <f t="shared" si="18"/>
        <v>2100000000</v>
      </c>
      <c r="I108" s="23"/>
      <c r="J108" s="16">
        <f t="shared" si="19"/>
        <v>2100000000</v>
      </c>
      <c r="K108" s="16">
        <v>1813649940</v>
      </c>
      <c r="L108" s="16">
        <f t="shared" si="13"/>
        <v>-286350060</v>
      </c>
      <c r="M108" s="17">
        <f t="shared" si="12"/>
        <v>0.8636428285714286</v>
      </c>
    </row>
    <row r="109" spans="1:13" s="34" customFormat="1" ht="15" hidden="1" outlineLevel="1" x14ac:dyDescent="0.25">
      <c r="A109" s="33" t="s">
        <v>115</v>
      </c>
      <c r="B109" s="23"/>
      <c r="C109" s="23"/>
      <c r="D109" s="23"/>
      <c r="E109" s="15"/>
      <c r="F109" s="23"/>
      <c r="G109" s="15">
        <f>+'[5]Ppto PPC I trimestre 2019'!$F$72</f>
        <v>7667500</v>
      </c>
      <c r="H109" s="15">
        <f t="shared" si="18"/>
        <v>7667500</v>
      </c>
      <c r="I109" s="23"/>
      <c r="J109" s="16">
        <f t="shared" si="19"/>
        <v>7667500</v>
      </c>
      <c r="K109" s="16">
        <v>6609360</v>
      </c>
      <c r="L109" s="16">
        <f t="shared" si="13"/>
        <v>-1058140</v>
      </c>
      <c r="M109" s="17">
        <f t="shared" si="12"/>
        <v>0.86199673948483857</v>
      </c>
    </row>
    <row r="110" spans="1:13" s="34" customFormat="1" ht="15" collapsed="1" x14ac:dyDescent="0.25">
      <c r="A110" s="31" t="s">
        <v>116</v>
      </c>
      <c r="B110" s="23"/>
      <c r="C110" s="23"/>
      <c r="D110" s="23"/>
      <c r="E110" s="12"/>
      <c r="F110" s="23"/>
      <c r="G110" s="12">
        <f>SUM(G111:G112)</f>
        <v>143287400</v>
      </c>
      <c r="H110" s="12">
        <f>SUM(H111:H112)</f>
        <v>143287400</v>
      </c>
      <c r="I110" s="23"/>
      <c r="J110" s="12">
        <f>SUM(J111:J112)</f>
        <v>143287400</v>
      </c>
      <c r="K110" s="12">
        <f>SUM(K111:K112)</f>
        <v>122216297</v>
      </c>
      <c r="L110" s="12">
        <f t="shared" si="13"/>
        <v>-21071103</v>
      </c>
      <c r="M110" s="13">
        <f t="shared" si="12"/>
        <v>0.85294517871075892</v>
      </c>
    </row>
    <row r="111" spans="1:13" s="34" customFormat="1" ht="15" hidden="1" outlineLevel="1" x14ac:dyDescent="0.25">
      <c r="A111" s="33" t="s">
        <v>117</v>
      </c>
      <c r="B111" s="23"/>
      <c r="C111" s="23"/>
      <c r="D111" s="23"/>
      <c r="E111" s="15"/>
      <c r="F111" s="23"/>
      <c r="G111" s="15">
        <f>+'[5]Ppto PPC I trimestre 2019'!$F$76</f>
        <v>108287400</v>
      </c>
      <c r="H111" s="15">
        <f>+B111+C111+D111+G111+E111+F111</f>
        <v>108287400</v>
      </c>
      <c r="I111" s="23"/>
      <c r="J111" s="16">
        <f>+H111+I111</f>
        <v>108287400</v>
      </c>
      <c r="K111" s="16">
        <v>87845946</v>
      </c>
      <c r="L111" s="16">
        <f t="shared" si="13"/>
        <v>-20441454</v>
      </c>
      <c r="M111" s="17">
        <f t="shared" si="12"/>
        <v>0.81122961674211402</v>
      </c>
    </row>
    <row r="112" spans="1:13" s="34" customFormat="1" ht="15" hidden="1" outlineLevel="1" x14ac:dyDescent="0.25">
      <c r="A112" s="33" t="s">
        <v>118</v>
      </c>
      <c r="B112" s="23"/>
      <c r="C112" s="23"/>
      <c r="D112" s="23"/>
      <c r="E112" s="15"/>
      <c r="F112" s="23"/>
      <c r="G112" s="15">
        <f>+'[5]Ppto PPC I trimestre 2019'!$F$90</f>
        <v>35000000</v>
      </c>
      <c r="H112" s="15">
        <f>+B112+C112+D112+G112+E112+F112</f>
        <v>35000000</v>
      </c>
      <c r="I112" s="23"/>
      <c r="J112" s="16">
        <f>+H112+I112</f>
        <v>35000000</v>
      </c>
      <c r="K112" s="16">
        <v>34370351</v>
      </c>
      <c r="L112" s="16">
        <f t="shared" si="13"/>
        <v>-629649</v>
      </c>
      <c r="M112" s="17">
        <f t="shared" si="12"/>
        <v>0.98201002857142861</v>
      </c>
    </row>
    <row r="113" spans="1:13" s="34" customFormat="1" ht="15" collapsed="1" x14ac:dyDescent="0.25">
      <c r="A113" s="31" t="s">
        <v>119</v>
      </c>
      <c r="B113" s="23"/>
      <c r="C113" s="23"/>
      <c r="D113" s="23"/>
      <c r="E113" s="12"/>
      <c r="F113" s="23"/>
      <c r="G113" s="12">
        <f>SUM(G114:G115)</f>
        <v>81963397.754999995</v>
      </c>
      <c r="H113" s="12">
        <f>SUM(H114:H115)</f>
        <v>81963397.754999995</v>
      </c>
      <c r="I113" s="23"/>
      <c r="J113" s="12">
        <f>SUM(J114:J115)</f>
        <v>81963397.754999995</v>
      </c>
      <c r="K113" s="12">
        <f>SUM(K114:K115)</f>
        <v>43756429</v>
      </c>
      <c r="L113" s="12">
        <f t="shared" si="13"/>
        <v>-38206968.754999995</v>
      </c>
      <c r="M113" s="13">
        <f t="shared" si="12"/>
        <v>0.53385328327644566</v>
      </c>
    </row>
    <row r="114" spans="1:13" s="34" customFormat="1" ht="15" hidden="1" outlineLevel="1" x14ac:dyDescent="0.25">
      <c r="A114" s="33" t="str">
        <f>+'[6]Presupuesto 2017 vs 2018'!$B$37</f>
        <v>Diagnóstico Rutinario</v>
      </c>
      <c r="B114" s="23"/>
      <c r="C114" s="23"/>
      <c r="D114" s="23"/>
      <c r="E114" s="15"/>
      <c r="F114" s="23"/>
      <c r="G114" s="15">
        <f>+'[5]Ppto PPC I trimestre 2019'!$F$95</f>
        <v>50000000</v>
      </c>
      <c r="H114" s="15">
        <f>+B114+C114+D114+G114+E114+F114</f>
        <v>50000000</v>
      </c>
      <c r="I114" s="23"/>
      <c r="J114" s="16">
        <f>+H114+I114</f>
        <v>50000000</v>
      </c>
      <c r="K114" s="16">
        <v>30616800</v>
      </c>
      <c r="L114" s="16">
        <f t="shared" si="13"/>
        <v>-19383200</v>
      </c>
      <c r="M114" s="17">
        <f t="shared" si="12"/>
        <v>0.61233599999999999</v>
      </c>
    </row>
    <row r="115" spans="1:13" s="34" customFormat="1" ht="15" hidden="1" outlineLevel="1" x14ac:dyDescent="0.25">
      <c r="A115" s="33" t="s">
        <v>120</v>
      </c>
      <c r="B115" s="23"/>
      <c r="C115" s="23"/>
      <c r="D115" s="23"/>
      <c r="E115" s="15"/>
      <c r="F115" s="23"/>
      <c r="G115" s="15">
        <f>+'[5]Ppto PPC I trimestre 2019'!$F$99</f>
        <v>31963397.755000003</v>
      </c>
      <c r="H115" s="15">
        <f>+B115+C115+D115+G115+E115+F115</f>
        <v>31963397.755000003</v>
      </c>
      <c r="I115" s="23"/>
      <c r="J115" s="16">
        <f>+H115+I115</f>
        <v>31963397.755000003</v>
      </c>
      <c r="K115" s="16">
        <v>13139629</v>
      </c>
      <c r="L115" s="16">
        <f t="shared" si="13"/>
        <v>-18823768.755000003</v>
      </c>
      <c r="M115" s="17">
        <f t="shared" si="12"/>
        <v>0.41108361197127674</v>
      </c>
    </row>
    <row r="116" spans="1:13" s="34" customFormat="1" ht="15" collapsed="1" x14ac:dyDescent="0.25">
      <c r="A116" s="31" t="s">
        <v>121</v>
      </c>
      <c r="B116" s="23"/>
      <c r="C116" s="23"/>
      <c r="D116" s="23"/>
      <c r="E116" s="12"/>
      <c r="F116" s="23"/>
      <c r="G116" s="12">
        <f>SUM(G117:G118)</f>
        <v>183000000</v>
      </c>
      <c r="H116" s="12">
        <f>SUM(H117:H118)</f>
        <v>183000000</v>
      </c>
      <c r="I116" s="12"/>
      <c r="J116" s="12">
        <f>SUM(J117:J118)</f>
        <v>183000000</v>
      </c>
      <c r="K116" s="12">
        <f>SUM(K117:K118)</f>
        <v>61912722</v>
      </c>
      <c r="L116" s="12">
        <f t="shared" si="13"/>
        <v>-121087278</v>
      </c>
      <c r="M116" s="13">
        <f t="shared" si="12"/>
        <v>0.33832088524590165</v>
      </c>
    </row>
    <row r="117" spans="1:13" s="34" customFormat="1" ht="15" hidden="1" outlineLevel="1" x14ac:dyDescent="0.25">
      <c r="A117" s="33" t="s">
        <v>122</v>
      </c>
      <c r="B117" s="23"/>
      <c r="C117" s="23"/>
      <c r="D117" s="23"/>
      <c r="E117" s="15"/>
      <c r="F117" s="23"/>
      <c r="G117" s="15">
        <f>+'[5]Ppto PPC I trimestre 2019'!$F$105</f>
        <v>80000000</v>
      </c>
      <c r="H117" s="15">
        <f>+B117+C117+D117+G117+E117+F117</f>
        <v>80000000</v>
      </c>
      <c r="I117" s="23"/>
      <c r="J117" s="16">
        <f>+H117+I117</f>
        <v>80000000</v>
      </c>
      <c r="K117" s="16">
        <v>32330786</v>
      </c>
      <c r="L117" s="16">
        <f t="shared" si="13"/>
        <v>-47669214</v>
      </c>
      <c r="M117" s="17">
        <f t="shared" si="12"/>
        <v>0.40413482499999998</v>
      </c>
    </row>
    <row r="118" spans="1:13" s="34" customFormat="1" ht="15" hidden="1" outlineLevel="1" x14ac:dyDescent="0.25">
      <c r="A118" s="33" t="s">
        <v>123</v>
      </c>
      <c r="B118" s="23"/>
      <c r="C118" s="23"/>
      <c r="D118" s="23"/>
      <c r="E118" s="15"/>
      <c r="F118" s="23"/>
      <c r="G118" s="15">
        <f>+'[5]Ppto PPC I trimestre 2019'!$F$110</f>
        <v>103000000</v>
      </c>
      <c r="H118" s="15">
        <f>+B118+C118+D118+G118+E118+F118</f>
        <v>103000000</v>
      </c>
      <c r="I118" s="23"/>
      <c r="J118" s="16">
        <f>+H118+I118</f>
        <v>103000000</v>
      </c>
      <c r="K118" s="16">
        <v>29581936</v>
      </c>
      <c r="L118" s="16">
        <f t="shared" si="13"/>
        <v>-73418064</v>
      </c>
      <c r="M118" s="17">
        <f t="shared" si="12"/>
        <v>0.28720326213592234</v>
      </c>
    </row>
    <row r="119" spans="1:13" s="34" customFormat="1" ht="15" collapsed="1" x14ac:dyDescent="0.25">
      <c r="A119" s="33"/>
      <c r="B119" s="23"/>
      <c r="C119" s="23"/>
      <c r="D119" s="23"/>
      <c r="E119" s="16"/>
      <c r="F119" s="23"/>
      <c r="G119" s="16"/>
      <c r="H119" s="15"/>
      <c r="I119" s="23"/>
      <c r="J119" s="16"/>
      <c r="K119" s="16"/>
      <c r="L119" s="16"/>
      <c r="M119" s="17"/>
    </row>
    <row r="120" spans="1:13" s="43" customFormat="1" ht="15" x14ac:dyDescent="0.25">
      <c r="A120" s="31" t="s">
        <v>124</v>
      </c>
      <c r="B120" s="41"/>
      <c r="C120" s="12">
        <f>+C121+C127+C130+C133</f>
        <v>571623994.89839995</v>
      </c>
      <c r="D120" s="41"/>
      <c r="E120" s="42"/>
      <c r="F120" s="41"/>
      <c r="G120" s="42"/>
      <c r="H120" s="12">
        <f>+H121+H127+H130+H133</f>
        <v>571623994.89839995</v>
      </c>
      <c r="I120" s="41"/>
      <c r="J120" s="12">
        <f>+H120+I120</f>
        <v>571623994.89839995</v>
      </c>
      <c r="K120" s="12">
        <f>+K121+K127+K130+K133</f>
        <v>428545157</v>
      </c>
      <c r="L120" s="12">
        <f t="shared" si="13"/>
        <v>-143078837.89839995</v>
      </c>
      <c r="M120" s="13">
        <f t="shared" si="12"/>
        <v>0.74969763485203122</v>
      </c>
    </row>
    <row r="121" spans="1:13" s="34" customFormat="1" ht="15" x14ac:dyDescent="0.25">
      <c r="A121" s="31" t="s">
        <v>125</v>
      </c>
      <c r="B121" s="41"/>
      <c r="C121" s="23">
        <f>SUM(C122:C126)</f>
        <v>115711641.10349999</v>
      </c>
      <c r="D121" s="23"/>
      <c r="E121" s="23"/>
      <c r="F121" s="23"/>
      <c r="G121" s="23"/>
      <c r="H121" s="23">
        <f>+B121+C121+D121+G121+E121+F121</f>
        <v>115711641.10349999</v>
      </c>
      <c r="I121" s="12"/>
      <c r="J121" s="23">
        <f>SUM(J122:J126)</f>
        <v>115711641.10349999</v>
      </c>
      <c r="K121" s="23">
        <f>SUM(K122:K126)</f>
        <v>94873402</v>
      </c>
      <c r="L121" s="12">
        <f t="shared" si="13"/>
        <v>-20838239.103499994</v>
      </c>
      <c r="M121" s="13">
        <f t="shared" si="12"/>
        <v>0.81991233634945238</v>
      </c>
    </row>
    <row r="122" spans="1:13" s="34" customFormat="1" ht="15" hidden="1" outlineLevel="1" x14ac:dyDescent="0.25">
      <c r="A122" s="33" t="s">
        <v>126</v>
      </c>
      <c r="B122" s="41"/>
      <c r="C122" s="16">
        <f>+[7]General!$I$18</f>
        <v>86261641.103499994</v>
      </c>
      <c r="D122" s="23"/>
      <c r="E122" s="23"/>
      <c r="F122" s="23"/>
      <c r="G122" s="23"/>
      <c r="H122" s="16">
        <f>+B122+C122+D122+G122+E122+F122</f>
        <v>86261641.103499994</v>
      </c>
      <c r="I122" s="12"/>
      <c r="J122" s="16">
        <f t="shared" ref="J122:J131" si="20">+H122+I122</f>
        <v>86261641.103499994</v>
      </c>
      <c r="K122" s="16">
        <v>82382232</v>
      </c>
      <c r="L122" s="16">
        <f t="shared" si="13"/>
        <v>-3879409.1034999937</v>
      </c>
      <c r="M122" s="17">
        <f t="shared" si="12"/>
        <v>0.95502741364675259</v>
      </c>
    </row>
    <row r="123" spans="1:13" s="34" customFormat="1" ht="15" hidden="1" outlineLevel="1" x14ac:dyDescent="0.25">
      <c r="A123" s="33" t="s">
        <v>127</v>
      </c>
      <c r="B123" s="41"/>
      <c r="C123" s="16">
        <f>+[8]Anexo1!$I$26</f>
        <v>0</v>
      </c>
      <c r="D123" s="23"/>
      <c r="E123" s="23"/>
      <c r="F123" s="23"/>
      <c r="G123" s="23"/>
      <c r="H123" s="16">
        <f t="shared" ref="H123:H131" si="21">+B123+C123+D123+G123+E123+F123</f>
        <v>0</v>
      </c>
      <c r="I123" s="12"/>
      <c r="J123" s="16">
        <f t="shared" si="20"/>
        <v>0</v>
      </c>
      <c r="K123" s="16">
        <v>0</v>
      </c>
      <c r="L123" s="16">
        <f t="shared" si="13"/>
        <v>0</v>
      </c>
      <c r="M123" s="17">
        <v>0</v>
      </c>
    </row>
    <row r="124" spans="1:13" s="34" customFormat="1" ht="15" hidden="1" outlineLevel="1" x14ac:dyDescent="0.25">
      <c r="A124" s="33" t="s">
        <v>128</v>
      </c>
      <c r="B124" s="41"/>
      <c r="C124" s="16">
        <v>0</v>
      </c>
      <c r="D124" s="23"/>
      <c r="E124" s="23"/>
      <c r="F124" s="23"/>
      <c r="G124" s="23"/>
      <c r="H124" s="16">
        <f t="shared" si="21"/>
        <v>0</v>
      </c>
      <c r="I124" s="12"/>
      <c r="J124" s="16">
        <f t="shared" si="20"/>
        <v>0</v>
      </c>
      <c r="K124" s="16">
        <v>0</v>
      </c>
      <c r="L124" s="16">
        <f t="shared" si="13"/>
        <v>0</v>
      </c>
      <c r="M124" s="17">
        <v>0</v>
      </c>
    </row>
    <row r="125" spans="1:13" s="34" customFormat="1" ht="15" hidden="1" outlineLevel="2" x14ac:dyDescent="0.25">
      <c r="A125" s="33" t="str">
        <f>+'[9]Presupuesto 2018 vs 2017'!$B$16</f>
        <v>Control y monitoreo de PRRS</v>
      </c>
      <c r="B125" s="23"/>
      <c r="C125" s="16">
        <f>+[7]General!$I$21</f>
        <v>17450000</v>
      </c>
      <c r="D125" s="23"/>
      <c r="F125" s="23"/>
      <c r="G125" s="23"/>
      <c r="H125" s="16">
        <f t="shared" si="21"/>
        <v>17450000</v>
      </c>
      <c r="I125" s="23"/>
      <c r="J125" s="16">
        <f>+H125+I125</f>
        <v>17450000</v>
      </c>
      <c r="K125" s="16">
        <v>9240000</v>
      </c>
      <c r="L125" s="16">
        <f t="shared" si="13"/>
        <v>-8210000</v>
      </c>
      <c r="M125" s="17">
        <f t="shared" si="12"/>
        <v>0.52951289398280799</v>
      </c>
    </row>
    <row r="126" spans="1:13" s="34" customFormat="1" ht="15" hidden="1" outlineLevel="2" x14ac:dyDescent="0.25">
      <c r="A126" s="33" t="str">
        <f>+'[9]Presupuesto 2018 vs 2017'!$B$19</f>
        <v>Divulgación sanitaria</v>
      </c>
      <c r="B126" s="23"/>
      <c r="C126" s="16">
        <f>+[7]General!$I$22</f>
        <v>12000000</v>
      </c>
      <c r="D126" s="23"/>
      <c r="F126" s="23"/>
      <c r="G126" s="23"/>
      <c r="H126" s="16">
        <f t="shared" si="21"/>
        <v>12000000</v>
      </c>
      <c r="I126" s="23"/>
      <c r="J126" s="16">
        <f>+H126+I126</f>
        <v>12000000</v>
      </c>
      <c r="K126" s="16">
        <v>3251170</v>
      </c>
      <c r="L126" s="16">
        <f t="shared" si="13"/>
        <v>-8748830</v>
      </c>
      <c r="M126" s="17">
        <f t="shared" si="12"/>
        <v>0.27093083333333334</v>
      </c>
    </row>
    <row r="127" spans="1:13" s="34" customFormat="1" ht="15" collapsed="1" x14ac:dyDescent="0.25">
      <c r="A127" s="31" t="s">
        <v>129</v>
      </c>
      <c r="B127" s="41"/>
      <c r="C127" s="23">
        <f>SUM(C128:C129)</f>
        <v>160966248</v>
      </c>
      <c r="D127" s="23"/>
      <c r="E127" s="23"/>
      <c r="F127" s="23"/>
      <c r="G127" s="23"/>
      <c r="H127" s="12">
        <f>+B127+C127+D127+G127+E127+F127</f>
        <v>160966248</v>
      </c>
      <c r="I127" s="12"/>
      <c r="J127" s="23">
        <f>SUM(J128:J129)</f>
        <v>160966248</v>
      </c>
      <c r="K127" s="23">
        <f>SUM(K128:K129)</f>
        <v>158247693</v>
      </c>
      <c r="L127" s="12">
        <f t="shared" si="13"/>
        <v>-2718555</v>
      </c>
      <c r="M127" s="13">
        <f t="shared" si="12"/>
        <v>0.98311102461678801</v>
      </c>
    </row>
    <row r="128" spans="1:13" s="34" customFormat="1" ht="15" hidden="1" outlineLevel="1" x14ac:dyDescent="0.25">
      <c r="A128" s="33" t="s">
        <v>130</v>
      </c>
      <c r="B128" s="41"/>
      <c r="C128" s="16">
        <v>160966248</v>
      </c>
      <c r="D128" s="23"/>
      <c r="E128" s="23"/>
      <c r="F128" s="23"/>
      <c r="G128" s="23"/>
      <c r="H128" s="16">
        <f t="shared" si="21"/>
        <v>160966248</v>
      </c>
      <c r="I128" s="12"/>
      <c r="J128" s="16">
        <f t="shared" si="20"/>
        <v>160966248</v>
      </c>
      <c r="K128" s="16">
        <v>158247693</v>
      </c>
      <c r="L128" s="16">
        <f t="shared" si="13"/>
        <v>-2718555</v>
      </c>
      <c r="M128" s="17">
        <f t="shared" si="12"/>
        <v>0.98311102461678801</v>
      </c>
    </row>
    <row r="129" spans="1:13" s="34" customFormat="1" ht="15" hidden="1" outlineLevel="1" x14ac:dyDescent="0.25">
      <c r="A129" s="33" t="s">
        <v>131</v>
      </c>
      <c r="B129" s="41"/>
      <c r="C129" s="16">
        <v>0</v>
      </c>
      <c r="D129" s="23"/>
      <c r="E129" s="23"/>
      <c r="F129" s="23"/>
      <c r="G129" s="23"/>
      <c r="H129" s="16">
        <f t="shared" si="21"/>
        <v>0</v>
      </c>
      <c r="I129" s="12"/>
      <c r="J129" s="16">
        <f t="shared" si="20"/>
        <v>0</v>
      </c>
      <c r="K129" s="16">
        <v>0</v>
      </c>
      <c r="L129" s="16">
        <f t="shared" si="13"/>
        <v>0</v>
      </c>
      <c r="M129" s="17">
        <v>0</v>
      </c>
    </row>
    <row r="130" spans="1:13" s="34" customFormat="1" ht="15" collapsed="1" x14ac:dyDescent="0.25">
      <c r="A130" s="31" t="s">
        <v>132</v>
      </c>
      <c r="B130" s="41"/>
      <c r="C130" s="23">
        <f>SUM(C131:C132)</f>
        <v>26434301.748400003</v>
      </c>
      <c r="D130" s="23"/>
      <c r="E130" s="23"/>
      <c r="F130" s="23"/>
      <c r="G130" s="23"/>
      <c r="H130" s="12">
        <f>+B130+C130+D130+G130+E130+F130</f>
        <v>26434301.748400003</v>
      </c>
      <c r="I130" s="12"/>
      <c r="J130" s="23">
        <f>SUM(J131:J132)</f>
        <v>26434301.748400003</v>
      </c>
      <c r="K130" s="23">
        <f>SUM(K131:K132)</f>
        <v>4618279</v>
      </c>
      <c r="L130" s="12">
        <f t="shared" si="13"/>
        <v>-21816022.748400003</v>
      </c>
      <c r="M130" s="13">
        <f t="shared" si="12"/>
        <v>0.17470781123543511</v>
      </c>
    </row>
    <row r="131" spans="1:13" s="34" customFormat="1" ht="15" hidden="1" outlineLevel="1" x14ac:dyDescent="0.25">
      <c r="A131" s="33" t="s">
        <v>133</v>
      </c>
      <c r="B131" s="41"/>
      <c r="C131" s="16">
        <f>+[7]General!$I$27</f>
        <v>2210805.8742</v>
      </c>
      <c r="D131" s="23"/>
      <c r="E131" s="23"/>
      <c r="F131" s="23"/>
      <c r="G131" s="23"/>
      <c r="H131" s="16">
        <f t="shared" si="21"/>
        <v>2210805.8742</v>
      </c>
      <c r="I131" s="12"/>
      <c r="J131" s="16">
        <f t="shared" si="20"/>
        <v>2210805.8742</v>
      </c>
      <c r="K131" s="16">
        <v>2022509</v>
      </c>
      <c r="L131" s="16">
        <f t="shared" si="13"/>
        <v>-188296.87419999996</v>
      </c>
      <c r="M131" s="17">
        <f t="shared" si="12"/>
        <v>0.91482885205009834</v>
      </c>
    </row>
    <row r="132" spans="1:13" s="34" customFormat="1" ht="15" hidden="1" outlineLevel="1" x14ac:dyDescent="0.25">
      <c r="A132" s="33" t="s">
        <v>134</v>
      </c>
      <c r="B132" s="41"/>
      <c r="C132" s="16">
        <f>+[7]General!$I$28</f>
        <v>24223495.874200001</v>
      </c>
      <c r="D132" s="23"/>
      <c r="E132" s="23"/>
      <c r="F132" s="23"/>
      <c r="G132" s="23"/>
      <c r="H132" s="16">
        <f>+B132+C132+D132+G132+E132+F132</f>
        <v>24223495.874200001</v>
      </c>
      <c r="I132" s="12"/>
      <c r="J132" s="16">
        <f>+H132+I132</f>
        <v>24223495.874200001</v>
      </c>
      <c r="K132" s="16">
        <v>2595770</v>
      </c>
      <c r="L132" s="16">
        <f t="shared" si="13"/>
        <v>-21627725.874200001</v>
      </c>
      <c r="M132" s="17">
        <f t="shared" si="12"/>
        <v>0.10715918187369093</v>
      </c>
    </row>
    <row r="133" spans="1:13" s="34" customFormat="1" ht="15" collapsed="1" x14ac:dyDescent="0.25">
      <c r="A133" s="31" t="s">
        <v>135</v>
      </c>
      <c r="B133" s="41"/>
      <c r="C133" s="12">
        <f>+C134+C135+C136+C144</f>
        <v>268511804.04649997</v>
      </c>
      <c r="D133" s="23"/>
      <c r="E133" s="23"/>
      <c r="F133" s="23"/>
      <c r="G133" s="23"/>
      <c r="H133" s="12">
        <f>+H134+H135+H136+H144</f>
        <v>268511804.04649997</v>
      </c>
      <c r="I133" s="23"/>
      <c r="J133" s="12">
        <f>+J134+J136+J144+J135</f>
        <v>268511804.04650003</v>
      </c>
      <c r="K133" s="12">
        <f>+K134+K136+K144+K135</f>
        <v>170805783</v>
      </c>
      <c r="L133" s="12">
        <f t="shared" si="13"/>
        <v>-97706021.046500027</v>
      </c>
      <c r="M133" s="13">
        <f t="shared" si="12"/>
        <v>0.63612020189034368</v>
      </c>
    </row>
    <row r="134" spans="1:13" s="34" customFormat="1" ht="15" hidden="1" outlineLevel="1" x14ac:dyDescent="0.25">
      <c r="A134" s="33" t="s">
        <v>136</v>
      </c>
      <c r="B134" s="41"/>
      <c r="C134" s="15">
        <v>40310557.732099995</v>
      </c>
      <c r="D134" s="23"/>
      <c r="E134" s="23"/>
      <c r="F134" s="23"/>
      <c r="G134" s="23"/>
      <c r="H134" s="16">
        <f>+B134+C134+D134+G134+E134+F134</f>
        <v>40310557.732099995</v>
      </c>
      <c r="I134" s="23"/>
      <c r="J134" s="16">
        <f t="shared" ref="J134:J144" si="22">+H134+I134</f>
        <v>40310557.732099995</v>
      </c>
      <c r="K134" s="16">
        <v>37330911</v>
      </c>
      <c r="L134" s="16">
        <f t="shared" si="13"/>
        <v>-2979646.732099995</v>
      </c>
      <c r="M134" s="17">
        <f t="shared" si="12"/>
        <v>0.92608272125872249</v>
      </c>
    </row>
    <row r="135" spans="1:13" s="34" customFormat="1" ht="15" hidden="1" outlineLevel="1" x14ac:dyDescent="0.25">
      <c r="A135" s="33" t="s">
        <v>137</v>
      </c>
      <c r="B135" s="41"/>
      <c r="C135" s="15">
        <v>10427597.814399999</v>
      </c>
      <c r="D135" s="23"/>
      <c r="E135" s="23"/>
      <c r="F135" s="23"/>
      <c r="G135" s="23"/>
      <c r="H135" s="16">
        <f>+B135+C135+D135+G135+E135+F135</f>
        <v>10427597.814399999</v>
      </c>
      <c r="I135" s="23"/>
      <c r="J135" s="16">
        <f t="shared" si="22"/>
        <v>10427597.814399999</v>
      </c>
      <c r="K135" s="16">
        <v>9647012</v>
      </c>
      <c r="L135" s="16">
        <f t="shared" si="13"/>
        <v>-780585.81439999864</v>
      </c>
      <c r="M135" s="17">
        <f t="shared" si="12"/>
        <v>0.92514231673549507</v>
      </c>
    </row>
    <row r="136" spans="1:13" s="34" customFormat="1" ht="15" hidden="1" outlineLevel="1" x14ac:dyDescent="0.25">
      <c r="A136" s="31" t="s">
        <v>138</v>
      </c>
      <c r="B136" s="41"/>
      <c r="C136" s="12">
        <f>+C137+C140</f>
        <v>67500000</v>
      </c>
      <c r="D136" s="23"/>
      <c r="E136" s="23"/>
      <c r="F136" s="23"/>
      <c r="G136" s="23"/>
      <c r="H136" s="12">
        <f>+H137+H140</f>
        <v>67500000</v>
      </c>
      <c r="I136" s="12"/>
      <c r="J136" s="12">
        <f t="shared" si="22"/>
        <v>67500000</v>
      </c>
      <c r="K136" s="12">
        <v>0</v>
      </c>
      <c r="L136" s="12">
        <f t="shared" si="13"/>
        <v>-67500000</v>
      </c>
      <c r="M136" s="13">
        <f t="shared" ref="M136:M199" si="23">+K136/J136</f>
        <v>0</v>
      </c>
    </row>
    <row r="137" spans="1:13" s="34" customFormat="1" ht="15" hidden="1" outlineLevel="2" x14ac:dyDescent="0.25">
      <c r="A137" s="33" t="s">
        <v>139</v>
      </c>
      <c r="B137" s="41"/>
      <c r="C137" s="12">
        <f>SUM(C138:C139)</f>
        <v>40000000</v>
      </c>
      <c r="D137" s="23"/>
      <c r="E137" s="23"/>
      <c r="F137" s="23"/>
      <c r="G137" s="23"/>
      <c r="H137" s="12">
        <f>SUM(H138:H139)</f>
        <v>40000000</v>
      </c>
      <c r="I137" s="12"/>
      <c r="J137" s="12">
        <f t="shared" si="22"/>
        <v>40000000</v>
      </c>
      <c r="K137" s="12">
        <v>0</v>
      </c>
      <c r="L137" s="12">
        <f t="shared" si="13"/>
        <v>-40000000</v>
      </c>
      <c r="M137" s="13">
        <f t="shared" si="23"/>
        <v>0</v>
      </c>
    </row>
    <row r="138" spans="1:13" s="34" customFormat="1" ht="15" hidden="1" outlineLevel="2" x14ac:dyDescent="0.25">
      <c r="A138" s="33" t="s">
        <v>140</v>
      </c>
      <c r="B138" s="41"/>
      <c r="C138" s="15">
        <v>0</v>
      </c>
      <c r="D138" s="23"/>
      <c r="E138" s="23"/>
      <c r="F138" s="23"/>
      <c r="G138" s="23"/>
      <c r="H138" s="16">
        <f>+B138+C138+D138+G138+E138+F138</f>
        <v>0</v>
      </c>
      <c r="I138" s="23"/>
      <c r="J138" s="16">
        <f t="shared" si="22"/>
        <v>0</v>
      </c>
      <c r="K138" s="16">
        <v>0</v>
      </c>
      <c r="L138" s="16">
        <f t="shared" si="13"/>
        <v>0</v>
      </c>
      <c r="M138" s="17">
        <v>0</v>
      </c>
    </row>
    <row r="139" spans="1:13" s="34" customFormat="1" ht="15" hidden="1" outlineLevel="2" x14ac:dyDescent="0.25">
      <c r="A139" s="33" t="s">
        <v>141</v>
      </c>
      <c r="B139" s="41"/>
      <c r="C139" s="15">
        <f>+[7]General!$I$36</f>
        <v>40000000</v>
      </c>
      <c r="D139" s="23"/>
      <c r="E139" s="23"/>
      <c r="F139" s="23"/>
      <c r="G139" s="23"/>
      <c r="H139" s="16">
        <f>+B139+C139+D139+G139+E139+F139</f>
        <v>40000000</v>
      </c>
      <c r="I139" s="23"/>
      <c r="J139" s="16">
        <f t="shared" si="22"/>
        <v>40000000</v>
      </c>
      <c r="K139" s="16">
        <v>0</v>
      </c>
      <c r="L139" s="12">
        <f t="shared" ref="L139:L191" si="24">+K139-J139</f>
        <v>-40000000</v>
      </c>
      <c r="M139" s="17">
        <f t="shared" si="23"/>
        <v>0</v>
      </c>
    </row>
    <row r="140" spans="1:13" s="34" customFormat="1" ht="15" hidden="1" outlineLevel="2" x14ac:dyDescent="0.25">
      <c r="A140" s="33" t="s">
        <v>142</v>
      </c>
      <c r="B140" s="41"/>
      <c r="C140" s="12">
        <f>SUM(C141:C143)</f>
        <v>27500000</v>
      </c>
      <c r="D140" s="23"/>
      <c r="E140" s="23"/>
      <c r="F140" s="23"/>
      <c r="G140" s="23"/>
      <c r="H140" s="12">
        <f>SUM(H141:H143)</f>
        <v>27500000</v>
      </c>
      <c r="I140" s="12"/>
      <c r="J140" s="12">
        <f t="shared" si="22"/>
        <v>27500000</v>
      </c>
      <c r="K140" s="12">
        <v>0</v>
      </c>
      <c r="L140" s="12">
        <f t="shared" si="24"/>
        <v>-27500000</v>
      </c>
      <c r="M140" s="13">
        <f t="shared" si="23"/>
        <v>0</v>
      </c>
    </row>
    <row r="141" spans="1:13" s="34" customFormat="1" ht="15" hidden="1" outlineLevel="2" x14ac:dyDescent="0.25">
      <c r="A141" s="33" t="s">
        <v>143</v>
      </c>
      <c r="B141" s="41"/>
      <c r="C141" s="15">
        <v>0</v>
      </c>
      <c r="D141" s="23"/>
      <c r="E141" s="23"/>
      <c r="F141" s="23"/>
      <c r="G141" s="23"/>
      <c r="H141" s="16">
        <f>+B141+C141+D141+G141+E141+F141</f>
        <v>0</v>
      </c>
      <c r="I141" s="23"/>
      <c r="J141" s="16">
        <f t="shared" si="22"/>
        <v>0</v>
      </c>
      <c r="K141" s="16">
        <v>0</v>
      </c>
      <c r="L141" s="16">
        <f t="shared" si="24"/>
        <v>0</v>
      </c>
      <c r="M141" s="17">
        <v>0</v>
      </c>
    </row>
    <row r="142" spans="1:13" s="34" customFormat="1" ht="15" hidden="1" outlineLevel="2" x14ac:dyDescent="0.25">
      <c r="A142" s="33" t="s">
        <v>144</v>
      </c>
      <c r="B142" s="41"/>
      <c r="C142" s="15">
        <v>27500000</v>
      </c>
      <c r="D142" s="23"/>
      <c r="E142" s="23"/>
      <c r="F142" s="23"/>
      <c r="G142" s="23"/>
      <c r="H142" s="16">
        <f>+B142+C142+D142+G142+E142+F142</f>
        <v>27500000</v>
      </c>
      <c r="I142" s="23"/>
      <c r="J142" s="16">
        <f t="shared" si="22"/>
        <v>27500000</v>
      </c>
      <c r="K142" s="16">
        <v>0</v>
      </c>
      <c r="L142" s="16">
        <f t="shared" si="24"/>
        <v>-27500000</v>
      </c>
      <c r="M142" s="17">
        <f t="shared" si="23"/>
        <v>0</v>
      </c>
    </row>
    <row r="143" spans="1:13" s="34" customFormat="1" ht="15" hidden="1" outlineLevel="2" x14ac:dyDescent="0.25">
      <c r="A143" s="33" t="s">
        <v>145</v>
      </c>
      <c r="B143" s="41"/>
      <c r="C143" s="15">
        <v>0</v>
      </c>
      <c r="D143" s="23"/>
      <c r="E143" s="23"/>
      <c r="F143" s="23"/>
      <c r="G143" s="23"/>
      <c r="H143" s="16">
        <f>+B143+C143+D143+G143+E143+F143</f>
        <v>0</v>
      </c>
      <c r="I143" s="23"/>
      <c r="J143" s="16">
        <f t="shared" si="22"/>
        <v>0</v>
      </c>
      <c r="K143" s="16">
        <v>0</v>
      </c>
      <c r="L143" s="16">
        <f t="shared" si="24"/>
        <v>0</v>
      </c>
      <c r="M143" s="17">
        <v>0</v>
      </c>
    </row>
    <row r="144" spans="1:13" s="34" customFormat="1" ht="15" hidden="1" outlineLevel="1" x14ac:dyDescent="0.25">
      <c r="A144" s="33" t="s">
        <v>146</v>
      </c>
      <c r="B144" s="41"/>
      <c r="C144" s="16">
        <f>+[7]General!$I$34</f>
        <v>150273648.5</v>
      </c>
      <c r="D144" s="23"/>
      <c r="E144" s="23"/>
      <c r="F144" s="23"/>
      <c r="G144" s="23"/>
      <c r="H144" s="16">
        <f>+B144+C144+D144+G144+E144+F144</f>
        <v>150273648.5</v>
      </c>
      <c r="I144" s="23"/>
      <c r="J144" s="16">
        <f t="shared" si="22"/>
        <v>150273648.5</v>
      </c>
      <c r="K144" s="16">
        <v>123827860</v>
      </c>
      <c r="L144" s="16">
        <f t="shared" si="24"/>
        <v>-26445788.5</v>
      </c>
      <c r="M144" s="17">
        <f t="shared" si="23"/>
        <v>0.82401579542403935</v>
      </c>
    </row>
    <row r="145" spans="1:13" s="34" customFormat="1" ht="15" collapsed="1" x14ac:dyDescent="0.25">
      <c r="A145" s="33"/>
      <c r="B145" s="41"/>
      <c r="C145" s="23"/>
      <c r="D145" s="23"/>
      <c r="E145" s="23"/>
      <c r="F145" s="23"/>
      <c r="G145" s="23"/>
      <c r="H145" s="16"/>
      <c r="I145" s="23"/>
      <c r="J145" s="16"/>
      <c r="K145" s="16"/>
      <c r="L145" s="16"/>
      <c r="M145" s="17"/>
    </row>
    <row r="146" spans="1:13" s="34" customFormat="1" ht="15" x14ac:dyDescent="0.25">
      <c r="A146" s="31" t="s">
        <v>147</v>
      </c>
      <c r="B146" s="41"/>
      <c r="C146" s="23"/>
      <c r="D146" s="23">
        <f>+D147+D151+D165</f>
        <v>319050250</v>
      </c>
      <c r="E146" s="23"/>
      <c r="F146" s="23"/>
      <c r="G146" s="23"/>
      <c r="H146" s="23">
        <f>+H147+H151+H165</f>
        <v>319050250</v>
      </c>
      <c r="I146" s="23"/>
      <c r="J146" s="12">
        <f>+H146+I146</f>
        <v>319050250</v>
      </c>
      <c r="K146" s="12">
        <f>+K147+K151+K165</f>
        <v>219803032</v>
      </c>
      <c r="L146" s="12">
        <f t="shared" si="24"/>
        <v>-99247218</v>
      </c>
      <c r="M146" s="13">
        <f t="shared" si="23"/>
        <v>0.68892919532268038</v>
      </c>
    </row>
    <row r="147" spans="1:13" s="34" customFormat="1" ht="15" x14ac:dyDescent="0.25">
      <c r="A147" s="31" t="s">
        <v>148</v>
      </c>
      <c r="B147" s="23"/>
      <c r="C147" s="23"/>
      <c r="D147" s="23">
        <f>SUM(D148:D150)</f>
        <v>81000000</v>
      </c>
      <c r="E147" s="23"/>
      <c r="F147" s="23"/>
      <c r="G147" s="23"/>
      <c r="H147" s="23">
        <f>SUM(H148:H150)</f>
        <v>81000000</v>
      </c>
      <c r="I147" s="23"/>
      <c r="J147" s="23">
        <f>SUM(J148:J150)</f>
        <v>81000000</v>
      </c>
      <c r="K147" s="23">
        <f>SUM(K148:K150)</f>
        <v>79608426</v>
      </c>
      <c r="L147" s="12">
        <f t="shared" si="24"/>
        <v>-1391574</v>
      </c>
      <c r="M147" s="13">
        <f t="shared" si="23"/>
        <v>0.98282007407407412</v>
      </c>
    </row>
    <row r="148" spans="1:13" s="34" customFormat="1" ht="15" hidden="1" outlineLevel="1" x14ac:dyDescent="0.25">
      <c r="A148" s="33" t="s">
        <v>149</v>
      </c>
      <c r="B148" s="23"/>
      <c r="C148" s="23"/>
      <c r="D148" s="16">
        <f>+[10]General!$D$17</f>
        <v>76000000</v>
      </c>
      <c r="E148" s="23"/>
      <c r="F148" s="23"/>
      <c r="G148" s="23"/>
      <c r="H148" s="15">
        <f>+B148+C148+D148+G148+E148+F148</f>
        <v>76000000</v>
      </c>
      <c r="I148" s="23"/>
      <c r="J148" s="16">
        <f>+H148+I148</f>
        <v>76000000</v>
      </c>
      <c r="K148" s="16">
        <v>74674926</v>
      </c>
      <c r="L148" s="16">
        <f t="shared" si="24"/>
        <v>-1325074</v>
      </c>
      <c r="M148" s="17">
        <f t="shared" si="23"/>
        <v>0.98256481578947363</v>
      </c>
    </row>
    <row r="149" spans="1:13" s="34" customFormat="1" ht="15" hidden="1" outlineLevel="1" x14ac:dyDescent="0.25">
      <c r="A149" s="33" t="s">
        <v>150</v>
      </c>
      <c r="B149" s="23"/>
      <c r="C149" s="23"/>
      <c r="D149" s="16">
        <f>+[10]General!$D$18</f>
        <v>5000000</v>
      </c>
      <c r="E149" s="23"/>
      <c r="F149" s="23"/>
      <c r="G149" s="23"/>
      <c r="H149" s="15">
        <f>+B149+C149+D149+G149+E149+F149</f>
        <v>5000000</v>
      </c>
      <c r="I149" s="23"/>
      <c r="J149" s="16">
        <f>+H149+I149</f>
        <v>5000000</v>
      </c>
      <c r="K149" s="16">
        <v>4933500</v>
      </c>
      <c r="L149" s="16">
        <f t="shared" si="24"/>
        <v>-66500</v>
      </c>
      <c r="M149" s="17">
        <f t="shared" si="23"/>
        <v>0.98670000000000002</v>
      </c>
    </row>
    <row r="150" spans="1:13" s="34" customFormat="1" ht="15" hidden="1" outlineLevel="1" x14ac:dyDescent="0.25">
      <c r="A150" s="33" t="s">
        <v>151</v>
      </c>
      <c r="B150" s="23"/>
      <c r="C150" s="23"/>
      <c r="D150" s="16">
        <v>0</v>
      </c>
      <c r="E150" s="23"/>
      <c r="F150" s="23"/>
      <c r="G150" s="23"/>
      <c r="H150" s="15">
        <f>+B150+C150+D150+G150+E150+F150</f>
        <v>0</v>
      </c>
      <c r="I150" s="23"/>
      <c r="J150" s="16">
        <f>+H150+I150</f>
        <v>0</v>
      </c>
      <c r="K150" s="16">
        <v>0</v>
      </c>
      <c r="L150" s="16">
        <f t="shared" si="24"/>
        <v>0</v>
      </c>
      <c r="M150" s="17">
        <v>0</v>
      </c>
    </row>
    <row r="151" spans="1:13" s="34" customFormat="1" ht="15" collapsed="1" x14ac:dyDescent="0.25">
      <c r="A151" s="31" t="s">
        <v>152</v>
      </c>
      <c r="B151" s="23"/>
      <c r="C151" s="23"/>
      <c r="D151" s="23">
        <f>+D152+D161</f>
        <v>89100250</v>
      </c>
      <c r="E151" s="23"/>
      <c r="F151" s="23"/>
      <c r="G151" s="23"/>
      <c r="H151" s="23">
        <f>+H152+H161</f>
        <v>89100250</v>
      </c>
      <c r="I151" s="23"/>
      <c r="J151" s="23">
        <f>+J152+J161</f>
        <v>89100250</v>
      </c>
      <c r="K151" s="23">
        <f>+K152+K161</f>
        <v>51655482</v>
      </c>
      <c r="L151" s="12">
        <f t="shared" si="24"/>
        <v>-37444768</v>
      </c>
      <c r="M151" s="13">
        <f t="shared" si="23"/>
        <v>0.57974564605598755</v>
      </c>
    </row>
    <row r="152" spans="1:13" s="34" customFormat="1" ht="15" hidden="1" outlineLevel="1" x14ac:dyDescent="0.25">
      <c r="A152" s="31" t="s">
        <v>153</v>
      </c>
      <c r="B152" s="23"/>
      <c r="C152" s="23"/>
      <c r="D152" s="23">
        <f>SUM(D153:D160)</f>
        <v>38800000</v>
      </c>
      <c r="E152" s="23"/>
      <c r="F152" s="23"/>
      <c r="G152" s="23"/>
      <c r="H152" s="23">
        <f>SUM(H153:H160)</f>
        <v>38800000</v>
      </c>
      <c r="I152" s="23"/>
      <c r="J152" s="23">
        <f>SUM(J153:J160)</f>
        <v>38800000</v>
      </c>
      <c r="K152" s="23">
        <f>SUM(K153:K160)</f>
        <v>28651475</v>
      </c>
      <c r="L152" s="12">
        <f t="shared" si="24"/>
        <v>-10148525</v>
      </c>
      <c r="M152" s="13">
        <f t="shared" si="23"/>
        <v>0.73844007731958761</v>
      </c>
    </row>
    <row r="153" spans="1:13" s="34" customFormat="1" ht="15" hidden="1" outlineLevel="2" x14ac:dyDescent="0.25">
      <c r="A153" s="33" t="str">
        <f>+[11]Hoja1!$A$23</f>
        <v>Gira técnica</v>
      </c>
      <c r="B153" s="23"/>
      <c r="C153" s="23"/>
      <c r="D153" s="16">
        <f>+[10]General!$D$23</f>
        <v>2500000</v>
      </c>
      <c r="E153" s="23"/>
      <c r="F153" s="23"/>
      <c r="G153" s="23"/>
      <c r="H153" s="15">
        <f t="shared" ref="H153:H159" si="25">+B153+C153+D153+G153+E153+F153</f>
        <v>2500000</v>
      </c>
      <c r="I153" s="23"/>
      <c r="J153" s="16">
        <f t="shared" ref="J153:J159" si="26">+H153+I153</f>
        <v>2500000</v>
      </c>
      <c r="K153" s="16">
        <v>295000</v>
      </c>
      <c r="L153" s="16">
        <f t="shared" si="24"/>
        <v>-2205000</v>
      </c>
      <c r="M153" s="17">
        <f t="shared" si="23"/>
        <v>0.11799999999999999</v>
      </c>
    </row>
    <row r="154" spans="1:13" s="34" customFormat="1" ht="15" hidden="1" outlineLevel="2" x14ac:dyDescent="0.25">
      <c r="A154" s="33" t="str">
        <f>+[11]Hoja1!$A$24</f>
        <v>Capacitación en desposte y transformación de la carne de cerdo</v>
      </c>
      <c r="B154" s="23"/>
      <c r="C154" s="23"/>
      <c r="D154" s="16">
        <f>+[10]General!$D$24</f>
        <v>7000000</v>
      </c>
      <c r="E154" s="23"/>
      <c r="F154" s="23"/>
      <c r="G154" s="23"/>
      <c r="H154" s="15">
        <f t="shared" si="25"/>
        <v>7000000</v>
      </c>
      <c r="I154" s="23"/>
      <c r="J154" s="16">
        <f t="shared" si="26"/>
        <v>7000000</v>
      </c>
      <c r="K154" s="16">
        <v>3460480</v>
      </c>
      <c r="L154" s="16">
        <f t="shared" si="24"/>
        <v>-3539520</v>
      </c>
      <c r="M154" s="17">
        <f t="shared" si="23"/>
        <v>0.49435428571428569</v>
      </c>
    </row>
    <row r="155" spans="1:13" s="34" customFormat="1" ht="15" hidden="1" outlineLevel="2" x14ac:dyDescent="0.25">
      <c r="A155" s="33" t="str">
        <f>+[11]Hoja1!$A$28</f>
        <v>Campus virtual</v>
      </c>
      <c r="B155" s="23"/>
      <c r="C155" s="23"/>
      <c r="D155" s="16">
        <f>+[10]General!$D$25</f>
        <v>7200000</v>
      </c>
      <c r="E155" s="23"/>
      <c r="F155" s="23"/>
      <c r="G155" s="23"/>
      <c r="H155" s="15">
        <f t="shared" si="25"/>
        <v>7200000</v>
      </c>
      <c r="I155" s="23"/>
      <c r="J155" s="16">
        <f t="shared" si="26"/>
        <v>7200000</v>
      </c>
      <c r="K155" s="16">
        <v>6800000</v>
      </c>
      <c r="L155" s="16">
        <f t="shared" si="24"/>
        <v>-400000</v>
      </c>
      <c r="M155" s="17">
        <f t="shared" si="23"/>
        <v>0.94444444444444442</v>
      </c>
    </row>
    <row r="156" spans="1:13" s="34" customFormat="1" ht="15" hidden="1" outlineLevel="2" x14ac:dyDescent="0.25">
      <c r="A156" s="33" t="str">
        <f>+[11]Hoja1!$A$30</f>
        <v>Encuentros regionales porcicolas</v>
      </c>
      <c r="B156" s="23"/>
      <c r="C156" s="23"/>
      <c r="D156" s="16">
        <f>+[10]General!$D$26</f>
        <v>19100000</v>
      </c>
      <c r="E156" s="23"/>
      <c r="F156" s="23"/>
      <c r="G156" s="23"/>
      <c r="H156" s="15">
        <f>+B156+C156+D156+G156+E156+F156</f>
        <v>19100000</v>
      </c>
      <c r="I156" s="23"/>
      <c r="J156" s="16">
        <f>+H156+I156</f>
        <v>19100000</v>
      </c>
      <c r="K156" s="16">
        <v>18095995</v>
      </c>
      <c r="L156" s="16">
        <f t="shared" si="24"/>
        <v>-1004005</v>
      </c>
      <c r="M156" s="17">
        <f t="shared" si="23"/>
        <v>0.9474342931937173</v>
      </c>
    </row>
    <row r="157" spans="1:13" s="34" customFormat="1" ht="15" hidden="1" outlineLevel="2" x14ac:dyDescent="0.25">
      <c r="A157" s="33" t="s">
        <v>154</v>
      </c>
      <c r="B157" s="23"/>
      <c r="C157" s="23"/>
      <c r="D157" s="16">
        <f>+[10]General!$D$27</f>
        <v>3000000</v>
      </c>
      <c r="E157" s="23"/>
      <c r="F157" s="23"/>
      <c r="G157" s="23"/>
      <c r="H157" s="15">
        <f t="shared" si="25"/>
        <v>3000000</v>
      </c>
      <c r="I157" s="23"/>
      <c r="J157" s="16">
        <f t="shared" si="26"/>
        <v>3000000</v>
      </c>
      <c r="K157" s="16">
        <v>0</v>
      </c>
      <c r="L157" s="16">
        <f t="shared" si="24"/>
        <v>-3000000</v>
      </c>
      <c r="M157" s="17">
        <f t="shared" si="23"/>
        <v>0</v>
      </c>
    </row>
    <row r="158" spans="1:13" s="34" customFormat="1" ht="15" hidden="1" outlineLevel="2" x14ac:dyDescent="0.25">
      <c r="A158" s="33" t="s">
        <v>155</v>
      </c>
      <c r="B158" s="23"/>
      <c r="C158" s="23"/>
      <c r="D158" s="16">
        <v>0</v>
      </c>
      <c r="E158" s="23"/>
      <c r="F158" s="23"/>
      <c r="G158" s="23"/>
      <c r="H158" s="15">
        <f t="shared" si="25"/>
        <v>0</v>
      </c>
      <c r="I158" s="23"/>
      <c r="J158" s="16">
        <f t="shared" si="26"/>
        <v>0</v>
      </c>
      <c r="K158" s="16">
        <v>0</v>
      </c>
      <c r="L158" s="16">
        <f t="shared" si="24"/>
        <v>0</v>
      </c>
      <c r="M158" s="17">
        <v>0</v>
      </c>
    </row>
    <row r="159" spans="1:13" s="34" customFormat="1" ht="15" hidden="1" outlineLevel="2" x14ac:dyDescent="0.25">
      <c r="A159" s="33" t="s">
        <v>156</v>
      </c>
      <c r="B159" s="23"/>
      <c r="C159" s="23"/>
      <c r="D159" s="16">
        <v>0</v>
      </c>
      <c r="E159" s="23"/>
      <c r="F159" s="23"/>
      <c r="G159" s="23"/>
      <c r="H159" s="15">
        <f t="shared" si="25"/>
        <v>0</v>
      </c>
      <c r="I159" s="23"/>
      <c r="J159" s="16">
        <f t="shared" si="26"/>
        <v>0</v>
      </c>
      <c r="K159" s="16">
        <v>0</v>
      </c>
      <c r="L159" s="16">
        <f t="shared" si="24"/>
        <v>0</v>
      </c>
      <c r="M159" s="17">
        <v>0</v>
      </c>
    </row>
    <row r="160" spans="1:13" s="34" customFormat="1" ht="15" hidden="1" outlineLevel="2" x14ac:dyDescent="0.25">
      <c r="A160" s="33" t="s">
        <v>157</v>
      </c>
      <c r="B160" s="23"/>
      <c r="C160" s="23"/>
      <c r="D160" s="16">
        <v>0</v>
      </c>
      <c r="E160" s="23"/>
      <c r="F160" s="23"/>
      <c r="G160" s="23"/>
      <c r="H160" s="15">
        <v>0</v>
      </c>
      <c r="I160" s="23"/>
      <c r="J160" s="16">
        <v>0</v>
      </c>
      <c r="K160" s="16">
        <v>0</v>
      </c>
      <c r="L160" s="16">
        <f t="shared" si="24"/>
        <v>0</v>
      </c>
      <c r="M160" s="17">
        <v>0</v>
      </c>
    </row>
    <row r="161" spans="1:13" s="34" customFormat="1" ht="15" hidden="1" outlineLevel="1" x14ac:dyDescent="0.25">
      <c r="A161" s="31" t="s">
        <v>158</v>
      </c>
      <c r="B161" s="23"/>
      <c r="C161" s="23"/>
      <c r="D161" s="23">
        <f>SUM(D162:D164)</f>
        <v>50300250</v>
      </c>
      <c r="E161" s="23"/>
      <c r="F161" s="23"/>
      <c r="G161" s="23"/>
      <c r="H161" s="23">
        <f>SUM(H162:H164)</f>
        <v>50300250</v>
      </c>
      <c r="I161" s="23"/>
      <c r="J161" s="23">
        <f>SUM(J162:J164)</f>
        <v>50300250</v>
      </c>
      <c r="K161" s="23">
        <f>SUM(K162:K164)</f>
        <v>23004007</v>
      </c>
      <c r="L161" s="12">
        <f t="shared" si="24"/>
        <v>-27296243</v>
      </c>
      <c r="M161" s="13">
        <f t="shared" si="23"/>
        <v>0.45733385022937262</v>
      </c>
    </row>
    <row r="162" spans="1:13" s="34" customFormat="1" ht="15" hidden="1" outlineLevel="2" x14ac:dyDescent="0.25">
      <c r="A162" s="33" t="s">
        <v>159</v>
      </c>
      <c r="B162" s="23"/>
      <c r="C162" s="23"/>
      <c r="D162" s="16">
        <v>0</v>
      </c>
      <c r="E162" s="23"/>
      <c r="F162" s="23"/>
      <c r="G162" s="23"/>
      <c r="H162" s="15">
        <f>+B162+C162+D162+G162+E162+F162</f>
        <v>0</v>
      </c>
      <c r="I162" s="23"/>
      <c r="J162" s="16">
        <f>+H162+I162</f>
        <v>0</v>
      </c>
      <c r="K162" s="16">
        <v>0</v>
      </c>
      <c r="L162" s="16">
        <f t="shared" si="24"/>
        <v>0</v>
      </c>
      <c r="M162" s="17">
        <v>0</v>
      </c>
    </row>
    <row r="163" spans="1:13" s="34" customFormat="1" ht="29.25" hidden="1" outlineLevel="2" x14ac:dyDescent="0.25">
      <c r="A163" s="44" t="s">
        <v>160</v>
      </c>
      <c r="B163" s="23"/>
      <c r="C163" s="23"/>
      <c r="D163" s="16">
        <v>0</v>
      </c>
      <c r="E163" s="23"/>
      <c r="F163" s="23"/>
      <c r="G163" s="23"/>
      <c r="H163" s="15">
        <f>+B163+C163+D163+G163+E163+F163</f>
        <v>0</v>
      </c>
      <c r="I163" s="23"/>
      <c r="J163" s="16">
        <f>+H163+I163</f>
        <v>0</v>
      </c>
      <c r="K163" s="16">
        <v>0</v>
      </c>
      <c r="L163" s="16">
        <f t="shared" si="24"/>
        <v>0</v>
      </c>
      <c r="M163" s="17">
        <v>0</v>
      </c>
    </row>
    <row r="164" spans="1:13" s="34" customFormat="1" ht="15" hidden="1" outlineLevel="2" x14ac:dyDescent="0.25">
      <c r="A164" s="33" t="s">
        <v>161</v>
      </c>
      <c r="B164" s="23"/>
      <c r="C164" s="23"/>
      <c r="D164" s="16">
        <f>+[10]General!$D$33</f>
        <v>50300250</v>
      </c>
      <c r="E164" s="23"/>
      <c r="F164" s="23"/>
      <c r="G164" s="23"/>
      <c r="H164" s="15">
        <f>+B164+C164+D164+G164+E164+F164</f>
        <v>50300250</v>
      </c>
      <c r="I164" s="23"/>
      <c r="J164" s="16">
        <f>+H164+I164</f>
        <v>50300250</v>
      </c>
      <c r="K164" s="16">
        <v>23004007</v>
      </c>
      <c r="L164" s="16">
        <f t="shared" si="24"/>
        <v>-27296243</v>
      </c>
      <c r="M164" s="17">
        <f t="shared" si="23"/>
        <v>0.45733385022937262</v>
      </c>
    </row>
    <row r="165" spans="1:13" s="34" customFormat="1" ht="15" collapsed="1" x14ac:dyDescent="0.25">
      <c r="A165" s="31" t="s">
        <v>162</v>
      </c>
      <c r="B165" s="23"/>
      <c r="C165" s="23"/>
      <c r="D165" s="23">
        <f>+D166+D170+D174+D175</f>
        <v>148950000</v>
      </c>
      <c r="E165" s="23"/>
      <c r="F165" s="23"/>
      <c r="G165" s="23"/>
      <c r="H165" s="23">
        <f>+H166+H170+H174+H175</f>
        <v>148950000</v>
      </c>
      <c r="I165" s="23"/>
      <c r="J165" s="23">
        <f>+J166+J170+J174+J175</f>
        <v>148950000</v>
      </c>
      <c r="K165" s="23">
        <f>+K166+K170+K174+K175</f>
        <v>88539124</v>
      </c>
      <c r="L165" s="12">
        <f t="shared" si="24"/>
        <v>-60410876</v>
      </c>
      <c r="M165" s="13">
        <f t="shared" si="23"/>
        <v>0.5944217791205102</v>
      </c>
    </row>
    <row r="166" spans="1:13" s="34" customFormat="1" ht="15" hidden="1" outlineLevel="1" x14ac:dyDescent="0.25">
      <c r="A166" s="31" t="s">
        <v>163</v>
      </c>
      <c r="B166" s="23"/>
      <c r="C166" s="23"/>
      <c r="D166" s="23">
        <f>SUM(D167:D169)</f>
        <v>42050000</v>
      </c>
      <c r="E166" s="23"/>
      <c r="F166" s="23"/>
      <c r="G166" s="23"/>
      <c r="H166" s="23">
        <f>SUM(H167:H169)</f>
        <v>42050000</v>
      </c>
      <c r="I166" s="23"/>
      <c r="J166" s="23">
        <f>SUM(J167:J169)</f>
        <v>42050000</v>
      </c>
      <c r="K166" s="23">
        <f>SUM(K167:K169)</f>
        <v>36652556</v>
      </c>
      <c r="L166" s="12">
        <f t="shared" si="24"/>
        <v>-5397444</v>
      </c>
      <c r="M166" s="13">
        <f t="shared" si="23"/>
        <v>0.8716422354340071</v>
      </c>
    </row>
    <row r="167" spans="1:13" s="34" customFormat="1" ht="15" hidden="1" outlineLevel="2" x14ac:dyDescent="0.25">
      <c r="A167" s="33" t="s">
        <v>164</v>
      </c>
      <c r="B167" s="23"/>
      <c r="C167" s="23"/>
      <c r="D167" s="15">
        <v>13200000</v>
      </c>
      <c r="E167" s="23"/>
      <c r="F167" s="23"/>
      <c r="G167" s="23"/>
      <c r="H167" s="15">
        <f>+B167+C167+D167+G167+E167+F167</f>
        <v>13200000</v>
      </c>
      <c r="I167" s="23"/>
      <c r="J167" s="16">
        <f>+H167+I167</f>
        <v>13200000</v>
      </c>
      <c r="K167" s="16">
        <v>11553426</v>
      </c>
      <c r="L167" s="16">
        <f t="shared" si="24"/>
        <v>-1646574</v>
      </c>
      <c r="M167" s="17">
        <f t="shared" si="23"/>
        <v>0.87525954545454543</v>
      </c>
    </row>
    <row r="168" spans="1:13" s="34" customFormat="1" ht="15" hidden="1" outlineLevel="2" x14ac:dyDescent="0.25">
      <c r="A168" s="33" t="s">
        <v>165</v>
      </c>
      <c r="B168" s="23"/>
      <c r="C168" s="23"/>
      <c r="D168" s="15">
        <f>+[10]General!$D$38</f>
        <v>20600000</v>
      </c>
      <c r="E168" s="23"/>
      <c r="F168" s="23"/>
      <c r="G168" s="23"/>
      <c r="H168" s="15">
        <f>+B168+C168+D168+G168+E168+F168</f>
        <v>20600000</v>
      </c>
      <c r="I168" s="23"/>
      <c r="J168" s="16">
        <f>+H168+I168</f>
        <v>20600000</v>
      </c>
      <c r="K168" s="16">
        <v>19736000</v>
      </c>
      <c r="L168" s="16">
        <f t="shared" si="24"/>
        <v>-864000</v>
      </c>
      <c r="M168" s="17">
        <f t="shared" si="23"/>
        <v>0.95805825242718445</v>
      </c>
    </row>
    <row r="169" spans="1:13" s="34" customFormat="1" ht="15" hidden="1" outlineLevel="2" x14ac:dyDescent="0.25">
      <c r="A169" s="33" t="s">
        <v>166</v>
      </c>
      <c r="B169" s="23"/>
      <c r="C169" s="23"/>
      <c r="D169" s="15">
        <f>+[10]General!$D$39</f>
        <v>8250000</v>
      </c>
      <c r="E169" s="23"/>
      <c r="F169" s="23"/>
      <c r="G169" s="23"/>
      <c r="H169" s="15">
        <f>+B169+C169+D169+G169+E169+F169</f>
        <v>8250000</v>
      </c>
      <c r="I169" s="23"/>
      <c r="J169" s="16">
        <f>+H169+I169</f>
        <v>8250000</v>
      </c>
      <c r="K169" s="16">
        <v>5363130</v>
      </c>
      <c r="L169" s="16">
        <f t="shared" si="24"/>
        <v>-2886870</v>
      </c>
      <c r="M169" s="17">
        <f t="shared" si="23"/>
        <v>0.65007636363636367</v>
      </c>
    </row>
    <row r="170" spans="1:13" s="34" customFormat="1" ht="15" hidden="1" outlineLevel="1" x14ac:dyDescent="0.25">
      <c r="A170" s="31" t="s">
        <v>167</v>
      </c>
      <c r="B170" s="23"/>
      <c r="C170" s="23"/>
      <c r="D170" s="23">
        <f>SUM(D171:D173)</f>
        <v>63700000</v>
      </c>
      <c r="E170" s="23"/>
      <c r="F170" s="23"/>
      <c r="G170" s="23"/>
      <c r="H170" s="23">
        <f>SUM(H171:H173)</f>
        <v>63700000</v>
      </c>
      <c r="I170" s="23"/>
      <c r="J170" s="23">
        <f>SUM(J171:J173)</f>
        <v>63700000</v>
      </c>
      <c r="K170" s="23">
        <f>SUM(K171:K173)</f>
        <v>50959393</v>
      </c>
      <c r="L170" s="12">
        <f t="shared" si="24"/>
        <v>-12740607</v>
      </c>
      <c r="M170" s="13">
        <f t="shared" si="23"/>
        <v>0.79999047095761378</v>
      </c>
    </row>
    <row r="171" spans="1:13" s="34" customFormat="1" ht="15" hidden="1" outlineLevel="2" x14ac:dyDescent="0.25">
      <c r="A171" s="33" t="s">
        <v>168</v>
      </c>
      <c r="B171" s="23"/>
      <c r="C171" s="23"/>
      <c r="D171" s="15">
        <v>61200000</v>
      </c>
      <c r="E171" s="23"/>
      <c r="F171" s="23"/>
      <c r="G171" s="23"/>
      <c r="H171" s="15">
        <f>+B171+C171+D171+G171+E171+F171</f>
        <v>61200000</v>
      </c>
      <c r="I171" s="23"/>
      <c r="J171" s="16">
        <f>+H171+I171</f>
        <v>61200000</v>
      </c>
      <c r="K171" s="16">
        <v>49812093</v>
      </c>
      <c r="L171" s="16">
        <f t="shared" si="24"/>
        <v>-11387907</v>
      </c>
      <c r="M171" s="17">
        <f t="shared" si="23"/>
        <v>0.81392308823529413</v>
      </c>
    </row>
    <row r="172" spans="1:13" s="34" customFormat="1" ht="15" hidden="1" outlineLevel="1" x14ac:dyDescent="0.25">
      <c r="A172" s="33" t="str">
        <f>+[12]Hoja1!$A$50</f>
        <v>Pruebas interlaboratorios</v>
      </c>
      <c r="B172" s="23"/>
      <c r="C172" s="23"/>
      <c r="D172" s="16">
        <v>0</v>
      </c>
      <c r="E172" s="16"/>
      <c r="F172" s="16"/>
      <c r="G172" s="16"/>
      <c r="H172" s="16">
        <f>+B172+C172+D172+G172+E172+F172</f>
        <v>0</v>
      </c>
      <c r="I172" s="16"/>
      <c r="J172" s="16">
        <f>+H172+I172</f>
        <v>0</v>
      </c>
      <c r="K172" s="16">
        <v>0</v>
      </c>
      <c r="L172" s="16">
        <f t="shared" si="24"/>
        <v>0</v>
      </c>
      <c r="M172" s="17">
        <v>0</v>
      </c>
    </row>
    <row r="173" spans="1:13" s="34" customFormat="1" ht="15" hidden="1" outlineLevel="1" x14ac:dyDescent="0.25">
      <c r="A173" s="33" t="str">
        <f>+[12]Hoja1!$A$51</f>
        <v>Promoción al diagnóstico</v>
      </c>
      <c r="B173" s="23"/>
      <c r="C173" s="23"/>
      <c r="D173" s="16">
        <f>+[10]General!$D$43</f>
        <v>2500000</v>
      </c>
      <c r="E173" s="16"/>
      <c r="F173" s="16"/>
      <c r="G173" s="16"/>
      <c r="H173" s="16">
        <f>+B173+C173+D173+G173+E173+F173</f>
        <v>2500000</v>
      </c>
      <c r="I173" s="16"/>
      <c r="J173" s="16">
        <f>+H173+I173</f>
        <v>2500000</v>
      </c>
      <c r="K173" s="16">
        <v>1147300</v>
      </c>
      <c r="L173" s="16">
        <f t="shared" si="24"/>
        <v>-1352700</v>
      </c>
      <c r="M173" s="17">
        <f t="shared" si="23"/>
        <v>0.45891999999999999</v>
      </c>
    </row>
    <row r="174" spans="1:13" s="34" customFormat="1" ht="15" hidden="1" outlineLevel="1" x14ac:dyDescent="0.25">
      <c r="A174" s="31" t="str">
        <f>+[12]Hoja1!$A$52</f>
        <v>Inocuidad y ambiente</v>
      </c>
      <c r="B174" s="23"/>
      <c r="C174" s="23"/>
      <c r="D174" s="23">
        <f>+[10]General!$D$44</f>
        <v>3200000</v>
      </c>
      <c r="E174" s="23"/>
      <c r="F174" s="23"/>
      <c r="G174" s="23"/>
      <c r="H174" s="12">
        <f>+B174+C174+D174+G174+E174+F174</f>
        <v>3200000</v>
      </c>
      <c r="I174" s="12"/>
      <c r="J174" s="12">
        <f>+H174+I174</f>
        <v>3200000</v>
      </c>
      <c r="K174" s="12">
        <v>355975</v>
      </c>
      <c r="L174" s="12">
        <f t="shared" si="24"/>
        <v>-2844025</v>
      </c>
      <c r="M174" s="13">
        <f t="shared" si="23"/>
        <v>0.11124218750000001</v>
      </c>
    </row>
    <row r="175" spans="1:13" s="34" customFormat="1" ht="15" hidden="1" outlineLevel="1" x14ac:dyDescent="0.25">
      <c r="A175" s="31" t="s">
        <v>169</v>
      </c>
      <c r="B175" s="23"/>
      <c r="C175" s="23"/>
      <c r="D175" s="23">
        <f>+[10]General!$D$45</f>
        <v>40000000</v>
      </c>
      <c r="E175" s="23"/>
      <c r="F175" s="23"/>
      <c r="G175" s="23"/>
      <c r="H175" s="12">
        <f>+B175+C175+D175+G175+E175+F175</f>
        <v>40000000</v>
      </c>
      <c r="I175" s="12"/>
      <c r="J175" s="12">
        <f>+H175+I175</f>
        <v>40000000</v>
      </c>
      <c r="K175" s="12">
        <v>571200</v>
      </c>
      <c r="L175" s="12">
        <f t="shared" si="24"/>
        <v>-39428800</v>
      </c>
      <c r="M175" s="13">
        <f t="shared" si="23"/>
        <v>1.4279999999999999E-2</v>
      </c>
    </row>
    <row r="176" spans="1:13" s="34" customFormat="1" ht="15" collapsed="1" x14ac:dyDescent="0.25">
      <c r="A176" s="33"/>
      <c r="B176" s="23"/>
      <c r="C176" s="23"/>
      <c r="D176" s="23"/>
      <c r="E176" s="23"/>
      <c r="F176" s="23"/>
      <c r="G176" s="23"/>
      <c r="H176" s="15"/>
      <c r="I176" s="23"/>
      <c r="J176" s="16"/>
      <c r="K176" s="16"/>
      <c r="L176" s="16"/>
      <c r="M176" s="17"/>
    </row>
    <row r="177" spans="1:14" s="34" customFormat="1" ht="15" x14ac:dyDescent="0.25">
      <c r="A177" s="31" t="s">
        <v>170</v>
      </c>
      <c r="B177" s="23"/>
      <c r="C177" s="23"/>
      <c r="D177" s="23"/>
      <c r="E177" s="12">
        <f>+E178</f>
        <v>169499999.90000001</v>
      </c>
      <c r="F177" s="12"/>
      <c r="G177" s="12"/>
      <c r="H177" s="12">
        <f>+H178</f>
        <v>169499999.90000001</v>
      </c>
      <c r="I177" s="12"/>
      <c r="J177" s="12">
        <f>+H177+I177</f>
        <v>169499999.90000001</v>
      </c>
      <c r="K177" s="12">
        <f>+K178</f>
        <v>150776671</v>
      </c>
      <c r="L177" s="12">
        <f t="shared" si="24"/>
        <v>-18723328.900000006</v>
      </c>
      <c r="M177" s="13">
        <f t="shared" si="23"/>
        <v>0.88953788253070076</v>
      </c>
    </row>
    <row r="178" spans="1:14" s="34" customFormat="1" ht="15" x14ac:dyDescent="0.25">
      <c r="A178" s="31" t="s">
        <v>171</v>
      </c>
      <c r="B178" s="23"/>
      <c r="C178" s="23"/>
      <c r="D178" s="23"/>
      <c r="E178" s="23">
        <f>+E179</f>
        <v>169499999.90000001</v>
      </c>
      <c r="F178" s="23"/>
      <c r="G178" s="23"/>
      <c r="H178" s="23">
        <f>+H179</f>
        <v>169499999.90000001</v>
      </c>
      <c r="I178" s="23"/>
      <c r="J178" s="23">
        <f>+J179</f>
        <v>169499999.90000001</v>
      </c>
      <c r="K178" s="23">
        <f>+K179</f>
        <v>150776671</v>
      </c>
      <c r="L178" s="12">
        <f t="shared" si="24"/>
        <v>-18723328.900000006</v>
      </c>
      <c r="M178" s="13">
        <f t="shared" si="23"/>
        <v>0.88953788253070076</v>
      </c>
    </row>
    <row r="179" spans="1:14" s="34" customFormat="1" ht="15" hidden="1" outlineLevel="2" x14ac:dyDescent="0.25">
      <c r="A179" s="33" t="str">
        <f>+'[9]Presupuesto 2018 vs 2017'!$B$18</f>
        <v>Programa Nacional de Sanidad Porcina</v>
      </c>
      <c r="B179" s="23"/>
      <c r="C179" s="23"/>
      <c r="D179" s="23"/>
      <c r="E179" s="16">
        <f>+'[5]Ppto Sanidad I trimestre 2019'!$F$14</f>
        <v>169499999.90000001</v>
      </c>
      <c r="F179" s="23"/>
      <c r="G179" s="23"/>
      <c r="H179" s="15">
        <f>+B179+C179+D179+G179+E179+F179</f>
        <v>169499999.90000001</v>
      </c>
      <c r="I179" s="23"/>
      <c r="J179" s="16">
        <f>+H179+I179</f>
        <v>169499999.90000001</v>
      </c>
      <c r="K179" s="16">
        <v>150776671</v>
      </c>
      <c r="L179" s="16">
        <f t="shared" si="24"/>
        <v>-18723328.900000006</v>
      </c>
      <c r="M179" s="17">
        <f t="shared" si="23"/>
        <v>0.88953788253070076</v>
      </c>
    </row>
    <row r="180" spans="1:14" s="34" customFormat="1" ht="15" collapsed="1" x14ac:dyDescent="0.25">
      <c r="A180" s="33"/>
      <c r="B180" s="15"/>
      <c r="C180" s="23"/>
      <c r="D180" s="23"/>
      <c r="E180" s="23"/>
      <c r="F180" s="23"/>
      <c r="G180" s="23"/>
      <c r="H180" s="15"/>
      <c r="I180" s="23"/>
      <c r="J180" s="16"/>
      <c r="K180" s="16"/>
      <c r="L180" s="16"/>
      <c r="M180" s="17"/>
    </row>
    <row r="181" spans="1:14" ht="15" x14ac:dyDescent="0.25">
      <c r="A181" s="40" t="s">
        <v>172</v>
      </c>
      <c r="B181" s="15"/>
      <c r="C181" s="15"/>
      <c r="D181" s="15"/>
      <c r="E181" s="15"/>
      <c r="F181" s="15"/>
      <c r="G181" s="15"/>
      <c r="H181" s="15"/>
      <c r="I181" s="23">
        <f>+I182+I183</f>
        <v>904052932.9000001</v>
      </c>
      <c r="J181" s="23">
        <f>+I181+H181</f>
        <v>904052932.9000001</v>
      </c>
      <c r="K181" s="23">
        <f>+K182+K183</f>
        <v>960496029</v>
      </c>
      <c r="L181" s="12">
        <f t="shared" si="24"/>
        <v>56443096.099999905</v>
      </c>
      <c r="M181" s="13">
        <f t="shared" si="23"/>
        <v>1.0624333974770073</v>
      </c>
      <c r="N181" s="20"/>
    </row>
    <row r="182" spans="1:14" ht="14.25" hidden="1" outlineLevel="1" x14ac:dyDescent="0.2">
      <c r="A182" s="45" t="s">
        <v>173</v>
      </c>
      <c r="B182" s="15"/>
      <c r="C182" s="15"/>
      <c r="D182" s="15"/>
      <c r="E182" s="15"/>
      <c r="F182" s="15"/>
      <c r="G182" s="15"/>
      <c r="H182" s="15"/>
      <c r="I182" s="16">
        <f>+('[1]Anexo 1'!B15+'[1]Anexo 1'!B19)*0.1</f>
        <v>565033083.0625</v>
      </c>
      <c r="J182" s="16">
        <f>+I182+H182</f>
        <v>565033083.0625</v>
      </c>
      <c r="K182" s="16">
        <v>600310018</v>
      </c>
      <c r="L182" s="46">
        <f t="shared" si="24"/>
        <v>35276934.9375</v>
      </c>
      <c r="M182" s="17">
        <f>+K182/J182</f>
        <v>1.0624333972557813</v>
      </c>
    </row>
    <row r="183" spans="1:14" ht="14.25" hidden="1" outlineLevel="1" x14ac:dyDescent="0.2">
      <c r="A183" s="45" t="s">
        <v>174</v>
      </c>
      <c r="B183" s="15"/>
      <c r="C183" s="15"/>
      <c r="D183" s="15"/>
      <c r="E183" s="15"/>
      <c r="F183" s="15"/>
      <c r="G183" s="15"/>
      <c r="H183" s="15"/>
      <c r="I183" s="16">
        <f>(ppc+'[1]Anexo 1'!B20)*0.1</f>
        <v>339019849.83750004</v>
      </c>
      <c r="J183" s="16">
        <f>+I183+H183</f>
        <v>339019849.83750004</v>
      </c>
      <c r="K183" s="16">
        <v>360186011</v>
      </c>
      <c r="L183" s="46">
        <f t="shared" si="24"/>
        <v>21166161.162499964</v>
      </c>
      <c r="M183" s="17">
        <f>+K183/J183</f>
        <v>1.0624333978457172</v>
      </c>
    </row>
    <row r="184" spans="1:14" ht="15" collapsed="1" x14ac:dyDescent="0.25">
      <c r="A184" s="27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3"/>
    </row>
    <row r="185" spans="1:14" ht="15" x14ac:dyDescent="0.25">
      <c r="A185" s="47" t="s">
        <v>175</v>
      </c>
      <c r="B185" s="12"/>
      <c r="C185" s="12"/>
      <c r="D185" s="12"/>
      <c r="E185" s="12"/>
      <c r="F185" s="12"/>
      <c r="G185" s="12"/>
      <c r="H185" s="12"/>
      <c r="I185" s="12">
        <v>0</v>
      </c>
      <c r="J185" s="48">
        <f>+I185+H185</f>
        <v>0</v>
      </c>
      <c r="K185" s="48">
        <v>0</v>
      </c>
      <c r="L185" s="12">
        <f t="shared" si="24"/>
        <v>0</v>
      </c>
      <c r="M185" s="13">
        <v>0</v>
      </c>
    </row>
    <row r="186" spans="1:14" ht="15" x14ac:dyDescent="0.25">
      <c r="A186" s="47"/>
      <c r="B186" s="12"/>
      <c r="C186" s="12"/>
      <c r="D186" s="12"/>
      <c r="E186" s="12"/>
      <c r="F186" s="12"/>
      <c r="G186" s="12"/>
      <c r="H186" s="12"/>
      <c r="I186" s="12"/>
      <c r="J186" s="48"/>
      <c r="K186" s="48"/>
      <c r="L186" s="48"/>
      <c r="M186" s="13"/>
    </row>
    <row r="187" spans="1:14" ht="15" x14ac:dyDescent="0.25">
      <c r="A187" s="47" t="s">
        <v>176</v>
      </c>
      <c r="B187" s="12"/>
      <c r="C187" s="12"/>
      <c r="D187" s="12"/>
      <c r="E187" s="12"/>
      <c r="F187" s="12"/>
      <c r="G187" s="12">
        <v>0</v>
      </c>
      <c r="H187" s="12">
        <f>+B187+C187+D187+G187+F187</f>
        <v>0</v>
      </c>
      <c r="I187" s="12"/>
      <c r="J187" s="48">
        <f>+I187+H187</f>
        <v>0</v>
      </c>
      <c r="K187" s="48">
        <v>0</v>
      </c>
      <c r="L187" s="12">
        <f t="shared" si="24"/>
        <v>0</v>
      </c>
      <c r="M187" s="13">
        <v>0</v>
      </c>
    </row>
    <row r="188" spans="1:14" ht="15" x14ac:dyDescent="0.25">
      <c r="A188" s="27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3"/>
    </row>
    <row r="189" spans="1:14" ht="15" x14ac:dyDescent="0.25">
      <c r="A189" s="40" t="s">
        <v>177</v>
      </c>
      <c r="B189" s="15"/>
      <c r="C189" s="15"/>
      <c r="D189" s="15"/>
      <c r="E189" s="15"/>
      <c r="F189" s="15"/>
      <c r="G189" s="15"/>
      <c r="H189" s="23"/>
      <c r="I189" s="23">
        <f>+I190+I191</f>
        <v>0</v>
      </c>
      <c r="J189" s="23">
        <f>+I189+H189</f>
        <v>0</v>
      </c>
      <c r="K189" s="23">
        <v>0</v>
      </c>
      <c r="L189" s="12">
        <f t="shared" si="24"/>
        <v>0</v>
      </c>
      <c r="M189" s="13">
        <v>0</v>
      </c>
    </row>
    <row r="190" spans="1:14" s="32" customFormat="1" ht="14.25" hidden="1" outlineLevel="1" x14ac:dyDescent="0.2">
      <c r="A190" s="25" t="s">
        <v>178</v>
      </c>
      <c r="B190" s="15"/>
      <c r="C190" s="15"/>
      <c r="D190" s="15"/>
      <c r="E190" s="15"/>
      <c r="F190" s="15"/>
      <c r="G190" s="15"/>
      <c r="H190" s="15"/>
      <c r="I190" s="15"/>
      <c r="J190" s="15">
        <f>+I190+H190</f>
        <v>0</v>
      </c>
      <c r="K190" s="15">
        <v>0</v>
      </c>
      <c r="L190" s="16">
        <f t="shared" si="24"/>
        <v>0</v>
      </c>
      <c r="M190" s="17">
        <v>0</v>
      </c>
      <c r="N190" s="49"/>
    </row>
    <row r="191" spans="1:14" s="32" customFormat="1" ht="14.25" hidden="1" outlineLevel="1" x14ac:dyDescent="0.2">
      <c r="A191" s="25" t="s">
        <v>179</v>
      </c>
      <c r="B191" s="15"/>
      <c r="C191" s="15"/>
      <c r="D191" s="15"/>
      <c r="E191" s="15"/>
      <c r="F191" s="15"/>
      <c r="G191" s="15"/>
      <c r="H191" s="15"/>
      <c r="I191" s="15"/>
      <c r="J191" s="15">
        <f>+I191+H191</f>
        <v>0</v>
      </c>
      <c r="K191" s="15">
        <v>0</v>
      </c>
      <c r="L191" s="16">
        <f t="shared" si="24"/>
        <v>0</v>
      </c>
      <c r="M191" s="17">
        <v>0</v>
      </c>
      <c r="N191" s="50"/>
    </row>
    <row r="192" spans="1:14" ht="15" collapsed="1" x14ac:dyDescent="0.25">
      <c r="A192" s="27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3"/>
    </row>
    <row r="193" spans="1:18" ht="15" x14ac:dyDescent="0.25">
      <c r="A193" s="27" t="s">
        <v>180</v>
      </c>
      <c r="B193" s="23">
        <f>+B50+B48</f>
        <v>507960183.98537022</v>
      </c>
      <c r="C193" s="23">
        <f>+C48+C50</f>
        <v>769070277.84458923</v>
      </c>
      <c r="D193" s="23">
        <f>+D50+D48</f>
        <v>443328462.4754054</v>
      </c>
      <c r="E193" s="23">
        <f>+E50+E48</f>
        <v>191969358.05251831</v>
      </c>
      <c r="F193" s="23">
        <f>+F50+F48</f>
        <v>1336652941.1696029</v>
      </c>
      <c r="G193" s="23">
        <f>+G48+G50+G187</f>
        <v>3881437672.3460913</v>
      </c>
      <c r="H193" s="23">
        <f>+B193+C193+D193+G193+E193+F193</f>
        <v>7130418895.8735771</v>
      </c>
      <c r="I193" s="23">
        <f>+I189+I181+I48+I185</f>
        <v>1563770843.9515462</v>
      </c>
      <c r="J193" s="23">
        <f>+I193+H193</f>
        <v>8694189739.8251228</v>
      </c>
      <c r="K193" s="23">
        <f>+K48+K50+K181+K185+K187+K189</f>
        <v>7283925701.5</v>
      </c>
      <c r="L193" s="23">
        <f>+L48+L50+L181+L185+L187+L189</f>
        <v>-1410264038.3251231</v>
      </c>
      <c r="M193" s="13">
        <f>+K193/J193</f>
        <v>0.83779235552392151</v>
      </c>
    </row>
    <row r="194" spans="1:18" ht="15.75" thickBot="1" x14ac:dyDescent="0.3">
      <c r="A194" s="51"/>
      <c r="B194" s="52"/>
      <c r="C194" s="53"/>
      <c r="D194" s="53"/>
      <c r="E194" s="54"/>
      <c r="F194" s="53"/>
      <c r="G194" s="54"/>
      <c r="H194" s="53"/>
      <c r="I194" s="53"/>
      <c r="J194" s="53"/>
      <c r="K194" s="53"/>
      <c r="L194" s="53"/>
      <c r="M194" s="55"/>
      <c r="N194" s="56"/>
      <c r="O194" s="56"/>
      <c r="P194" s="56"/>
      <c r="Q194" s="56"/>
      <c r="R194" s="56"/>
    </row>
    <row r="195" spans="1:18" ht="13.5" thickTop="1" x14ac:dyDescent="0.2">
      <c r="A195" s="57"/>
      <c r="B195" s="58"/>
      <c r="C195" s="58"/>
      <c r="D195" s="58"/>
      <c r="E195" s="58"/>
      <c r="F195" s="58"/>
      <c r="G195" s="59"/>
      <c r="H195" s="60"/>
      <c r="I195" s="58"/>
      <c r="J195" s="58"/>
      <c r="K195" s="58"/>
      <c r="L195" s="58"/>
      <c r="M195" s="61"/>
    </row>
    <row r="196" spans="1:18" x14ac:dyDescent="0.2">
      <c r="A196" s="57"/>
      <c r="B196" s="58"/>
      <c r="C196" s="58"/>
      <c r="D196" s="58"/>
      <c r="E196" s="58"/>
      <c r="F196" s="58"/>
      <c r="G196" s="62"/>
      <c r="H196" s="58"/>
      <c r="I196" s="58"/>
      <c r="J196" s="63"/>
      <c r="K196" s="63"/>
      <c r="L196" s="63"/>
      <c r="M196" s="64"/>
    </row>
    <row r="197" spans="1:18" ht="15.75" x14ac:dyDescent="0.25">
      <c r="A197" s="57"/>
      <c r="B197" s="60"/>
      <c r="C197" s="60"/>
      <c r="D197" s="60"/>
      <c r="E197" s="60"/>
      <c r="F197" s="60"/>
      <c r="G197" s="65"/>
      <c r="H197" s="66"/>
      <c r="I197" s="65"/>
      <c r="J197" s="67"/>
      <c r="K197" s="67"/>
      <c r="L197" s="67"/>
      <c r="M197" s="60"/>
    </row>
    <row r="198" spans="1:18" x14ac:dyDescent="0.2">
      <c r="A198" s="60"/>
      <c r="B198" s="60"/>
      <c r="C198" s="60"/>
      <c r="D198" s="60"/>
      <c r="E198" s="60"/>
      <c r="F198" s="60"/>
      <c r="G198" s="60"/>
      <c r="H198" s="60"/>
      <c r="I198" s="60"/>
      <c r="J198" s="63"/>
      <c r="K198" s="63"/>
      <c r="L198" s="63"/>
      <c r="M198" s="60"/>
    </row>
    <row r="199" spans="1:18" x14ac:dyDescent="0.2">
      <c r="A199" s="60"/>
      <c r="B199" s="60"/>
      <c r="C199" s="60"/>
      <c r="D199" s="60"/>
      <c r="E199" s="60"/>
      <c r="F199" s="60"/>
      <c r="G199" s="58"/>
      <c r="H199" s="58"/>
      <c r="I199" s="58"/>
      <c r="J199" s="60"/>
      <c r="K199" s="60"/>
      <c r="L199" s="60"/>
      <c r="M199" s="60"/>
    </row>
    <row r="200" spans="1:18" x14ac:dyDescent="0.2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</row>
    <row r="201" spans="1:18" x14ac:dyDescent="0.2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</row>
    <row r="202" spans="1:18" x14ac:dyDescent="0.2">
      <c r="A202" s="60"/>
      <c r="B202" s="60"/>
      <c r="C202" s="60"/>
      <c r="D202" s="60"/>
      <c r="E202" s="60"/>
      <c r="F202" s="60"/>
      <c r="G202" s="60"/>
      <c r="H202" s="60"/>
      <c r="I202" s="68"/>
      <c r="J202" s="60"/>
      <c r="K202" s="60"/>
      <c r="L202" s="60"/>
      <c r="M202" s="60"/>
    </row>
    <row r="203" spans="1:18" x14ac:dyDescent="0.2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</row>
    <row r="204" spans="1:18" x14ac:dyDescent="0.2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</row>
    <row r="205" spans="1:18" x14ac:dyDescent="0.2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</row>
    <row r="206" spans="1:18" x14ac:dyDescent="0.2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</row>
    <row r="207" spans="1:18" x14ac:dyDescent="0.2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</row>
    <row r="208" spans="1:18" x14ac:dyDescent="0.2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</row>
    <row r="209" spans="1:13" x14ac:dyDescent="0.2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</row>
    <row r="210" spans="1:13" x14ac:dyDescent="0.2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</row>
    <row r="211" spans="1:13" x14ac:dyDescent="0.2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</row>
    <row r="212" spans="1:13" x14ac:dyDescent="0.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</row>
    <row r="213" spans="1:13" x14ac:dyDescent="0.2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</row>
    <row r="214" spans="1:13" x14ac:dyDescent="0.2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</row>
    <row r="215" spans="1:13" x14ac:dyDescent="0.2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</row>
    <row r="216" spans="1:13" x14ac:dyDescent="0.2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</row>
    <row r="217" spans="1:13" x14ac:dyDescent="0.2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</row>
    <row r="218" spans="1:13" x14ac:dyDescent="0.2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</row>
    <row r="219" spans="1:13" x14ac:dyDescent="0.2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</row>
    <row r="220" spans="1:13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</row>
    <row r="221" spans="1:13" x14ac:dyDescent="0.2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</row>
    <row r="222" spans="1:13" x14ac:dyDescent="0.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</row>
    <row r="223" spans="1:13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</row>
    <row r="224" spans="1:13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</row>
    <row r="225" spans="1:13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</row>
    <row r="226" spans="1:13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</row>
    <row r="227" spans="1:13" x14ac:dyDescent="0.2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</row>
    <row r="228" spans="1:13" x14ac:dyDescent="0.2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</row>
    <row r="229" spans="1:13" x14ac:dyDescent="0.2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</row>
    <row r="230" spans="1:13" x14ac:dyDescent="0.2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</row>
    <row r="231" spans="1:13" x14ac:dyDescent="0.2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</row>
    <row r="232" spans="1:13" x14ac:dyDescent="0.2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</row>
    <row r="233" spans="1:13" x14ac:dyDescent="0.2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x14ac:dyDescent="0.2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</row>
    <row r="235" spans="1:13" x14ac:dyDescent="0.2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</row>
    <row r="236" spans="1:13" x14ac:dyDescent="0.2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</row>
    <row r="237" spans="1:13" x14ac:dyDescent="0.2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</row>
    <row r="238" spans="1:13" x14ac:dyDescent="0.2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</row>
    <row r="239" spans="1:13" x14ac:dyDescent="0.2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</row>
    <row r="240" spans="1:13" x14ac:dyDescent="0.2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</row>
    <row r="241" spans="1:13" x14ac:dyDescent="0.2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</row>
    <row r="242" spans="1:13" x14ac:dyDescent="0.2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</row>
    <row r="243" spans="1:13" x14ac:dyDescent="0.2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</row>
    <row r="244" spans="1:13" x14ac:dyDescent="0.2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</row>
    <row r="245" spans="1:13" x14ac:dyDescent="0.2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</row>
    <row r="246" spans="1:13" x14ac:dyDescent="0.2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</row>
    <row r="247" spans="1:13" x14ac:dyDescent="0.2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</row>
    <row r="248" spans="1:13" x14ac:dyDescent="0.2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</row>
    <row r="249" spans="1:13" x14ac:dyDescent="0.2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</row>
    <row r="250" spans="1:13" x14ac:dyDescent="0.2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</row>
    <row r="251" spans="1:13" x14ac:dyDescent="0.2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</row>
    <row r="252" spans="1:13" x14ac:dyDescent="0.2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</row>
    <row r="253" spans="1:13" x14ac:dyDescent="0.2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</row>
    <row r="254" spans="1:13" x14ac:dyDescent="0.2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</row>
    <row r="255" spans="1:13" x14ac:dyDescent="0.2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</row>
    <row r="256" spans="1:13" x14ac:dyDescent="0.2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</row>
    <row r="257" spans="1:13" x14ac:dyDescent="0.2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</row>
    <row r="258" spans="1:13" x14ac:dyDescent="0.2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</row>
    <row r="259" spans="1:13" x14ac:dyDescent="0.2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</row>
    <row r="260" spans="1:13" x14ac:dyDescent="0.2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</row>
    <row r="261" spans="1:13" x14ac:dyDescent="0.2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</row>
    <row r="262" spans="1:13" x14ac:dyDescent="0.2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</row>
    <row r="263" spans="1:13" x14ac:dyDescent="0.2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</row>
    <row r="264" spans="1:13" x14ac:dyDescent="0.2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</row>
    <row r="265" spans="1:13" x14ac:dyDescent="0.2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</row>
    <row r="266" spans="1:13" x14ac:dyDescent="0.2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</row>
    <row r="267" spans="1:13" x14ac:dyDescent="0.2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</row>
    <row r="268" spans="1:13" x14ac:dyDescent="0.2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</row>
  </sheetData>
  <mergeCells count="5">
    <mergeCell ref="A1:M1"/>
    <mergeCell ref="A2:M2"/>
    <mergeCell ref="A3:M3"/>
    <mergeCell ref="A4:M4"/>
    <mergeCell ref="A5:M5"/>
  </mergeCells>
  <printOptions horizontalCentered="1"/>
  <pageMargins left="0.39370078740157483" right="0.39370078740157483" top="0.39370078740157483" bottom="0.39370078740157483" header="0" footer="0"/>
  <pageSetup scale="38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2019-10-16T16:45:39Z</dcterms:created>
  <dcterms:modified xsi:type="dcterms:W3CDTF">2019-10-16T16:46:39Z</dcterms:modified>
</cp:coreProperties>
</file>