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Ingresos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#REF!</definedName>
    <definedName name="_xlnm._FilterDatabase" hidden="1">#REF!</definedName>
    <definedName name="ANEXO" localSheetId="0" hidden="1">'[2]Inversión total en programas'!$A$50:$IV$50,'[2]Inversión total en programas'!$A$60:$IV$63</definedName>
    <definedName name="ANEXO" hidden="1">'[3]Inversión total en programas'!$A$50:$IV$50,'[3]Inversión total en programas'!$A$60:$IV$63</definedName>
    <definedName name="_xlnm.Print_Area" localSheetId="0">#REF!</definedName>
    <definedName name="_xlnm.Print_Area">#REF!</definedName>
    <definedName name="AREAS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'[4]Anexo 1 Minagricultura'!#REF!</definedName>
    <definedName name="cabezas">'[5]Anexo 1 Minagricultura'!#REF!</definedName>
    <definedName name="CABEZAS_PROYEC" localSheetId="0">'Anexo 1'!#REF!</definedName>
    <definedName name="CABEZAS_PROYEC">'[6]Anexo 1 Minagricultura'!#REF!</definedName>
    <definedName name="CONTRATOS">#REF!</definedName>
    <definedName name="CUOTAPPC2005" localSheetId="0">'Anexo 1'!#REF!</definedName>
    <definedName name="CUOTAPPC2005">'[6]Anexo 1 Minagricultura'!#REF!</definedName>
    <definedName name="CUOTAPPC2013" localSheetId="0">'Anexo 1'!#REF!</definedName>
    <definedName name="CUOTAPPC2013">'[7]Anexo 1 Minagricultura'!#REF!</definedName>
    <definedName name="CUOTAPPC203" localSheetId="0">'Anexo 1'!#REF!</definedName>
    <definedName name="CUOTAPPC203">'[7]Anexo 1 Minagricultura'!#REF!</definedName>
    <definedName name="DIAG_PPC" localSheetId="0">#REF!</definedName>
    <definedName name="DIAG_PPC">'[3]Inversión total en programas'!$B$86</definedName>
    <definedName name="DIRECCION">[8]consecutivo!$M$9:$M$13</definedName>
    <definedName name="DISTRIBUIDOR" localSheetId="0">#REF!</definedName>
    <definedName name="DISTRIBUIDOR">#REF!</definedName>
    <definedName name="Dólar" localSheetId="0">#REF!</definedName>
    <definedName name="Dólar">#REF!</definedName>
    <definedName name="eeeee" localSheetId="0">'[9]Ejecución ingresos 2017'!#REF!</definedName>
    <definedName name="eeeee">#REF!</definedName>
    <definedName name="EPPC" localSheetId="0">'Anexo 1'!#REF!</definedName>
    <definedName name="EPPC">'[6]Anexo 1 Minagricultura'!#REF!</definedName>
    <definedName name="Euro" localSheetId="0">#REF!</definedName>
    <definedName name="Euro">#REF!</definedName>
    <definedName name="FDGFDG" localSheetId="0">#REF!</definedName>
    <definedName name="FDGFDG">#REF!</definedName>
    <definedName name="FECHA_DE_RECIBIDO">[10]BASE!$E$3:$E$177</definedName>
    <definedName name="FOMENTO" localSheetId="0">'Anexo 1'!#REF!</definedName>
    <definedName name="FOMENTO">'[6]Anexo 1 Minagricultura'!#REF!</definedName>
    <definedName name="FOMENTOS" localSheetId="0">'[11]Anexo 1 Minagricultura'!$C$51</definedName>
    <definedName name="FOMENTOS">'[12]Anexo 1 Minagricultura'!$C$51</definedName>
    <definedName name="fondo">#REF!</definedName>
    <definedName name="GTOSEPPC" localSheetId="0">#REF!</definedName>
    <definedName name="GTOSEPPC">'[3]Inversión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 localSheetId="0">#REF!</definedName>
    <definedName name="JORTIZ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>#REF!</definedName>
    <definedName name="Pasajes" localSheetId="0">#REF!</definedName>
    <definedName name="Pasajes">#REF!</definedName>
    <definedName name="ppc">'[13]Inversión total en programas'!$B$86</definedName>
    <definedName name="RESERV_FUTU" localSheetId="0">#REF!</definedName>
    <definedName name="RESERV_FUTU">#REF!</definedName>
    <definedName name="saldo" localSheetId="0">'[9]Ejecución ingresos 2017'!#REF!</definedName>
    <definedName name="saldo">#REF!</definedName>
    <definedName name="saldos" localSheetId="0">'[9]Ejecución ingresos 2017'!#REF!</definedName>
    <definedName name="saldos">#REF!</definedName>
    <definedName name="SUPERA2004" localSheetId="0">'Anexo 1'!#REF!</definedName>
    <definedName name="SUPERA2004">'[6]Anexo 1 Minagricultura'!#REF!</definedName>
    <definedName name="SUPERA2005" localSheetId="0">'Anexo 1'!#REF!</definedName>
    <definedName name="SUPERA2005">'[6]Anexo 1 Minagricultura'!#REF!</definedName>
    <definedName name="SUPERA2010">'[13]Anexo 1 Minagricultura'!$C$21</definedName>
    <definedName name="SUPERA2012" localSheetId="0">'Anexo 1'!#REF!</definedName>
    <definedName name="SUPERA2012">'[7]Anexo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TIPOS">#REF!</definedName>
    <definedName name="_xlnm.Print_Titles" localSheetId="0">'Anexo 1'!$1:$5</definedName>
    <definedName name="VTAS2005" localSheetId="0">'[6]Anexo 1 Minagricultura'!#REF!</definedName>
    <definedName name="VTAS2005">'[6]Anexo 1 Minagricultura'!#REF!</definedName>
    <definedName name="xx" localSheetId="0">[14]Ingresos!$C$19</definedName>
    <definedName name="xx">[15]Ingresos!$C$19</definedName>
    <definedName name="Z_4099E833_BB74_4680_85C9_A6CF399D1CE2_.wvu.Cols" localSheetId="0" hidden="1">#REF!,#REF!,#REF!,#REF!</definedName>
    <definedName name="Z_4099E833_BB74_4680_85C9_A6CF399D1CE2_.wvu.Cols" hidden="1">'[6]Nómina 2004'!$C$1:$E$65536,'[6]Nómina 2004'!$H$1:$I$65536,'[6]Nómina 2004'!$L$1:$P$65536,'[6]Nómina 2004'!$AF$1:$AH$65536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'Anexo 1'!$A$1:$B$38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'[6]Inversión total en programas'!$A$50:$IV$50,'[6]Inversión total en programas'!$A$60:$IV$63</definedName>
    <definedName name="ZFRONTERA" localSheetId="0">'[16]Ingresos 2014'!#REF!</definedName>
    <definedName name="ZFRONTERA">'[16]Ingresos 2014'!#REF!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L36" i="1" s="1"/>
  <c r="F36" i="1"/>
  <c r="E36" i="1"/>
  <c r="D36" i="1"/>
  <c r="K35" i="1"/>
  <c r="M35" i="1" s="1"/>
  <c r="F35" i="1"/>
  <c r="M34" i="1"/>
  <c r="L34" i="1"/>
  <c r="K34" i="1"/>
  <c r="F34" i="1"/>
  <c r="K33" i="1"/>
  <c r="M33" i="1" s="1"/>
  <c r="F33" i="1"/>
  <c r="M32" i="1"/>
  <c r="L32" i="1"/>
  <c r="K32" i="1"/>
  <c r="F32" i="1"/>
  <c r="J31" i="1"/>
  <c r="J25" i="1" s="1"/>
  <c r="I31" i="1"/>
  <c r="H31" i="1"/>
  <c r="K31" i="1" s="1"/>
  <c r="G31" i="1"/>
  <c r="E31" i="1"/>
  <c r="D31" i="1"/>
  <c r="C31" i="1"/>
  <c r="B31" i="1"/>
  <c r="B25" i="1" s="1"/>
  <c r="M29" i="1"/>
  <c r="L29" i="1"/>
  <c r="K29" i="1"/>
  <c r="F29" i="1"/>
  <c r="K28" i="1"/>
  <c r="L28" i="1" s="1"/>
  <c r="F28" i="1"/>
  <c r="J27" i="1"/>
  <c r="I27" i="1"/>
  <c r="I25" i="1" s="1"/>
  <c r="I38" i="1" s="1"/>
  <c r="H27" i="1"/>
  <c r="H25" i="1" s="1"/>
  <c r="G27" i="1"/>
  <c r="K27" i="1" s="1"/>
  <c r="E27" i="1"/>
  <c r="E25" i="1" s="1"/>
  <c r="D27" i="1"/>
  <c r="F27" i="1" s="1"/>
  <c r="C27" i="1"/>
  <c r="B27" i="1"/>
  <c r="K26" i="1"/>
  <c r="M26" i="1" s="1"/>
  <c r="C25" i="1"/>
  <c r="K23" i="1"/>
  <c r="M23" i="1" s="1"/>
  <c r="F23" i="1"/>
  <c r="K22" i="1"/>
  <c r="M22" i="1" s="1"/>
  <c r="F22" i="1"/>
  <c r="J21" i="1"/>
  <c r="I21" i="1"/>
  <c r="H21" i="1"/>
  <c r="G21" i="1"/>
  <c r="K21" i="1" s="1"/>
  <c r="E21" i="1"/>
  <c r="D21" i="1"/>
  <c r="C21" i="1"/>
  <c r="B21" i="1"/>
  <c r="F21" i="1" s="1"/>
  <c r="K19" i="1"/>
  <c r="M19" i="1" s="1"/>
  <c r="F19" i="1"/>
  <c r="K18" i="1"/>
  <c r="L18" i="1" s="1"/>
  <c r="F18" i="1"/>
  <c r="K17" i="1"/>
  <c r="J17" i="1"/>
  <c r="I17" i="1"/>
  <c r="H17" i="1"/>
  <c r="G17" i="1"/>
  <c r="E17" i="1"/>
  <c r="D17" i="1"/>
  <c r="C17" i="1"/>
  <c r="F17" i="1" s="1"/>
  <c r="B17" i="1"/>
  <c r="K15" i="1"/>
  <c r="L15" i="1" s="1"/>
  <c r="F15" i="1"/>
  <c r="K14" i="1"/>
  <c r="M14" i="1" s="1"/>
  <c r="F14" i="1"/>
  <c r="J13" i="1"/>
  <c r="J11" i="1" s="1"/>
  <c r="I13" i="1"/>
  <c r="I11" i="1" s="1"/>
  <c r="H13" i="1"/>
  <c r="H11" i="1" s="1"/>
  <c r="G13" i="1"/>
  <c r="K13" i="1" s="1"/>
  <c r="E13" i="1"/>
  <c r="D13" i="1"/>
  <c r="C13" i="1"/>
  <c r="B13" i="1"/>
  <c r="F13" i="1" s="1"/>
  <c r="E11" i="1"/>
  <c r="E38" i="1" s="1"/>
  <c r="D11" i="1"/>
  <c r="C11" i="1"/>
  <c r="C38" i="1" s="1"/>
  <c r="L21" i="1" l="1"/>
  <c r="M21" i="1"/>
  <c r="F25" i="1"/>
  <c r="D38" i="1"/>
  <c r="M31" i="1"/>
  <c r="L31" i="1"/>
  <c r="M27" i="1"/>
  <c r="L27" i="1"/>
  <c r="L13" i="1"/>
  <c r="M13" i="1"/>
  <c r="M17" i="1"/>
  <c r="H38" i="1"/>
  <c r="J38" i="1"/>
  <c r="L14" i="1"/>
  <c r="L17" i="1"/>
  <c r="L19" i="1"/>
  <c r="L22" i="1"/>
  <c r="D25" i="1"/>
  <c r="M36" i="1"/>
  <c r="G11" i="1"/>
  <c r="K11" i="1" s="1"/>
  <c r="L26" i="1"/>
  <c r="L33" i="1"/>
  <c r="L35" i="1"/>
  <c r="L23" i="1"/>
  <c r="M28" i="1"/>
  <c r="M15" i="1"/>
  <c r="M18" i="1"/>
  <c r="F31" i="1"/>
  <c r="G25" i="1"/>
  <c r="B11" i="1"/>
  <c r="F11" i="1" s="1"/>
  <c r="M11" i="1" l="1"/>
  <c r="L11" i="1"/>
  <c r="G38" i="1"/>
  <c r="K38" i="1" s="1"/>
  <c r="K25" i="1"/>
  <c r="B38" i="1"/>
  <c r="F38" i="1" s="1"/>
  <c r="M38" i="1" l="1"/>
  <c r="L38" i="1"/>
  <c r="M25" i="1"/>
  <c r="L25" i="1"/>
</calcChain>
</file>

<file path=xl/comments1.xml><?xml version="1.0" encoding="utf-8"?>
<comments xmlns="http://schemas.openxmlformats.org/spreadsheetml/2006/main">
  <authors>
    <author>Oscar Rubio</author>
  </authors>
  <commentList>
    <comment ref="B13" authorId="0" shapeId="0">
      <text>
        <r>
          <rPr>
            <sz val="9"/>
            <color indexed="81"/>
            <rFont val="Tahoma"/>
            <family val="2"/>
          </rPr>
          <t xml:space="preserve">Beneficio estimado 4.302.000 cabezas, por $8.333 cuota fomento, 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Se incrementa 90.300 cabezas según estimaciones área económica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>Se proyecta un beneficio de 4.392.300 cabezas valor cuota de fomento $ 8.333</t>
        </r>
      </text>
    </comment>
    <comment ref="B17" authorId="0" shapeId="0">
      <text>
        <r>
          <rPr>
            <sz val="8"/>
            <color indexed="81"/>
            <rFont val="Tahoma"/>
            <family val="2"/>
          </rPr>
          <t>Teniendo en cuenta el comportamiento de pago los ultimos meses se estima: 1). Cartera correspondiente a: Afamaz,Frigonordeste,Jericó,Agropecuaria Santa Cruz,Paso Real,Porcicola Colombiana y Fondo Ganadero del Tolima  $206.451.084</t>
        </r>
        <r>
          <rPr>
            <b/>
            <sz val="8"/>
            <color indexed="81"/>
            <rFont val="Tahoma"/>
            <family val="2"/>
          </rPr>
          <t xml:space="preserve">
 </t>
        </r>
      </text>
    </comment>
    <comment ref="D22" authorId="0" shapeId="0">
      <text>
        <r>
          <rPr>
            <sz val="9"/>
            <color indexed="81"/>
            <rFont val="Tahoma"/>
            <family val="2"/>
          </rPr>
          <t>Devolución recurso  no ejecutado convenio MADR 21605046 al Tesoro Nacional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Devolución recurso  no ejecutado convenio MADR 21605046 al Tesoro Nacional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Rendimientos CDT tasa(7.34%), fiducia(6.58%) y ctas de ahorro</t>
        </r>
      </text>
    </comment>
    <comment ref="B29" authorId="0" shapeId="0">
      <text>
        <r>
          <rPr>
            <sz val="9"/>
            <color indexed="81"/>
            <rFont val="Tahoma"/>
            <family val="2"/>
          </rPr>
          <t>Intereses fiducia fondo de emergencia (6.58%) y ctas de ahorro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B34" authorId="0" shapeId="0">
      <text>
        <r>
          <rPr>
            <sz val="9"/>
            <color indexed="81"/>
            <rFont val="Tahoma"/>
            <family val="2"/>
          </rPr>
          <t>Se efectua proyeccion teniendo en cuenta el comportamiento de los primeros 8 meses del año 2017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  <comment ref="B35" authorId="0" shapeId="0">
      <text>
        <r>
          <rPr>
            <sz val="9"/>
            <color indexed="81"/>
            <rFont val="Tahoma"/>
            <family val="2"/>
          </rPr>
          <t>Se efectua proyeccion teniendo en cuenta el comportamiento de los primeros 8 meses del año 2017</t>
        </r>
      </text>
    </comment>
    <comment ref="B36" authorId="0" shapeId="0">
      <text>
        <r>
          <rPr>
            <sz val="9"/>
            <color indexed="81"/>
            <rFont val="Tahoma"/>
            <family val="2"/>
          </rPr>
          <t>Se tiene proyectado ingreso por diagnostico, y convenios con Alcaldias y Gobernaciónes</t>
        </r>
      </text>
    </comment>
    <comment ref="D36" authorId="0" shapeId="0">
      <text>
        <r>
          <rPr>
            <sz val="9"/>
            <color indexed="81"/>
            <rFont val="Tahoma"/>
            <family val="2"/>
          </rPr>
          <t>Adición correspondiente a gastos de alojamiento y alimentación de los 23 participantes de Gira Técnica Holanda-Alemania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>Devolución recurso convenio Pereira</t>
        </r>
      </text>
    </comment>
  </commentList>
</comments>
</file>

<file path=xl/sharedStrings.xml><?xml version="1.0" encoding="utf-8"?>
<sst xmlns="http://schemas.openxmlformats.org/spreadsheetml/2006/main" count="42" uniqueCount="36">
  <si>
    <t>MINISTERIO DE AGRICULTURA Y DESARROLLO RURAL</t>
  </si>
  <si>
    <t>DIRECCIÓN DE PLANEACIÓN Y SEGUIMIENTO PRESUPUESTAL</t>
  </si>
  <si>
    <t>PRESUPUESTO DE INGRESOS VIGENCIA  2.018</t>
  </si>
  <si>
    <t>ANEXO 1</t>
  </si>
  <si>
    <t>CUENTAS</t>
  </si>
  <si>
    <t>PRESUPUESTO</t>
  </si>
  <si>
    <t>ACUERDO 5/18</t>
  </si>
  <si>
    <t>ACUERDO 8/18</t>
  </si>
  <si>
    <t>ACUERDO 11/18</t>
  </si>
  <si>
    <t>EJECUCIÓN ENE-MAR 2018</t>
  </si>
  <si>
    <t>EJECUCIÓN ABR-JUN 2018</t>
  </si>
  <si>
    <t>EJECUCIÓN JUL-SEP 2018</t>
  </si>
  <si>
    <t>EJECUCIÓN OCT-DIC 2018</t>
  </si>
  <si>
    <t>EJECUCIÓN ENE-DIC 2018</t>
  </si>
  <si>
    <t>ACUERDO 2/19</t>
  </si>
  <si>
    <t>% EJECUCIÓN 2018</t>
  </si>
  <si>
    <t>INICIAL</t>
  </si>
  <si>
    <t>MODIFICADO</t>
  </si>
  <si>
    <t>AÑO 2018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</si>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</sst>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[$€-2]\ * #,##0.00_ ;_ [$€-2]\ * \-#,##0.00_ ;_ [$€-2]\ * &quot;-&quot;??_ "/>
    <numFmt numFmtId="166" formatCode="_(* #,##0_);_(* \(#,##0\);_(* &quot;-&quot;??_);_(@_)"/>
    <numFmt numFmtId="167" formatCode="_ * #,##0.00_ ;_ * \-#,##0.00_ ;_ * &quot;-&quot;??_ ;_ @_ "/>
    <numFmt numFmtId="168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sz val="10"/>
      <color indexed="10"/>
      <name val="Comic Sans MS"/>
      <family val="4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165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1">
    <xf numFmtId="165" fontId="0" fillId="0" borderId="0" xfId="0"/>
    <xf numFmtId="0" fontId="2" fillId="2" borderId="0" xfId="2" applyFont="1" applyFill="1"/>
    <xf numFmtId="0" fontId="3" fillId="2" borderId="0" xfId="2" applyFont="1" applyFill="1"/>
    <xf numFmtId="0" fontId="3" fillId="0" borderId="0" xfId="2" applyFont="1"/>
    <xf numFmtId="0" fontId="4" fillId="2" borderId="0" xfId="2" applyFont="1" applyFill="1" applyAlignment="1">
      <alignment horizontal="center"/>
    </xf>
    <xf numFmtId="164" fontId="3" fillId="0" borderId="0" xfId="3" applyFont="1"/>
    <xf numFmtId="0" fontId="4" fillId="2" borderId="0" xfId="2" applyFont="1" applyFill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wrapText="1"/>
    </xf>
    <xf numFmtId="0" fontId="4" fillId="2" borderId="8" xfId="2" applyFont="1" applyFill="1" applyBorder="1" applyAlignment="1">
      <alignment horizontal="center" wrapText="1"/>
    </xf>
    <xf numFmtId="0" fontId="4" fillId="2" borderId="8" xfId="2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left" wrapText="1"/>
    </xf>
    <xf numFmtId="166" fontId="4" fillId="2" borderId="11" xfId="4" applyNumberFormat="1" applyFont="1" applyFill="1" applyBorder="1" applyAlignment="1">
      <alignment horizontal="center" wrapText="1"/>
    </xf>
    <xf numFmtId="168" fontId="4" fillId="2" borderId="12" xfId="5" applyNumberFormat="1" applyFont="1" applyFill="1" applyBorder="1" applyAlignment="1">
      <alignment wrapText="1"/>
    </xf>
    <xf numFmtId="166" fontId="4" fillId="2" borderId="5" xfId="4" applyNumberFormat="1" applyFont="1" applyFill="1" applyBorder="1" applyAlignment="1">
      <alignment horizontal="center" wrapText="1"/>
    </xf>
    <xf numFmtId="168" fontId="4" fillId="2" borderId="13" xfId="5" applyNumberFormat="1" applyFont="1" applyFill="1" applyBorder="1" applyAlignment="1">
      <alignment wrapText="1"/>
    </xf>
    <xf numFmtId="10" fontId="4" fillId="2" borderId="14" xfId="4" applyNumberFormat="1" applyFont="1" applyFill="1" applyBorder="1" applyAlignment="1">
      <alignment wrapText="1"/>
    </xf>
    <xf numFmtId="0" fontId="2" fillId="2" borderId="15" xfId="2" applyFont="1" applyFill="1" applyBorder="1" applyAlignment="1">
      <alignment wrapText="1"/>
    </xf>
    <xf numFmtId="168" fontId="2" fillId="2" borderId="13" xfId="5" applyNumberFormat="1" applyFont="1" applyFill="1" applyBorder="1" applyAlignment="1">
      <alignment wrapText="1"/>
    </xf>
    <xf numFmtId="168" fontId="2" fillId="2" borderId="16" xfId="5" applyNumberFormat="1" applyFont="1" applyFill="1" applyBorder="1" applyAlignment="1">
      <alignment wrapText="1"/>
    </xf>
    <xf numFmtId="10" fontId="2" fillId="2" borderId="17" xfId="5" applyNumberFormat="1" applyFont="1" applyFill="1" applyBorder="1" applyAlignment="1">
      <alignment wrapText="1"/>
    </xf>
    <xf numFmtId="0" fontId="4" fillId="2" borderId="18" xfId="2" applyFont="1" applyFill="1" applyBorder="1" applyAlignment="1">
      <alignment wrapText="1"/>
    </xf>
    <xf numFmtId="166" fontId="4" fillId="2" borderId="12" xfId="4" applyNumberFormat="1" applyFont="1" applyFill="1" applyBorder="1" applyAlignment="1">
      <alignment wrapText="1"/>
    </xf>
    <xf numFmtId="166" fontId="4" fillId="2" borderId="19" xfId="4" applyNumberFormat="1" applyFont="1" applyFill="1" applyBorder="1" applyAlignment="1">
      <alignment wrapText="1"/>
    </xf>
    <xf numFmtId="166" fontId="4" fillId="0" borderId="19" xfId="4" applyNumberFormat="1" applyFont="1" applyFill="1" applyBorder="1" applyAlignment="1">
      <alignment wrapText="1"/>
    </xf>
    <xf numFmtId="168" fontId="3" fillId="0" borderId="0" xfId="2" applyNumberFormat="1" applyFont="1"/>
    <xf numFmtId="168" fontId="2" fillId="0" borderId="16" xfId="5" applyNumberFormat="1" applyFont="1" applyFill="1" applyBorder="1" applyAlignment="1">
      <alignment wrapText="1"/>
    </xf>
    <xf numFmtId="166" fontId="3" fillId="0" borderId="0" xfId="2" applyNumberFormat="1" applyFont="1"/>
    <xf numFmtId="168" fontId="5" fillId="0" borderId="0" xfId="2" applyNumberFormat="1" applyFont="1"/>
    <xf numFmtId="0" fontId="4" fillId="2" borderId="15" xfId="2" applyFont="1" applyFill="1" applyBorder="1" applyAlignment="1">
      <alignment wrapText="1"/>
    </xf>
    <xf numFmtId="168" fontId="4" fillId="2" borderId="16" xfId="5" applyNumberFormat="1" applyFont="1" applyFill="1" applyBorder="1" applyAlignment="1">
      <alignment wrapText="1"/>
    </xf>
    <xf numFmtId="168" fontId="4" fillId="0" borderId="16" xfId="5" applyNumberFormat="1" applyFont="1" applyFill="1" applyBorder="1" applyAlignment="1">
      <alignment wrapText="1"/>
    </xf>
    <xf numFmtId="10" fontId="4" fillId="2" borderId="17" xfId="5" applyNumberFormat="1" applyFont="1" applyFill="1" applyBorder="1" applyAlignment="1">
      <alignment wrapText="1"/>
    </xf>
    <xf numFmtId="3" fontId="5" fillId="0" borderId="0" xfId="2" applyNumberFormat="1" applyFont="1"/>
    <xf numFmtId="168" fontId="4" fillId="0" borderId="12" xfId="5" applyNumberFormat="1" applyFont="1" applyFill="1" applyBorder="1" applyAlignment="1">
      <alignment wrapText="1"/>
    </xf>
    <xf numFmtId="10" fontId="4" fillId="2" borderId="14" xfId="5" applyNumberFormat="1" applyFont="1" applyFill="1" applyBorder="1" applyAlignment="1">
      <alignment wrapText="1"/>
    </xf>
    <xf numFmtId="3" fontId="3" fillId="0" borderId="0" xfId="2" applyNumberFormat="1" applyFont="1"/>
    <xf numFmtId="168" fontId="2" fillId="2" borderId="13" xfId="1" applyNumberFormat="1" applyFont="1" applyFill="1" applyBorder="1" applyAlignment="1">
      <alignment wrapText="1"/>
    </xf>
    <xf numFmtId="168" fontId="2" fillId="2" borderId="16" xfId="1" applyNumberFormat="1" applyFont="1" applyFill="1" applyBorder="1" applyAlignment="1">
      <alignment wrapText="1"/>
    </xf>
    <xf numFmtId="168" fontId="2" fillId="0" borderId="16" xfId="1" applyNumberFormat="1" applyFont="1" applyFill="1" applyBorder="1" applyAlignment="1">
      <alignment wrapText="1"/>
    </xf>
    <xf numFmtId="10" fontId="2" fillId="2" borderId="17" xfId="1" applyNumberFormat="1" applyFont="1" applyFill="1" applyBorder="1" applyAlignment="1">
      <alignment wrapText="1"/>
    </xf>
    <xf numFmtId="166" fontId="5" fillId="0" borderId="0" xfId="2" applyNumberFormat="1" applyFont="1"/>
    <xf numFmtId="0" fontId="5" fillId="0" borderId="0" xfId="2" applyFont="1"/>
    <xf numFmtId="0" fontId="2" fillId="2" borderId="18" xfId="2" applyFont="1" applyFill="1" applyBorder="1" applyAlignment="1">
      <alignment wrapText="1"/>
    </xf>
    <xf numFmtId="168" fontId="2" fillId="2" borderId="12" xfId="1" applyNumberFormat="1" applyFont="1" applyFill="1" applyBorder="1" applyAlignment="1">
      <alignment wrapText="1"/>
    </xf>
    <xf numFmtId="168" fontId="2" fillId="2" borderId="19" xfId="1" applyNumberFormat="1" applyFont="1" applyFill="1" applyBorder="1" applyAlignment="1">
      <alignment wrapText="1"/>
    </xf>
    <xf numFmtId="10" fontId="2" fillId="2" borderId="14" xfId="1" applyNumberFormat="1" applyFont="1" applyFill="1" applyBorder="1" applyAlignment="1">
      <alignment wrapText="1"/>
    </xf>
    <xf numFmtId="0" fontId="2" fillId="2" borderId="20" xfId="2" applyFont="1" applyFill="1" applyBorder="1" applyAlignment="1">
      <alignment wrapText="1"/>
    </xf>
    <xf numFmtId="168" fontId="2" fillId="2" borderId="21" xfId="5" applyNumberFormat="1" applyFont="1" applyFill="1" applyBorder="1" applyAlignment="1">
      <alignment wrapText="1"/>
    </xf>
    <xf numFmtId="10" fontId="2" fillId="2" borderId="22" xfId="5" applyNumberFormat="1" applyFont="1" applyFill="1" applyBorder="1" applyAlignment="1">
      <alignment wrapText="1"/>
    </xf>
    <xf numFmtId="168" fontId="2" fillId="0" borderId="21" xfId="5" applyNumberFormat="1" applyFont="1" applyFill="1" applyBorder="1" applyAlignment="1">
      <alignment wrapText="1"/>
    </xf>
    <xf numFmtId="168" fontId="2" fillId="2" borderId="23" xfId="5" applyNumberFormat="1" applyFont="1" applyFill="1" applyBorder="1" applyAlignment="1">
      <alignment wrapText="1"/>
    </xf>
    <xf numFmtId="0" fontId="4" fillId="2" borderId="24" xfId="2" applyFont="1" applyFill="1" applyBorder="1" applyAlignment="1">
      <alignment wrapText="1"/>
    </xf>
    <xf numFmtId="168" fontId="4" fillId="2" borderId="25" xfId="2" applyNumberFormat="1" applyFont="1" applyFill="1" applyBorder="1" applyAlignment="1">
      <alignment wrapText="1"/>
    </xf>
    <xf numFmtId="168" fontId="4" fillId="0" borderId="25" xfId="2" applyNumberFormat="1" applyFont="1" applyFill="1" applyBorder="1" applyAlignment="1">
      <alignment wrapText="1"/>
    </xf>
    <xf numFmtId="10" fontId="4" fillId="2" borderId="26" xfId="2" applyNumberFormat="1" applyFont="1" applyFill="1" applyBorder="1" applyAlignment="1">
      <alignment wrapText="1"/>
    </xf>
    <xf numFmtId="0" fontId="1" fillId="0" borderId="0" xfId="2" applyFont="1"/>
  </cellXfs>
  <cellStyles count="6">
    <cellStyle name="Millares_Formato Presupuesto Minagricultura" xfId="5"/>
    <cellStyle name="Millares_INGRESOS 2005" xfId="4"/>
    <cellStyle name="Moneda 2 2 2" xfId="3"/>
    <cellStyle name="Normal" xfId="0" builtinId="0"/>
    <cellStyle name="Normal 10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PRESUPUESTO%202014/PRESUPUESTO%202014%20V.4/Presupuesto%202014%20version%2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8/2.Cifras%20Presupuestales%20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 "/>
      <sheetName val="Anexo áreas"/>
      <sheetName val="superavit"/>
      <sheetName val="ECO"/>
      <sheetName val="TEC"/>
      <sheetName val="TRANSF"/>
      <sheetName val="SAN"/>
      <sheetName val="MER"/>
      <sheetName val="PPC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áreas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5" zoomScaleNormal="85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L20" sqref="L20"/>
    </sheetView>
  </sheetViews>
  <sheetFormatPr baseColWidth="10" defaultRowHeight="15" outlineLevelCol="1" x14ac:dyDescent="0.3"/>
  <cols>
    <col min="1" max="1" width="35.5703125" style="3" customWidth="1"/>
    <col min="2" max="2" width="20.5703125" style="3" customWidth="1"/>
    <col min="3" max="4" width="16.140625" style="3" hidden="1" customWidth="1" outlineLevel="1"/>
    <col min="5" max="5" width="17.85546875" style="3" hidden="1" customWidth="1" outlineLevel="1"/>
    <col min="6" max="6" width="19.28515625" style="3" customWidth="1" collapsed="1"/>
    <col min="7" max="10" width="19.28515625" style="3" hidden="1" customWidth="1" outlineLevel="1"/>
    <col min="11" max="12" width="19.28515625" style="3" customWidth="1" collapsed="1"/>
    <col min="13" max="13" width="13.28515625" style="3" customWidth="1"/>
    <col min="14" max="14" width="18" style="3" bestFit="1" customWidth="1"/>
    <col min="15" max="15" width="12.5703125" style="3" bestFit="1" customWidth="1"/>
    <col min="16" max="16" width="16.140625" style="3" bestFit="1" customWidth="1"/>
    <col min="17" max="17" width="12" style="3" bestFit="1" customWidth="1"/>
    <col min="18" max="18" width="11.85546875" style="3" bestFit="1" customWidth="1"/>
    <col min="19" max="19" width="12" style="3" bestFit="1" customWidth="1"/>
    <col min="20" max="16384" width="11.42578125" style="3"/>
  </cols>
  <sheetData>
    <row r="1" spans="1:17" ht="15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7" ht="15.7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 ht="15.7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5.7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7" ht="15.75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</row>
    <row r="6" spans="1:17" ht="15.75" x14ac:dyDescent="0.3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16.5" thickBot="1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2"/>
    </row>
    <row r="8" spans="1:17" ht="31.5" customHeight="1" thickTop="1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  <c r="F8" s="11" t="s">
        <v>5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3" t="s">
        <v>14</v>
      </c>
      <c r="M8" s="14" t="s">
        <v>15</v>
      </c>
    </row>
    <row r="9" spans="1:17" ht="15.75" x14ac:dyDescent="0.3">
      <c r="A9" s="15"/>
      <c r="B9" s="16" t="s">
        <v>16</v>
      </c>
      <c r="C9" s="17"/>
      <c r="D9" s="17"/>
      <c r="E9" s="17"/>
      <c r="F9" s="16" t="s">
        <v>17</v>
      </c>
      <c r="G9" s="17"/>
      <c r="H9" s="17"/>
      <c r="I9" s="17"/>
      <c r="J9" s="17"/>
      <c r="K9" s="17"/>
      <c r="L9" s="18"/>
      <c r="M9" s="19"/>
    </row>
    <row r="10" spans="1:17" ht="16.5" thickBot="1" x14ac:dyDescent="0.35">
      <c r="A10" s="20"/>
      <c r="B10" s="21" t="s">
        <v>18</v>
      </c>
      <c r="C10" s="22"/>
      <c r="D10" s="22"/>
      <c r="E10" s="22"/>
      <c r="F10" s="21" t="s">
        <v>18</v>
      </c>
      <c r="G10" s="22"/>
      <c r="H10" s="22"/>
      <c r="I10" s="22"/>
      <c r="J10" s="22"/>
      <c r="K10" s="22"/>
      <c r="L10" s="23"/>
      <c r="M10" s="24"/>
    </row>
    <row r="11" spans="1:17" ht="15.75" customHeight="1" x14ac:dyDescent="0.3">
      <c r="A11" s="25" t="s">
        <v>19</v>
      </c>
      <c r="B11" s="26">
        <f>+B13+B17+B21</f>
        <v>39230339426.81881</v>
      </c>
      <c r="C11" s="26">
        <f>+C13+C17+C21</f>
        <v>1420938752</v>
      </c>
      <c r="D11" s="27">
        <f>+D13+D17+D21</f>
        <v>-7618449</v>
      </c>
      <c r="E11" s="27">
        <f>+E13+E17+E21</f>
        <v>751675282</v>
      </c>
      <c r="F11" s="26">
        <f>+B11+C11+D11+E11</f>
        <v>41395335011.81881</v>
      </c>
      <c r="G11" s="28">
        <f>+G13+G17+G21</f>
        <v>8196180457</v>
      </c>
      <c r="H11" s="28">
        <f>+H13+H17+H21</f>
        <v>10294722638.190649</v>
      </c>
      <c r="I11" s="28">
        <f>+I13+I17+I21</f>
        <v>8916539910</v>
      </c>
      <c r="J11" s="28">
        <f>+J13+J17+J21</f>
        <v>13356255790.9</v>
      </c>
      <c r="K11" s="28">
        <f>+G11+H11+I11+J11</f>
        <v>40763698796.090652</v>
      </c>
      <c r="L11" s="29">
        <f>+K11-F11</f>
        <v>-631636215.72815704</v>
      </c>
      <c r="M11" s="30">
        <f>IFERROR(K11/F11,0)</f>
        <v>0.98474136722053784</v>
      </c>
    </row>
    <row r="12" spans="1:17" ht="13.5" customHeight="1" x14ac:dyDescent="0.3">
      <c r="A12" s="31"/>
      <c r="B12" s="32"/>
      <c r="C12" s="33"/>
      <c r="D12" s="33"/>
      <c r="E12" s="33"/>
      <c r="F12" s="33"/>
      <c r="G12" s="32"/>
      <c r="H12" s="32"/>
      <c r="I12" s="32"/>
      <c r="J12" s="32"/>
      <c r="K12" s="32"/>
      <c r="L12" s="29"/>
      <c r="M12" s="34"/>
    </row>
    <row r="13" spans="1:17" ht="30.75" x14ac:dyDescent="0.3">
      <c r="A13" s="35" t="s">
        <v>20</v>
      </c>
      <c r="B13" s="36">
        <f>+B14+B15</f>
        <v>35849079226.81881</v>
      </c>
      <c r="C13" s="37">
        <f>SUM(C14:C15)</f>
        <v>0</v>
      </c>
      <c r="D13" s="37">
        <f>SUM(D14:D15)</f>
        <v>0</v>
      </c>
      <c r="E13" s="38">
        <f>SUM(E14:E15)</f>
        <v>751956673</v>
      </c>
      <c r="F13" s="37">
        <f>+B13+C13+D13+E13</f>
        <v>36601035899.81881</v>
      </c>
      <c r="G13" s="36">
        <f>SUM(G14:G15)</f>
        <v>8084302868</v>
      </c>
      <c r="H13" s="36">
        <f>SUM(H14:H15)</f>
        <v>8802848219</v>
      </c>
      <c r="I13" s="36">
        <f>SUM(I14:I15)</f>
        <v>8828304408</v>
      </c>
      <c r="J13" s="36">
        <f>SUM(J14:J15)</f>
        <v>10299065776.9</v>
      </c>
      <c r="K13" s="36">
        <f>+G13+H13+I13+J13</f>
        <v>36014521271.900002</v>
      </c>
      <c r="L13" s="29">
        <f>+K13-F13</f>
        <v>-586514627.91880798</v>
      </c>
      <c r="M13" s="30">
        <f t="shared" ref="M13:M38" si="0">IFERROR(K13/F13,0)</f>
        <v>0.98397546371298983</v>
      </c>
      <c r="O13" s="39"/>
    </row>
    <row r="14" spans="1:17" ht="15.75" x14ac:dyDescent="0.3">
      <c r="A14" s="31" t="s">
        <v>21</v>
      </c>
      <c r="B14" s="32">
        <v>22405674516.761757</v>
      </c>
      <c r="C14" s="33"/>
      <c r="D14" s="33"/>
      <c r="E14" s="40">
        <v>469972921</v>
      </c>
      <c r="F14" s="33">
        <f>+B14+C14+D14+E14</f>
        <v>22875647437.761757</v>
      </c>
      <c r="G14" s="32">
        <v>5052689292.75</v>
      </c>
      <c r="H14" s="32">
        <v>5501780136.75</v>
      </c>
      <c r="I14" s="32">
        <v>5517690255</v>
      </c>
      <c r="J14" s="32">
        <v>6436916110.8999996</v>
      </c>
      <c r="K14" s="32">
        <f>+G14+H14+I14+J14</f>
        <v>22509075795.400002</v>
      </c>
      <c r="L14" s="32">
        <f>+K14-F14</f>
        <v>-366571642.36175537</v>
      </c>
      <c r="M14" s="34">
        <f t="shared" si="0"/>
        <v>0.98397546371707756</v>
      </c>
      <c r="N14" s="41"/>
      <c r="Q14" s="39"/>
    </row>
    <row r="15" spans="1:17" ht="30" x14ac:dyDescent="0.3">
      <c r="A15" s="31" t="s">
        <v>22</v>
      </c>
      <c r="B15" s="32">
        <v>13443404710.057053</v>
      </c>
      <c r="C15" s="33"/>
      <c r="D15" s="33"/>
      <c r="E15" s="40">
        <v>281983752</v>
      </c>
      <c r="F15" s="33">
        <f>+B15+C15+D15+E15</f>
        <v>13725388462.057053</v>
      </c>
      <c r="G15" s="32">
        <v>3031613575.25</v>
      </c>
      <c r="H15" s="32">
        <v>3301068082.25</v>
      </c>
      <c r="I15" s="32">
        <v>3310614153</v>
      </c>
      <c r="J15" s="32">
        <v>3862149666</v>
      </c>
      <c r="K15" s="32">
        <f>+G15+H15+I15+J15</f>
        <v>13505445476.5</v>
      </c>
      <c r="L15" s="32">
        <f>+K15-F15</f>
        <v>-219942985.55705261</v>
      </c>
      <c r="M15" s="34">
        <f t="shared" si="0"/>
        <v>0.98397546370617706</v>
      </c>
      <c r="N15" s="41"/>
      <c r="Q15" s="39"/>
    </row>
    <row r="16" spans="1:17" ht="15.75" x14ac:dyDescent="0.3">
      <c r="A16" s="31"/>
      <c r="B16" s="32"/>
      <c r="C16" s="33"/>
      <c r="D16" s="33"/>
      <c r="E16" s="40"/>
      <c r="F16" s="33"/>
      <c r="G16" s="32"/>
      <c r="H16" s="32"/>
      <c r="I16" s="32"/>
      <c r="J16" s="32"/>
      <c r="K16" s="32"/>
      <c r="L16" s="32"/>
      <c r="M16" s="34"/>
      <c r="N16" s="42"/>
      <c r="Q16" s="39"/>
    </row>
    <row r="17" spans="1:15" ht="30.75" x14ac:dyDescent="0.3">
      <c r="A17" s="43" t="s">
        <v>23</v>
      </c>
      <c r="B17" s="29">
        <f>+B18+B19</f>
        <v>206451084</v>
      </c>
      <c r="C17" s="44">
        <f>SUM(C18:C19)</f>
        <v>0</v>
      </c>
      <c r="D17" s="44">
        <f>SUM(D18:D19)</f>
        <v>0</v>
      </c>
      <c r="E17" s="45">
        <f>SUM(E18:E19)</f>
        <v>0</v>
      </c>
      <c r="F17" s="44">
        <f>+B17+C17+D17+E17</f>
        <v>206451084</v>
      </c>
      <c r="G17" s="29">
        <f>SUM(G18:G19)</f>
        <v>111877589</v>
      </c>
      <c r="H17" s="29">
        <f>SUM(H18:H19)</f>
        <v>6020963</v>
      </c>
      <c r="I17" s="29">
        <f>SUM(I18:I19)</f>
        <v>4532544</v>
      </c>
      <c r="J17" s="29">
        <f>SUM(J18:J19)</f>
        <v>38898400</v>
      </c>
      <c r="K17" s="29">
        <f>+G17+H17+I17+J17</f>
        <v>161329496</v>
      </c>
      <c r="L17" s="29">
        <f>+K17-F17</f>
        <v>-45121588</v>
      </c>
      <c r="M17" s="46">
        <f>IFERROR(K17/F17,0)</f>
        <v>0.7814417482060787</v>
      </c>
      <c r="N17" s="39"/>
    </row>
    <row r="18" spans="1:15" ht="15.75" x14ac:dyDescent="0.3">
      <c r="A18" s="31" t="s">
        <v>21</v>
      </c>
      <c r="B18" s="32">
        <v>129031928</v>
      </c>
      <c r="C18" s="33"/>
      <c r="D18" s="33"/>
      <c r="E18" s="40"/>
      <c r="F18" s="33">
        <f>+B18+C18+D18+E18</f>
        <v>129031928</v>
      </c>
      <c r="G18" s="32">
        <v>69923493</v>
      </c>
      <c r="H18" s="32">
        <v>3763101.875</v>
      </c>
      <c r="I18" s="32">
        <v>2832840</v>
      </c>
      <c r="J18" s="32">
        <v>24311500</v>
      </c>
      <c r="K18" s="32">
        <f>+G18+H18+I18+J18</f>
        <v>100830934.875</v>
      </c>
      <c r="L18" s="32">
        <f>+K18-F18</f>
        <v>-28200993.125</v>
      </c>
      <c r="M18" s="34">
        <f t="shared" si="0"/>
        <v>0.78144174420923174</v>
      </c>
      <c r="N18" s="39"/>
    </row>
    <row r="19" spans="1:15" ht="30" x14ac:dyDescent="0.3">
      <c r="A19" s="31" t="s">
        <v>22</v>
      </c>
      <c r="B19" s="32">
        <v>77419156</v>
      </c>
      <c r="C19" s="33"/>
      <c r="D19" s="33"/>
      <c r="E19" s="40"/>
      <c r="F19" s="33">
        <f>+B19+C19+D19+E19</f>
        <v>77419156</v>
      </c>
      <c r="G19" s="32">
        <v>41954096</v>
      </c>
      <c r="H19" s="32">
        <v>2257861.125</v>
      </c>
      <c r="I19" s="32">
        <v>1699704</v>
      </c>
      <c r="J19" s="32">
        <v>14586900</v>
      </c>
      <c r="K19" s="32">
        <f>+G19+H19+I19+J19</f>
        <v>60498561.125</v>
      </c>
      <c r="L19" s="32">
        <f>+K19-F19</f>
        <v>-16920594.875</v>
      </c>
      <c r="M19" s="34">
        <f t="shared" si="0"/>
        <v>0.78144175486749046</v>
      </c>
      <c r="N19" s="39"/>
    </row>
    <row r="20" spans="1:15" ht="15.75" x14ac:dyDescent="0.3">
      <c r="A20" s="31"/>
      <c r="B20" s="32"/>
      <c r="C20" s="33"/>
      <c r="D20" s="33"/>
      <c r="E20" s="40"/>
      <c r="F20" s="33"/>
      <c r="G20" s="32"/>
      <c r="H20" s="32"/>
      <c r="I20" s="32"/>
      <c r="J20" s="32"/>
      <c r="K20" s="32"/>
      <c r="L20" s="32"/>
      <c r="M20" s="34"/>
      <c r="N20" s="47"/>
      <c r="O20" s="39"/>
    </row>
    <row r="21" spans="1:15" ht="30.75" x14ac:dyDescent="0.3">
      <c r="A21" s="35" t="s">
        <v>24</v>
      </c>
      <c r="B21" s="27">
        <f>+B22+B23</f>
        <v>3174809116</v>
      </c>
      <c r="C21" s="27">
        <f>SUM(C22:C23)</f>
        <v>1420938752</v>
      </c>
      <c r="D21" s="27">
        <f>SUM(D22:D23)</f>
        <v>-7618449</v>
      </c>
      <c r="E21" s="48">
        <f>SUM(E22:E23)</f>
        <v>-281391</v>
      </c>
      <c r="F21" s="27">
        <f>+B21+C21+D21+E21</f>
        <v>4587848028</v>
      </c>
      <c r="G21" s="27">
        <f>SUM(G22:G23)</f>
        <v>0</v>
      </c>
      <c r="H21" s="27">
        <f>SUM(H22:H23)</f>
        <v>1485853456.1906497</v>
      </c>
      <c r="I21" s="27">
        <f>SUM(I22:I23)</f>
        <v>83702958</v>
      </c>
      <c r="J21" s="27">
        <f>SUM(J22:J23)</f>
        <v>3018291614</v>
      </c>
      <c r="K21" s="27">
        <f>+G21+H21+I21+J21</f>
        <v>4587848028.19065</v>
      </c>
      <c r="L21" s="27">
        <f>+K21-F21</f>
        <v>0.19064998626708984</v>
      </c>
      <c r="M21" s="49">
        <f t="shared" si="0"/>
        <v>1.0000000000415554</v>
      </c>
      <c r="N21" s="50"/>
    </row>
    <row r="22" spans="1:15" ht="15.75" x14ac:dyDescent="0.3">
      <c r="A22" s="31" t="s">
        <v>21</v>
      </c>
      <c r="B22" s="51">
        <v>1713450492</v>
      </c>
      <c r="C22" s="52">
        <v>552756197</v>
      </c>
      <c r="D22" s="52">
        <v>-7618449</v>
      </c>
      <c r="E22" s="53">
        <v>-281391</v>
      </c>
      <c r="F22" s="52">
        <f>+B22+C22+D22+E22</f>
        <v>2258306849</v>
      </c>
      <c r="G22" s="51"/>
      <c r="H22" s="51">
        <v>1062501279.1906497</v>
      </c>
      <c r="I22" s="51">
        <v>83702958</v>
      </c>
      <c r="J22" s="51">
        <v>1112102612</v>
      </c>
      <c r="K22" s="51">
        <f>+G22+H22+I22+J22</f>
        <v>2258306849.19065</v>
      </c>
      <c r="L22" s="51">
        <f>+K22-F22</f>
        <v>0.19064998626708984</v>
      </c>
      <c r="M22" s="54">
        <f t="shared" si="0"/>
        <v>1.0000000000844216</v>
      </c>
      <c r="N22" s="55"/>
    </row>
    <row r="23" spans="1:15" ht="30" x14ac:dyDescent="0.3">
      <c r="A23" s="31" t="s">
        <v>22</v>
      </c>
      <c r="B23" s="51">
        <v>1461358624</v>
      </c>
      <c r="C23" s="52">
        <v>868182555</v>
      </c>
      <c r="D23" s="52"/>
      <c r="E23" s="53"/>
      <c r="F23" s="52">
        <f>+B23+C23+D23+E23</f>
        <v>2329541179</v>
      </c>
      <c r="G23" s="51"/>
      <c r="H23" s="51">
        <v>423352177</v>
      </c>
      <c r="I23" s="51"/>
      <c r="J23" s="51">
        <v>1906189002</v>
      </c>
      <c r="K23" s="51">
        <f>+G23+H23+I23+J23</f>
        <v>2329541179</v>
      </c>
      <c r="L23" s="51">
        <f>+K23-F23</f>
        <v>0</v>
      </c>
      <c r="M23" s="54">
        <f t="shared" si="0"/>
        <v>1</v>
      </c>
      <c r="N23" s="56"/>
    </row>
    <row r="24" spans="1:15" ht="15.75" x14ac:dyDescent="0.3">
      <c r="A24" s="57"/>
      <c r="B24" s="58"/>
      <c r="C24" s="59"/>
      <c r="D24" s="59"/>
      <c r="E24" s="59"/>
      <c r="F24" s="59"/>
      <c r="G24" s="58"/>
      <c r="H24" s="58"/>
      <c r="I24" s="58"/>
      <c r="J24" s="58"/>
      <c r="K24" s="58"/>
      <c r="L24" s="58"/>
      <c r="M24" s="60"/>
      <c r="N24" s="56"/>
    </row>
    <row r="25" spans="1:15" ht="30.75" x14ac:dyDescent="0.3">
      <c r="A25" s="43" t="s">
        <v>25</v>
      </c>
      <c r="B25" s="29">
        <f>+B27+B31</f>
        <v>1553506278.9333334</v>
      </c>
      <c r="C25" s="29">
        <f>+C27+C31</f>
        <v>0</v>
      </c>
      <c r="D25" s="29">
        <f>+D27+D31</f>
        <v>211312500</v>
      </c>
      <c r="E25" s="29">
        <f>+E27+E31</f>
        <v>-14747048</v>
      </c>
      <c r="F25" s="29">
        <f>+B25+C25+D25+E25</f>
        <v>1750071730.9333334</v>
      </c>
      <c r="G25" s="29">
        <f>+G27+G31</f>
        <v>344078737</v>
      </c>
      <c r="H25" s="29">
        <f>+H27+H31</f>
        <v>822608282</v>
      </c>
      <c r="I25" s="29">
        <f>+I27+I31</f>
        <v>710434433</v>
      </c>
      <c r="J25" s="29">
        <f>+J27+J31</f>
        <v>960986406</v>
      </c>
      <c r="K25" s="29">
        <f>+G25+H25+I25+J25</f>
        <v>2838107858</v>
      </c>
      <c r="L25" s="29">
        <f>+K25-F25</f>
        <v>1088036127.0666666</v>
      </c>
      <c r="M25" s="46">
        <f t="shared" si="0"/>
        <v>1.6217094464387494</v>
      </c>
      <c r="N25" s="50"/>
    </row>
    <row r="26" spans="1:15" ht="15.75" x14ac:dyDescent="0.3">
      <c r="A26" s="31"/>
      <c r="B26" s="32"/>
      <c r="C26" s="33"/>
      <c r="D26" s="33"/>
      <c r="E26" s="33"/>
      <c r="F26" s="33"/>
      <c r="G26" s="32"/>
      <c r="H26" s="32"/>
      <c r="I26" s="32"/>
      <c r="J26" s="32"/>
      <c r="K26" s="32">
        <f>+G26+H26+I26+J26</f>
        <v>0</v>
      </c>
      <c r="L26" s="32">
        <f>+H26+I26+J26+K26</f>
        <v>0</v>
      </c>
      <c r="M26" s="34">
        <f t="shared" si="0"/>
        <v>0</v>
      </c>
      <c r="N26" s="39"/>
    </row>
    <row r="27" spans="1:15" ht="15.75" x14ac:dyDescent="0.3">
      <c r="A27" s="43" t="s">
        <v>26</v>
      </c>
      <c r="B27" s="29">
        <f>+B28+B29</f>
        <v>416880234</v>
      </c>
      <c r="C27" s="29">
        <f>SUM(C28:C29)</f>
        <v>0</v>
      </c>
      <c r="D27" s="29">
        <f>SUM(D28:D29)</f>
        <v>0</v>
      </c>
      <c r="E27" s="29">
        <f>SUM(E28:E29)</f>
        <v>0</v>
      </c>
      <c r="F27" s="29">
        <f>+B27+C27+D27+E27</f>
        <v>416880234</v>
      </c>
      <c r="G27" s="29">
        <f>SUM(G28:G29)</f>
        <v>58771824</v>
      </c>
      <c r="H27" s="29">
        <f>SUM(H28:H29)</f>
        <v>61135216</v>
      </c>
      <c r="I27" s="29">
        <f>SUM(I28:I29)</f>
        <v>48507400</v>
      </c>
      <c r="J27" s="29">
        <f>SUM(J28:J29)</f>
        <v>42307925</v>
      </c>
      <c r="K27" s="29">
        <f>+G27+H27+I27+J27</f>
        <v>210722365</v>
      </c>
      <c r="L27" s="29">
        <f>+K27-F27</f>
        <v>-206157869</v>
      </c>
      <c r="M27" s="46">
        <f t="shared" si="0"/>
        <v>0.50547458913583321</v>
      </c>
    </row>
    <row r="28" spans="1:15" ht="15.75" x14ac:dyDescent="0.3">
      <c r="A28" s="31" t="s">
        <v>27</v>
      </c>
      <c r="B28" s="32">
        <v>172650222</v>
      </c>
      <c r="C28" s="32"/>
      <c r="D28" s="32"/>
      <c r="E28" s="32"/>
      <c r="F28" s="32">
        <f>+B28+C28+D28+E28</f>
        <v>172650222</v>
      </c>
      <c r="G28" s="32">
        <v>27518606</v>
      </c>
      <c r="H28" s="32">
        <v>36697581</v>
      </c>
      <c r="I28" s="32">
        <v>25483059</v>
      </c>
      <c r="J28" s="32">
        <v>21645192</v>
      </c>
      <c r="K28" s="32">
        <f>+G28+H28+I28+J28</f>
        <v>111344438</v>
      </c>
      <c r="L28" s="32">
        <f>+K28-F28</f>
        <v>-61305784</v>
      </c>
      <c r="M28" s="34">
        <f t="shared" si="0"/>
        <v>0.64491337868074095</v>
      </c>
      <c r="N28" s="39"/>
    </row>
    <row r="29" spans="1:15" ht="15.75" x14ac:dyDescent="0.3">
      <c r="A29" s="31" t="s">
        <v>28</v>
      </c>
      <c r="B29" s="32">
        <v>244230012</v>
      </c>
      <c r="C29" s="32"/>
      <c r="D29" s="32"/>
      <c r="E29" s="32"/>
      <c r="F29" s="32">
        <f>+B29+C29+D29+E29</f>
        <v>244230012</v>
      </c>
      <c r="G29" s="32">
        <v>31253218</v>
      </c>
      <c r="H29" s="32">
        <v>24437635</v>
      </c>
      <c r="I29" s="32">
        <v>23024341</v>
      </c>
      <c r="J29" s="32">
        <v>20662733</v>
      </c>
      <c r="K29" s="32">
        <f>+G29+H29+I29+J29</f>
        <v>99377927</v>
      </c>
      <c r="L29" s="32">
        <f>+K29-F29</f>
        <v>-144852085</v>
      </c>
      <c r="M29" s="34">
        <f t="shared" si="0"/>
        <v>0.40690300993802514</v>
      </c>
      <c r="N29" s="39"/>
    </row>
    <row r="30" spans="1:15" ht="15.75" x14ac:dyDescent="0.3">
      <c r="A30" s="31"/>
      <c r="B30" s="32"/>
      <c r="C30" s="33"/>
      <c r="D30" s="33"/>
      <c r="E30" s="33"/>
      <c r="F30" s="33"/>
      <c r="G30" s="32"/>
      <c r="H30" s="32"/>
      <c r="I30" s="32"/>
      <c r="J30" s="32"/>
      <c r="K30" s="32"/>
      <c r="L30" s="32"/>
      <c r="M30" s="34"/>
    </row>
    <row r="31" spans="1:15" ht="15.75" x14ac:dyDescent="0.3">
      <c r="A31" s="43" t="s">
        <v>29</v>
      </c>
      <c r="B31" s="29">
        <f>SUM(B32:B36)</f>
        <v>1136626044.9333334</v>
      </c>
      <c r="C31" s="29">
        <f>SUM(C32:C36)</f>
        <v>0</v>
      </c>
      <c r="D31" s="29">
        <f>SUM(D32:D36)</f>
        <v>211312500</v>
      </c>
      <c r="E31" s="29">
        <f>SUM(E32:E36)</f>
        <v>-14747048</v>
      </c>
      <c r="F31" s="29">
        <f t="shared" ref="F31:F36" si="1">+B31+C31+D31+E31</f>
        <v>1333191496.9333334</v>
      </c>
      <c r="G31" s="29">
        <f>SUM(G32:G36)</f>
        <v>285306913</v>
      </c>
      <c r="H31" s="29">
        <f>SUM(H32:H36)</f>
        <v>761473066</v>
      </c>
      <c r="I31" s="29">
        <f>SUM(I32:I36)</f>
        <v>661927033</v>
      </c>
      <c r="J31" s="29">
        <f>SUM(J32:J36)</f>
        <v>918678481</v>
      </c>
      <c r="K31" s="29">
        <f t="shared" ref="K31:K36" si="2">+G31+H31+I31+J31</f>
        <v>2627385493</v>
      </c>
      <c r="L31" s="29">
        <f t="shared" ref="L31:L36" si="3">+K31-F31</f>
        <v>1294193996.0666666</v>
      </c>
      <c r="M31" s="46">
        <f t="shared" si="0"/>
        <v>1.9707487626823523</v>
      </c>
    </row>
    <row r="32" spans="1:15" ht="15.75" x14ac:dyDescent="0.3">
      <c r="A32" s="31" t="s">
        <v>30</v>
      </c>
      <c r="B32" s="32">
        <v>730908076.80000007</v>
      </c>
      <c r="C32" s="32"/>
      <c r="D32" s="32"/>
      <c r="E32" s="32"/>
      <c r="F32" s="32">
        <f t="shared" si="1"/>
        <v>730908076.80000007</v>
      </c>
      <c r="G32" s="32">
        <v>240365550</v>
      </c>
      <c r="H32" s="32">
        <v>476900374</v>
      </c>
      <c r="I32" s="32">
        <v>440538620</v>
      </c>
      <c r="J32" s="32">
        <v>554423200</v>
      </c>
      <c r="K32" s="32">
        <f t="shared" si="2"/>
        <v>1712227744</v>
      </c>
      <c r="L32" s="32">
        <f t="shared" si="3"/>
        <v>981319667.19999993</v>
      </c>
      <c r="M32" s="34">
        <f t="shared" si="0"/>
        <v>2.3426033975384848</v>
      </c>
    </row>
    <row r="33" spans="1:13" ht="15.75" x14ac:dyDescent="0.3">
      <c r="A33" s="61" t="s">
        <v>31</v>
      </c>
      <c r="B33" s="62">
        <v>7926690.333333333</v>
      </c>
      <c r="C33" s="62"/>
      <c r="D33" s="62"/>
      <c r="E33" s="62"/>
      <c r="F33" s="62">
        <f t="shared" si="1"/>
        <v>7926690.333333333</v>
      </c>
      <c r="G33" s="62">
        <v>9179128</v>
      </c>
      <c r="H33" s="62">
        <v>16644295</v>
      </c>
      <c r="I33" s="62">
        <v>13051797</v>
      </c>
      <c r="J33" s="62">
        <v>25475609</v>
      </c>
      <c r="K33" s="62">
        <f t="shared" si="2"/>
        <v>64350829</v>
      </c>
      <c r="L33" s="62">
        <f t="shared" si="3"/>
        <v>56424138.666666664</v>
      </c>
      <c r="M33" s="63">
        <f t="shared" si="0"/>
        <v>8.1182468715085001</v>
      </c>
    </row>
    <row r="34" spans="1:13" ht="15.75" x14ac:dyDescent="0.3">
      <c r="A34" s="61" t="s">
        <v>32</v>
      </c>
      <c r="B34" s="62">
        <v>10736994.799999999</v>
      </c>
      <c r="C34" s="62"/>
      <c r="D34" s="62"/>
      <c r="E34" s="62"/>
      <c r="F34" s="62">
        <f t="shared" si="1"/>
        <v>10736994.799999999</v>
      </c>
      <c r="G34" s="62">
        <v>153370</v>
      </c>
      <c r="H34" s="62">
        <v>459326</v>
      </c>
      <c r="I34" s="62">
        <v>4667206</v>
      </c>
      <c r="J34" s="62">
        <v>636786</v>
      </c>
      <c r="K34" s="62">
        <f t="shared" si="2"/>
        <v>5916688</v>
      </c>
      <c r="L34" s="62">
        <f t="shared" si="3"/>
        <v>-4820306.7999999989</v>
      </c>
      <c r="M34" s="63">
        <f t="shared" si="0"/>
        <v>0.55105624154721589</v>
      </c>
    </row>
    <row r="35" spans="1:13" ht="15.75" x14ac:dyDescent="0.3">
      <c r="A35" s="61" t="s">
        <v>33</v>
      </c>
      <c r="B35" s="62">
        <v>18311883</v>
      </c>
      <c r="C35" s="62"/>
      <c r="D35" s="62"/>
      <c r="E35" s="62"/>
      <c r="F35" s="62">
        <f t="shared" si="1"/>
        <v>18311883</v>
      </c>
      <c r="G35" s="62">
        <v>9969493</v>
      </c>
      <c r="H35" s="62">
        <v>31485799</v>
      </c>
      <c r="I35" s="62">
        <v>3262856</v>
      </c>
      <c r="J35" s="62">
        <v>1699000</v>
      </c>
      <c r="K35" s="62">
        <f t="shared" si="2"/>
        <v>46417148</v>
      </c>
      <c r="L35" s="62">
        <f t="shared" si="3"/>
        <v>28105265</v>
      </c>
      <c r="M35" s="63">
        <f t="shared" si="0"/>
        <v>2.5348102103972594</v>
      </c>
    </row>
    <row r="36" spans="1:13" ht="15.75" x14ac:dyDescent="0.3">
      <c r="A36" s="61" t="s">
        <v>34</v>
      </c>
      <c r="B36" s="62">
        <v>368742400</v>
      </c>
      <c r="C36" s="62"/>
      <c r="D36" s="62">
        <f>211312500</f>
        <v>211312500</v>
      </c>
      <c r="E36" s="64">
        <f>-14747048</f>
        <v>-14747048</v>
      </c>
      <c r="F36" s="62">
        <f t="shared" si="1"/>
        <v>565307852</v>
      </c>
      <c r="G36" s="62">
        <v>25639372</v>
      </c>
      <c r="H36" s="62">
        <v>235983272</v>
      </c>
      <c r="I36" s="62">
        <v>200406554</v>
      </c>
      <c r="J36" s="62">
        <v>336443886</v>
      </c>
      <c r="K36" s="62">
        <f t="shared" si="2"/>
        <v>798473084</v>
      </c>
      <c r="L36" s="62">
        <f t="shared" si="3"/>
        <v>233165232</v>
      </c>
      <c r="M36" s="63">
        <f t="shared" si="0"/>
        <v>1.4124570907251435</v>
      </c>
    </row>
    <row r="37" spans="1:13" ht="16.5" thickBot="1" x14ac:dyDescent="0.35">
      <c r="A37" s="61"/>
      <c r="B37" s="62"/>
      <c r="C37" s="65"/>
      <c r="D37" s="65"/>
      <c r="E37" s="65"/>
      <c r="F37" s="65"/>
      <c r="G37" s="62"/>
      <c r="H37" s="62"/>
      <c r="I37" s="62"/>
      <c r="J37" s="62"/>
      <c r="K37" s="62"/>
      <c r="L37" s="62"/>
      <c r="M37" s="63"/>
    </row>
    <row r="38" spans="1:13" ht="16.5" thickBot="1" x14ac:dyDescent="0.35">
      <c r="A38" s="66" t="s">
        <v>35</v>
      </c>
      <c r="B38" s="67">
        <f>+B25+B11</f>
        <v>40783845705.752144</v>
      </c>
      <c r="C38" s="67">
        <f>+C11+C25</f>
        <v>1420938752</v>
      </c>
      <c r="D38" s="67">
        <f>+D11+D25</f>
        <v>203694051</v>
      </c>
      <c r="E38" s="67">
        <f>+E11+E25</f>
        <v>736928234</v>
      </c>
      <c r="F38" s="68">
        <f>+B38+C38+D38+E38</f>
        <v>43145406742.752144</v>
      </c>
      <c r="G38" s="68">
        <f>+G25+G11</f>
        <v>8540259194</v>
      </c>
      <c r="H38" s="68">
        <f>+H25+H11</f>
        <v>11117330920.190649</v>
      </c>
      <c r="I38" s="68">
        <f>+I25+I11</f>
        <v>9626974343</v>
      </c>
      <c r="J38" s="68">
        <f>+J25+J11</f>
        <v>14317242196.9</v>
      </c>
      <c r="K38" s="68">
        <f>+G38+H38+I38+J38</f>
        <v>43601806654.090652</v>
      </c>
      <c r="L38" s="68">
        <f>+K38-F38</f>
        <v>456399911.33850861</v>
      </c>
      <c r="M38" s="69">
        <f t="shared" si="0"/>
        <v>1.0105781807565224</v>
      </c>
    </row>
    <row r="39" spans="1:13" ht="15.75" thickTop="1" x14ac:dyDescent="0.3">
      <c r="A39" s="70"/>
    </row>
    <row r="40" spans="1:13" x14ac:dyDescent="0.3">
      <c r="A40" s="70"/>
    </row>
    <row r="41" spans="1:13" x14ac:dyDescent="0.3">
      <c r="A41" s="70"/>
    </row>
    <row r="42" spans="1:13" x14ac:dyDescent="0.3">
      <c r="A42" s="70"/>
    </row>
    <row r="43" spans="1:13" x14ac:dyDescent="0.3">
      <c r="A43" s="70"/>
    </row>
    <row r="44" spans="1:13" x14ac:dyDescent="0.3">
      <c r="A44" s="70"/>
    </row>
    <row r="45" spans="1:13" x14ac:dyDescent="0.3">
      <c r="A45" s="70"/>
    </row>
    <row r="46" spans="1:13" x14ac:dyDescent="0.3">
      <c r="A46" s="70"/>
    </row>
  </sheetData>
  <mergeCells count="15">
    <mergeCell ref="I8:I10"/>
    <mergeCell ref="J8:J10"/>
    <mergeCell ref="K8:K10"/>
    <mergeCell ref="L8:L10"/>
    <mergeCell ref="M8:M10"/>
    <mergeCell ref="A2:M2"/>
    <mergeCell ref="A3:M3"/>
    <mergeCell ref="A4:M4"/>
    <mergeCell ref="A6:M6"/>
    <mergeCell ref="A8:A10"/>
    <mergeCell ref="C8:C10"/>
    <mergeCell ref="D8:D10"/>
    <mergeCell ref="E8:E10"/>
    <mergeCell ref="G8:G10"/>
    <mergeCell ref="H8:H10"/>
  </mergeCells>
  <printOptions horizontalCentered="1"/>
  <pageMargins left="0.39370078740157483" right="0.39370078740157483" top="0.59055118110236227" bottom="0.59055118110236227" header="0.51181102362204722" footer="0.51181102362204722"/>
  <pageSetup scale="78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</vt:lpstr>
      <vt:lpstr>'Anexo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2019-10-16T16:57:09Z</dcterms:created>
  <dcterms:modified xsi:type="dcterms:W3CDTF">2019-10-16T16:59:03Z</dcterms:modified>
</cp:coreProperties>
</file>