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4\Ingreso\"/>
    </mc:Choice>
  </mc:AlternateContent>
  <bookViews>
    <workbookView xWindow="0" yWindow="0" windowWidth="24000" windowHeight="9435"/>
  </bookViews>
  <sheets>
    <sheet name="Anexo 1 Minagricultu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hidden="1">#REF!</definedName>
    <definedName name="ANEXO" hidden="1">'[2]Inversión total en programas'!$A$50:$IV$50,'[2]Inversión total en programas'!$A$60:$IV$63</definedName>
    <definedName name="_xlnm.Print_Area" localSheetId="0">'Anexo 1 Minagricultura'!$A$1:$E$39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'[4]Anexo 1 Minagricultura'!#REF!</definedName>
    <definedName name="CABEZAS_PROYEC">'Anexo 1 Minagricultura'!#REF!</definedName>
    <definedName name="CUOTAPPC2005">'Anexo 1 Minagricultura'!#REF!</definedName>
    <definedName name="CUOTAPPC2013">'Anexo 1 Minagricultura'!#REF!</definedName>
    <definedName name="CUOTAPPC203">'Anexo 1 Minagricultura'!#REF!</definedName>
    <definedName name="DIAG_PPC">#REF!</definedName>
    <definedName name="DISTRIBUIDOR">#REF!</definedName>
    <definedName name="eeeee">#REF!</definedName>
    <definedName name="EPPC">'Anexo 1 Minagricultura'!#REF!</definedName>
    <definedName name="FDGFDG">#REF!</definedName>
    <definedName name="FECHA_DE_RECIBIDO">[5]BASE!$E$3:$E$177</definedName>
    <definedName name="FOMENTO">'Anexo 1 Minagricultura'!#REF!</definedName>
    <definedName name="FOMENTOS">'[7]Anexo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LABORATORIOS">#REF!</definedName>
    <definedName name="NOMBDISTRI">#REF!</definedName>
    <definedName name="ojo">#REF!</definedName>
    <definedName name="ppc">'[8]Inversión total en programas'!$B$86</definedName>
    <definedName name="RESERV_FUTU">#REF!</definedName>
    <definedName name="saldo">#REF!</definedName>
    <definedName name="saldos">#REF!</definedName>
    <definedName name="SUPERA2004">'Anexo 1 Minagricultura'!#REF!</definedName>
    <definedName name="SUPERA2005">'Anexo 1 Minagricultura'!#REF!</definedName>
    <definedName name="SUPERA2010">'[8]Anexo 1 Minagricultura'!$C$21</definedName>
    <definedName name="SUPERA2012">'Anexo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1 Minagricultura'!$1:$5</definedName>
    <definedName name="_xlnm.Print_Titles">#REF!</definedName>
    <definedName name="VTAS2005">'Anexo 1 Minagricultura'!#REF!</definedName>
    <definedName name="xx">[9]Ingresos!$C$19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 Minagricultura'!$A$1:$A$39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42" i="1" s="1"/>
  <c r="C43" i="1" s="1"/>
  <c r="B46" i="1"/>
  <c r="C45" i="1"/>
  <c r="C47" i="1" s="1"/>
  <c r="B42" i="1"/>
  <c r="C41" i="1"/>
  <c r="D38" i="1"/>
  <c r="E37" i="1"/>
  <c r="D37" i="1"/>
  <c r="B36" i="1"/>
  <c r="B31" i="1" s="1"/>
  <c r="E35" i="1"/>
  <c r="D35" i="1"/>
  <c r="E34" i="1"/>
  <c r="D34" i="1"/>
  <c r="E33" i="1"/>
  <c r="D33" i="1"/>
  <c r="E32" i="1"/>
  <c r="D32" i="1"/>
  <c r="C31" i="1"/>
  <c r="D30" i="1"/>
  <c r="E29" i="1"/>
  <c r="D29" i="1"/>
  <c r="E28" i="1"/>
  <c r="D28" i="1"/>
  <c r="E27" i="1"/>
  <c r="C27" i="1"/>
  <c r="D27" i="1" s="1"/>
  <c r="B27" i="1"/>
  <c r="D26" i="1"/>
  <c r="C25" i="1"/>
  <c r="D24" i="1"/>
  <c r="E23" i="1"/>
  <c r="D23" i="1"/>
  <c r="E22" i="1"/>
  <c r="D22" i="1"/>
  <c r="C21" i="1"/>
  <c r="C11" i="1" s="1"/>
  <c r="B21" i="1"/>
  <c r="D20" i="1"/>
  <c r="E19" i="1"/>
  <c r="D19" i="1"/>
  <c r="E18" i="1"/>
  <c r="D18" i="1"/>
  <c r="E17" i="1"/>
  <c r="D17" i="1"/>
  <c r="C17" i="1"/>
  <c r="B17" i="1"/>
  <c r="D16" i="1"/>
  <c r="B15" i="1"/>
  <c r="B45" i="1" s="1"/>
  <c r="B47" i="1" s="1"/>
  <c r="E14" i="1"/>
  <c r="D14" i="1"/>
  <c r="B14" i="1"/>
  <c r="B41" i="1" s="1"/>
  <c r="B43" i="1" s="1"/>
  <c r="C13" i="1"/>
  <c r="D12" i="1"/>
  <c r="D25" i="1" l="1"/>
  <c r="C39" i="1"/>
  <c r="D31" i="1"/>
  <c r="E31" i="1"/>
  <c r="B25" i="1"/>
  <c r="B13" i="1"/>
  <c r="D15" i="1"/>
  <c r="E25" i="1"/>
  <c r="D36" i="1"/>
  <c r="E15" i="1"/>
  <c r="E36" i="1"/>
  <c r="E21" i="1"/>
  <c r="D21" i="1"/>
  <c r="D13" i="1" l="1"/>
  <c r="E13" i="1"/>
  <c r="B11" i="1"/>
  <c r="B39" i="1" l="1"/>
  <c r="E11" i="1"/>
  <c r="D11" i="1"/>
  <c r="D39" i="1" l="1"/>
  <c r="E39" i="1"/>
</calcChain>
</file>

<file path=xl/comments1.xml><?xml version="1.0" encoding="utf-8"?>
<comments xmlns="http://schemas.openxmlformats.org/spreadsheetml/2006/main">
  <authors>
    <author>Oscar Rubio</author>
  </authors>
  <commentList>
    <comment ref="A34" authorId="0" shapeId="0">
      <text>
        <r>
          <rPr>
            <sz val="9"/>
            <color indexed="81"/>
            <rFont val="Tahoma"/>
            <family val="2"/>
          </rPr>
          <t>Aprovechamiento, intereses mora distribuidores y comites,ajuste diferencia en cambio importaciones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>Intereses recaudadores,Publicaciones,tarifas centro de serv.financieros,feria carne de cerdo</t>
        </r>
      </text>
    </comment>
  </commentList>
</comments>
</file>

<file path=xl/sharedStrings.xml><?xml version="1.0" encoding="utf-8"?>
<sst xmlns="http://schemas.openxmlformats.org/spreadsheetml/2006/main" count="36" uniqueCount="31">
  <si>
    <t>MINISTERIO DE AGRICULTURA Y DESARROLLO RURAL</t>
  </si>
  <si>
    <t>DIRECCIÓN DE PLANEACIÓN Y SEGUIMIENTO PRESUPUESTAL</t>
  </si>
  <si>
    <t>PRESUPUESTO DE INGRESOS VIGENCIA  2.014</t>
  </si>
  <si>
    <t>EJECUCIÓN TRIMESTRE JULIO-SEPTIEMBRE 2014</t>
  </si>
  <si>
    <t>ANEXO 1</t>
  </si>
  <si>
    <t>CUENTAS</t>
  </si>
  <si>
    <t>PRESUPUESTO</t>
  </si>
  <si>
    <t>ACUERDO 12/14</t>
  </si>
  <si>
    <t>% EJECUCIÓN</t>
  </si>
  <si>
    <t>SOLICITADO</t>
  </si>
  <si>
    <t>EJECUTADO</t>
  </si>
  <si>
    <t>JULIO - SEPTIEMBRE  2014</t>
  </si>
  <si>
    <t>JULIO -SEPTIEMBRE 2014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</si>
  <si>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</si>
  <si>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</si>
  <si>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</si>
  <si>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</si>
  <si>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</si>
  <si>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</si>
  <si>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</si>
  <si>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</si>
  <si>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</si>
  <si>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</si>
  <si>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</si>
  <si>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</si>
  <si>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</si>
  <si>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</si>
  <si>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</si>
  <si>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</si>
  <si>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Programas y proyectos PPC</t>
  </si>
  <si>
    <t>TOTAL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</si>
</sst>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</numFmts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10"/>
      <name val="Comic Sans MS"/>
      <family val="4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3" fillId="0" borderId="0" xfId="0" applyFont="1" applyFill="1"/>
    <xf numFmtId="164" fontId="3" fillId="0" borderId="0" xfId="2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wrapText="1"/>
    </xf>
    <xf numFmtId="165" fontId="4" fillId="3" borderId="3" xfId="4" applyNumberFormat="1" applyFont="1" applyFill="1" applyBorder="1" applyAlignment="1">
      <alignment horizontal="center" wrapText="1"/>
    </xf>
    <xf numFmtId="165" fontId="4" fillId="3" borderId="4" xfId="4" applyNumberFormat="1" applyFont="1" applyFill="1" applyBorder="1" applyAlignment="1">
      <alignment horizontal="center" wrapText="1"/>
    </xf>
    <xf numFmtId="167" fontId="4" fillId="0" borderId="8" xfId="5" applyNumberFormat="1" applyFont="1" applyFill="1" applyBorder="1" applyAlignment="1">
      <alignment wrapText="1"/>
    </xf>
    <xf numFmtId="10" fontId="4" fillId="0" borderId="9" xfId="3" applyNumberFormat="1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167" fontId="2" fillId="3" borderId="11" xfId="5" applyNumberFormat="1" applyFont="1" applyFill="1" applyBorder="1" applyAlignment="1">
      <alignment wrapText="1"/>
    </xf>
    <xf numFmtId="167" fontId="2" fillId="3" borderId="8" xfId="5" applyNumberFormat="1" applyFont="1" applyFill="1" applyBorder="1" applyAlignment="1">
      <alignment wrapText="1"/>
    </xf>
    <xf numFmtId="10" fontId="4" fillId="0" borderId="12" xfId="3" applyNumberFormat="1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165" fontId="4" fillId="0" borderId="14" xfId="4" applyNumberFormat="1" applyFont="1" applyFill="1" applyBorder="1" applyAlignment="1">
      <alignment wrapText="1"/>
    </xf>
    <xf numFmtId="165" fontId="4" fillId="0" borderId="15" xfId="4" applyNumberFormat="1" applyFont="1" applyFill="1" applyBorder="1" applyAlignment="1">
      <alignment wrapText="1"/>
    </xf>
    <xf numFmtId="166" fontId="3" fillId="0" borderId="0" xfId="1" applyFont="1"/>
    <xf numFmtId="167" fontId="3" fillId="0" borderId="0" xfId="0" applyNumberFormat="1" applyFont="1"/>
    <xf numFmtId="167" fontId="2" fillId="0" borderId="11" xfId="5" applyNumberFormat="1" applyFont="1" applyFill="1" applyBorder="1" applyAlignment="1">
      <alignment wrapText="1"/>
    </xf>
    <xf numFmtId="167" fontId="2" fillId="0" borderId="8" xfId="5" applyNumberFormat="1" applyFont="1" applyFill="1" applyBorder="1" applyAlignment="1">
      <alignment wrapText="1"/>
    </xf>
    <xf numFmtId="10" fontId="2" fillId="0" borderId="12" xfId="3" applyNumberFormat="1" applyFont="1" applyFill="1" applyBorder="1" applyAlignment="1">
      <alignment wrapText="1"/>
    </xf>
    <xf numFmtId="165" fontId="3" fillId="0" borderId="0" xfId="0" applyNumberFormat="1" applyFont="1"/>
    <xf numFmtId="167" fontId="6" fillId="0" borderId="0" xfId="0" applyNumberFormat="1" applyFont="1"/>
    <xf numFmtId="0" fontId="4" fillId="0" borderId="10" xfId="0" applyFont="1" applyFill="1" applyBorder="1" applyAlignment="1">
      <alignment wrapText="1"/>
    </xf>
    <xf numFmtId="167" fontId="4" fillId="0" borderId="11" xfId="5" applyNumberFormat="1" applyFont="1" applyFill="1" applyBorder="1" applyAlignment="1">
      <alignment wrapText="1"/>
    </xf>
    <xf numFmtId="3" fontId="6" fillId="0" borderId="0" xfId="0" applyNumberFormat="1" applyFont="1"/>
    <xf numFmtId="3" fontId="3" fillId="0" borderId="0" xfId="0" applyNumberFormat="1" applyFont="1"/>
    <xf numFmtId="167" fontId="2" fillId="0" borderId="11" xfId="3" applyNumberFormat="1" applyFont="1" applyFill="1" applyBorder="1" applyAlignment="1">
      <alignment wrapText="1"/>
    </xf>
    <xf numFmtId="167" fontId="2" fillId="0" borderId="8" xfId="3" applyNumberFormat="1" applyFont="1" applyFill="1" applyBorder="1" applyAlignment="1">
      <alignment wrapText="1"/>
    </xf>
    <xf numFmtId="165" fontId="6" fillId="0" borderId="0" xfId="0" applyNumberFormat="1" applyFont="1"/>
    <xf numFmtId="0" fontId="6" fillId="0" borderId="0" xfId="0" applyFont="1"/>
    <xf numFmtId="0" fontId="2" fillId="0" borderId="16" xfId="0" applyFont="1" applyFill="1" applyBorder="1" applyAlignment="1">
      <alignment wrapText="1"/>
    </xf>
    <xf numFmtId="167" fontId="2" fillId="0" borderId="17" xfId="5" applyNumberFormat="1" applyFont="1" applyFill="1" applyBorder="1" applyAlignment="1">
      <alignment wrapText="1"/>
    </xf>
    <xf numFmtId="167" fontId="2" fillId="0" borderId="18" xfId="5" applyNumberFormat="1" applyFont="1" applyFill="1" applyBorder="1" applyAlignment="1">
      <alignment wrapText="1"/>
    </xf>
    <xf numFmtId="167" fontId="2" fillId="3" borderId="17" xfId="5" applyNumberFormat="1" applyFont="1" applyFill="1" applyBorder="1" applyAlignment="1">
      <alignment wrapText="1"/>
    </xf>
    <xf numFmtId="167" fontId="2" fillId="3" borderId="18" xfId="5" applyNumberFormat="1" applyFont="1" applyFill="1" applyBorder="1" applyAlignment="1">
      <alignment wrapText="1"/>
    </xf>
    <xf numFmtId="10" fontId="2" fillId="0" borderId="19" xfId="3" applyNumberFormat="1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167" fontId="4" fillId="0" borderId="21" xfId="0" applyNumberFormat="1" applyFont="1" applyFill="1" applyBorder="1" applyAlignment="1">
      <alignment wrapText="1"/>
    </xf>
    <xf numFmtId="10" fontId="4" fillId="0" borderId="21" xfId="3" applyNumberFormat="1" applyFont="1" applyFill="1" applyBorder="1" applyAlignment="1">
      <alignment wrapText="1"/>
    </xf>
    <xf numFmtId="3" fontId="2" fillId="0" borderId="0" xfId="0" applyNumberFormat="1" applyFont="1"/>
    <xf numFmtId="167" fontId="2" fillId="0" borderId="0" xfId="0" applyNumberFormat="1" applyFont="1" applyFill="1"/>
    <xf numFmtId="0" fontId="2" fillId="0" borderId="0" xfId="0" applyFont="1"/>
    <xf numFmtId="167" fontId="2" fillId="0" borderId="0" xfId="0" applyNumberFormat="1" applyFont="1"/>
  </cellXfs>
  <cellStyles count="6">
    <cellStyle name="Millares" xfId="1" builtinId="3"/>
    <cellStyle name="Millares_Formato Presupuesto Minagricultura" xfId="5"/>
    <cellStyle name="Millares_INGRESOS 2005" xfId="4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4/CIERRE%20JUL-SEPT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  <sheetName val="Funcionamiento"/>
      <sheetName val="Nómina y honorarios 2014"/>
    </sheetNames>
    <sheetDataSet>
      <sheetData sheetId="0"/>
      <sheetData sheetId="1">
        <row r="22">
          <cell r="C22">
            <v>1268620350</v>
          </cell>
        </row>
      </sheetData>
      <sheetData sheetId="2">
        <row r="199">
          <cell r="H199">
            <v>185744756.85000002</v>
          </cell>
        </row>
        <row r="207">
          <cell r="B207">
            <v>1116079613.3916118</v>
          </cell>
          <cell r="C207">
            <v>579008517.63708258</v>
          </cell>
          <cell r="D207">
            <v>1392829921.2988651</v>
          </cell>
          <cell r="E207">
            <v>3035786211.211442</v>
          </cell>
          <cell r="F207">
            <v>1903664811.6231408</v>
          </cell>
          <cell r="H207">
            <v>771506479.05147982</v>
          </cell>
          <cell r="J207">
            <v>6845843591.6683331</v>
          </cell>
        </row>
      </sheetData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3"/>
  <sheetViews>
    <sheetView tabSelected="1" zoomScale="85" zoomScaleNormal="85" zoomScaleSheetLayoutView="80" workbookViewId="0">
      <pane xSplit="1" ySplit="10" topLeftCell="B11" activePane="bottomRight" state="frozen"/>
      <selection activeCell="X27" sqref="X27"/>
      <selection pane="topRight" activeCell="X27" sqref="X27"/>
      <selection pane="bottomLeft" activeCell="X27" sqref="X27"/>
      <selection pane="bottomRight" activeCell="A5" sqref="A5:E5"/>
    </sheetView>
  </sheetViews>
  <sheetFormatPr baseColWidth="10" defaultRowHeight="15" outlineLevelRow="1" x14ac:dyDescent="0.3"/>
  <cols>
    <col min="1" max="1" width="43.7109375" style="2" bestFit="1" customWidth="1"/>
    <col min="2" max="2" width="26" style="2" customWidth="1"/>
    <col min="3" max="3" width="25.85546875" style="2" customWidth="1"/>
    <col min="4" max="4" width="16.140625" style="2" customWidth="1"/>
    <col min="5" max="5" width="14" style="2" customWidth="1"/>
    <col min="6" max="6" width="19.28515625" style="2" bestFit="1" customWidth="1"/>
    <col min="7" max="7" width="23" style="2" customWidth="1"/>
    <col min="8" max="8" width="18" style="2" bestFit="1" customWidth="1"/>
    <col min="9" max="9" width="12.5703125" style="2" bestFit="1" customWidth="1"/>
    <col min="10" max="10" width="16.140625" style="2" bestFit="1" customWidth="1"/>
    <col min="11" max="11" width="12" style="2" bestFit="1" customWidth="1"/>
    <col min="12" max="12" width="11.85546875" style="2" bestFit="1" customWidth="1"/>
    <col min="13" max="13" width="12" style="2" bestFit="1" customWidth="1"/>
    <col min="14" max="16384" width="11.42578125" style="2"/>
  </cols>
  <sheetData>
    <row r="1" spans="1:11" ht="15.75" x14ac:dyDescent="0.3">
      <c r="A1" s="1"/>
      <c r="B1" s="1"/>
      <c r="C1" s="1"/>
      <c r="D1" s="1"/>
      <c r="E1" s="1"/>
    </row>
    <row r="2" spans="1:11" ht="15.75" x14ac:dyDescent="0.3">
      <c r="A2" s="3" t="s">
        <v>0</v>
      </c>
      <c r="B2" s="3"/>
      <c r="C2" s="3"/>
      <c r="D2" s="3"/>
      <c r="E2" s="3"/>
      <c r="F2" s="4"/>
    </row>
    <row r="3" spans="1:11" ht="15.75" x14ac:dyDescent="0.3">
      <c r="A3" s="3" t="s">
        <v>1</v>
      </c>
      <c r="B3" s="3"/>
      <c r="C3" s="3"/>
      <c r="D3" s="3"/>
      <c r="E3" s="3"/>
      <c r="F3" s="4"/>
    </row>
    <row r="4" spans="1:11" ht="15.75" x14ac:dyDescent="0.3">
      <c r="A4" s="3" t="s">
        <v>2</v>
      </c>
      <c r="B4" s="3"/>
      <c r="C4" s="3"/>
      <c r="D4" s="3"/>
      <c r="E4" s="3"/>
      <c r="F4" s="4"/>
      <c r="G4" s="5"/>
      <c r="H4" s="6"/>
    </row>
    <row r="5" spans="1:11" ht="15.75" x14ac:dyDescent="0.3">
      <c r="A5" s="3" t="s">
        <v>3</v>
      </c>
      <c r="B5" s="3"/>
      <c r="C5" s="3"/>
      <c r="D5" s="3"/>
      <c r="E5" s="3"/>
      <c r="F5" s="5"/>
      <c r="G5" s="5"/>
    </row>
    <row r="6" spans="1:11" ht="15.75" x14ac:dyDescent="0.3">
      <c r="A6" s="7" t="s">
        <v>4</v>
      </c>
      <c r="B6" s="7"/>
      <c r="C6" s="7"/>
      <c r="D6" s="7"/>
      <c r="E6" s="7"/>
      <c r="F6" s="8"/>
      <c r="G6" s="5"/>
    </row>
    <row r="7" spans="1:11" ht="16.5" thickBot="1" x14ac:dyDescent="0.35">
      <c r="A7" s="9"/>
      <c r="B7" s="9"/>
      <c r="C7" s="9"/>
      <c r="D7" s="9"/>
      <c r="E7" s="9"/>
      <c r="F7" s="5"/>
      <c r="G7" s="5"/>
    </row>
    <row r="8" spans="1:11" ht="18" customHeight="1" x14ac:dyDescent="0.3">
      <c r="A8" s="10" t="s">
        <v>5</v>
      </c>
      <c r="B8" s="11" t="s">
        <v>6</v>
      </c>
      <c r="C8" s="12" t="s">
        <v>6</v>
      </c>
      <c r="D8" s="13" t="s">
        <v>7</v>
      </c>
      <c r="E8" s="13" t="s">
        <v>8</v>
      </c>
    </row>
    <row r="9" spans="1:11" ht="17.25" customHeight="1" x14ac:dyDescent="0.3">
      <c r="A9" s="14"/>
      <c r="B9" s="15" t="s">
        <v>9</v>
      </c>
      <c r="C9" s="16" t="s">
        <v>10</v>
      </c>
      <c r="D9" s="17"/>
      <c r="E9" s="17"/>
    </row>
    <row r="10" spans="1:11" ht="18" customHeight="1" thickBot="1" x14ac:dyDescent="0.35">
      <c r="A10" s="18"/>
      <c r="B10" s="19" t="s">
        <v>11</v>
      </c>
      <c r="C10" s="20" t="s">
        <v>12</v>
      </c>
      <c r="D10" s="21"/>
      <c r="E10" s="21"/>
    </row>
    <row r="11" spans="1:11" ht="15.75" x14ac:dyDescent="0.3">
      <c r="A11" s="22" t="s">
        <v>13</v>
      </c>
      <c r="B11" s="23">
        <f>+B13+B17+B21</f>
        <v>7080039945</v>
      </c>
      <c r="C11" s="24">
        <f>+C13+C17+C21</f>
        <v>6191421181.5</v>
      </c>
      <c r="D11" s="25">
        <f>+C11-B11</f>
        <v>-888618763.5</v>
      </c>
      <c r="E11" s="26">
        <f>IFERROR(C11/B11,0)</f>
        <v>0.8744895833352534</v>
      </c>
    </row>
    <row r="12" spans="1:11" ht="13.5" customHeight="1" x14ac:dyDescent="0.3">
      <c r="A12" s="27"/>
      <c r="B12" s="28"/>
      <c r="C12" s="29"/>
      <c r="D12" s="29">
        <f t="shared" ref="D12:D39" si="0">+C12-B12</f>
        <v>0</v>
      </c>
      <c r="E12" s="30"/>
    </row>
    <row r="13" spans="1:11" ht="15.75" x14ac:dyDescent="0.3">
      <c r="A13" s="31" t="s">
        <v>14</v>
      </c>
      <c r="B13" s="32">
        <f>+B14+B15</f>
        <v>4953193516</v>
      </c>
      <c r="C13" s="33">
        <f>+C14+C15</f>
        <v>5604856949</v>
      </c>
      <c r="D13" s="25">
        <f t="shared" si="0"/>
        <v>651663433</v>
      </c>
      <c r="E13" s="30">
        <f t="shared" ref="E13:E39" si="1">IFERROR(C13/B13,0)</f>
        <v>1.131564299051707</v>
      </c>
      <c r="F13" s="34"/>
      <c r="I13" s="35"/>
    </row>
    <row r="14" spans="1:11" ht="15.75" x14ac:dyDescent="0.3">
      <c r="A14" s="27" t="s">
        <v>15</v>
      </c>
      <c r="B14" s="36">
        <f>+(259470+250977+243349)*(6571*62.5%)</f>
        <v>3095745947.5</v>
      </c>
      <c r="C14" s="37">
        <v>3503035589.5</v>
      </c>
      <c r="D14" s="37">
        <f t="shared" si="0"/>
        <v>407289642</v>
      </c>
      <c r="E14" s="38">
        <f t="shared" si="1"/>
        <v>1.1315642978807452</v>
      </c>
      <c r="H14" s="39"/>
      <c r="K14" s="35"/>
    </row>
    <row r="15" spans="1:11" ht="30" x14ac:dyDescent="0.3">
      <c r="A15" s="27" t="s">
        <v>16</v>
      </c>
      <c r="B15" s="36">
        <f>+(259470+250977+243349)*(6571*37.5%)</f>
        <v>1857447568.5</v>
      </c>
      <c r="C15" s="37">
        <v>2101821359.5</v>
      </c>
      <c r="D15" s="37">
        <f t="shared" si="0"/>
        <v>244373791</v>
      </c>
      <c r="E15" s="38">
        <f t="shared" si="1"/>
        <v>1.1315643010033098</v>
      </c>
      <c r="H15" s="39"/>
      <c r="K15" s="35"/>
    </row>
    <row r="16" spans="1:11" ht="15.75" x14ac:dyDescent="0.3">
      <c r="A16" s="27"/>
      <c r="B16" s="36"/>
      <c r="C16" s="37"/>
      <c r="D16" s="37">
        <f t="shared" si="0"/>
        <v>0</v>
      </c>
      <c r="E16" s="38"/>
      <c r="H16" s="40"/>
      <c r="K16" s="35"/>
    </row>
    <row r="17" spans="1:9" ht="15.75" x14ac:dyDescent="0.3">
      <c r="A17" s="41" t="s">
        <v>17</v>
      </c>
      <c r="B17" s="42">
        <f>+B18+B19</f>
        <v>0</v>
      </c>
      <c r="C17" s="25">
        <f>+C18+C19</f>
        <v>0</v>
      </c>
      <c r="D17" s="25">
        <f t="shared" si="0"/>
        <v>0</v>
      </c>
      <c r="E17" s="30">
        <f t="shared" si="1"/>
        <v>0</v>
      </c>
      <c r="F17" s="34"/>
      <c r="H17" s="35"/>
    </row>
    <row r="18" spans="1:9" ht="15.75" x14ac:dyDescent="0.3">
      <c r="A18" s="27" t="s">
        <v>15</v>
      </c>
      <c r="B18" s="36"/>
      <c r="C18" s="37"/>
      <c r="D18" s="37">
        <f t="shared" si="0"/>
        <v>0</v>
      </c>
      <c r="E18" s="38">
        <f t="shared" si="1"/>
        <v>0</v>
      </c>
      <c r="H18" s="35"/>
    </row>
    <row r="19" spans="1:9" ht="30" x14ac:dyDescent="0.3">
      <c r="A19" s="27" t="s">
        <v>16</v>
      </c>
      <c r="B19" s="36"/>
      <c r="C19" s="37"/>
      <c r="D19" s="37">
        <f t="shared" si="0"/>
        <v>0</v>
      </c>
      <c r="E19" s="38">
        <f t="shared" si="1"/>
        <v>0</v>
      </c>
      <c r="H19" s="35"/>
    </row>
    <row r="20" spans="1:9" ht="15.75" x14ac:dyDescent="0.3">
      <c r="A20" s="27"/>
      <c r="B20" s="36"/>
      <c r="C20" s="37"/>
      <c r="D20" s="37">
        <f t="shared" si="0"/>
        <v>0</v>
      </c>
      <c r="E20" s="38"/>
      <c r="H20" s="43"/>
      <c r="I20" s="35"/>
    </row>
    <row r="21" spans="1:9" ht="15.75" x14ac:dyDescent="0.3">
      <c r="A21" s="41" t="s">
        <v>18</v>
      </c>
      <c r="B21" s="42">
        <f>+B22+B23</f>
        <v>2126846429</v>
      </c>
      <c r="C21" s="25">
        <f>+C22+C23</f>
        <v>586564232.5</v>
      </c>
      <c r="D21" s="25">
        <f t="shared" si="0"/>
        <v>-1540282196.5</v>
      </c>
      <c r="E21" s="30">
        <f t="shared" si="1"/>
        <v>0.27579059047332843</v>
      </c>
      <c r="H21" s="44"/>
    </row>
    <row r="22" spans="1:9" ht="15.75" x14ac:dyDescent="0.3">
      <c r="A22" s="27" t="s">
        <v>15</v>
      </c>
      <c r="B22" s="45">
        <v>1142427572.5</v>
      </c>
      <c r="C22" s="46">
        <v>414247681</v>
      </c>
      <c r="D22" s="46">
        <f t="shared" si="0"/>
        <v>-728179891.5</v>
      </c>
      <c r="E22" s="38">
        <f t="shared" si="1"/>
        <v>0.36260301394292549</v>
      </c>
      <c r="H22" s="47"/>
    </row>
    <row r="23" spans="1:9" ht="30" x14ac:dyDescent="0.3">
      <c r="A23" s="27" t="s">
        <v>16</v>
      </c>
      <c r="B23" s="36">
        <v>984418856.5</v>
      </c>
      <c r="C23" s="37">
        <v>172316551.5</v>
      </c>
      <c r="D23" s="37">
        <f t="shared" si="0"/>
        <v>-812102305</v>
      </c>
      <c r="E23" s="38">
        <f t="shared" si="1"/>
        <v>0.17504393618855879</v>
      </c>
      <c r="H23" s="48"/>
    </row>
    <row r="24" spans="1:9" ht="15.75" x14ac:dyDescent="0.3">
      <c r="A24" s="27"/>
      <c r="B24" s="36"/>
      <c r="C24" s="37"/>
      <c r="D24" s="37">
        <f t="shared" si="0"/>
        <v>0</v>
      </c>
      <c r="E24" s="38"/>
      <c r="H24" s="48"/>
    </row>
    <row r="25" spans="1:9" ht="15.75" x14ac:dyDescent="0.3">
      <c r="A25" s="41" t="s">
        <v>19</v>
      </c>
      <c r="B25" s="42">
        <f>+B27+B31</f>
        <v>1718835609.1148658</v>
      </c>
      <c r="C25" s="25">
        <f>+C27+C31</f>
        <v>654422410.1148659</v>
      </c>
      <c r="D25" s="25">
        <f t="shared" si="0"/>
        <v>-1064413198.9999999</v>
      </c>
      <c r="E25" s="30">
        <f t="shared" si="1"/>
        <v>0.38073589274303449</v>
      </c>
      <c r="H25" s="44"/>
    </row>
    <row r="26" spans="1:9" ht="15.75" x14ac:dyDescent="0.3">
      <c r="A26" s="27"/>
      <c r="B26" s="36"/>
      <c r="C26" s="37"/>
      <c r="D26" s="37">
        <f t="shared" si="0"/>
        <v>0</v>
      </c>
      <c r="E26" s="30"/>
      <c r="H26" s="35"/>
    </row>
    <row r="27" spans="1:9" ht="15.75" x14ac:dyDescent="0.3">
      <c r="A27" s="41" t="s">
        <v>20</v>
      </c>
      <c r="B27" s="42">
        <f>+B28+B29</f>
        <v>70995255.114865854</v>
      </c>
      <c r="C27" s="25">
        <f>+C28+C29</f>
        <v>62701617.114865854</v>
      </c>
      <c r="D27" s="25">
        <f t="shared" si="0"/>
        <v>-8293638</v>
      </c>
      <c r="E27" s="30">
        <f t="shared" si="1"/>
        <v>0.88318039020239569</v>
      </c>
    </row>
    <row r="28" spans="1:9" ht="15.75" x14ac:dyDescent="0.3">
      <c r="A28" s="27" t="s">
        <v>21</v>
      </c>
      <c r="B28" s="36">
        <v>29346012.104954109</v>
      </c>
      <c r="C28" s="37">
        <v>13781308.104954109</v>
      </c>
      <c r="D28" s="37">
        <f t="shared" si="0"/>
        <v>-15564704</v>
      </c>
      <c r="E28" s="38">
        <f t="shared" si="1"/>
        <v>0.46961433995413598</v>
      </c>
      <c r="H28" s="35"/>
    </row>
    <row r="29" spans="1:9" ht="15.75" x14ac:dyDescent="0.3">
      <c r="A29" s="27" t="s">
        <v>22</v>
      </c>
      <c r="B29" s="36">
        <v>41649243.009911746</v>
      </c>
      <c r="C29" s="37">
        <v>48920309.009911746</v>
      </c>
      <c r="D29" s="37">
        <f t="shared" si="0"/>
        <v>7271066</v>
      </c>
      <c r="E29" s="38">
        <f t="shared" si="1"/>
        <v>1.1745785871370968</v>
      </c>
      <c r="H29" s="35"/>
    </row>
    <row r="30" spans="1:9" ht="15.75" x14ac:dyDescent="0.3">
      <c r="A30" s="27"/>
      <c r="B30" s="36"/>
      <c r="C30" s="37"/>
      <c r="D30" s="37">
        <f t="shared" si="0"/>
        <v>0</v>
      </c>
      <c r="E30" s="38"/>
    </row>
    <row r="31" spans="1:9" ht="15.75" x14ac:dyDescent="0.3">
      <c r="A31" s="41" t="s">
        <v>23</v>
      </c>
      <c r="B31" s="42">
        <f>+B32+B33+B34+B35+B36+B37</f>
        <v>1647840354</v>
      </c>
      <c r="C31" s="42">
        <f>+C32+C33+C34+C35+C36+C37</f>
        <v>591720793</v>
      </c>
      <c r="D31" s="42">
        <f t="shared" si="0"/>
        <v>-1056119561</v>
      </c>
      <c r="E31" s="30">
        <f t="shared" si="1"/>
        <v>0.35908866509042903</v>
      </c>
    </row>
    <row r="32" spans="1:9" ht="15.75" x14ac:dyDescent="0.3">
      <c r="A32" s="27" t="s">
        <v>24</v>
      </c>
      <c r="B32" s="36">
        <v>338015300</v>
      </c>
      <c r="C32" s="37">
        <v>387855958</v>
      </c>
      <c r="D32" s="37">
        <f t="shared" si="0"/>
        <v>49840658</v>
      </c>
      <c r="E32" s="38">
        <f t="shared" si="1"/>
        <v>1.1474508934950578</v>
      </c>
    </row>
    <row r="33" spans="1:6" ht="15.75" x14ac:dyDescent="0.3">
      <c r="A33" s="49" t="s">
        <v>25</v>
      </c>
      <c r="B33" s="50"/>
      <c r="C33" s="51">
        <v>26209644</v>
      </c>
      <c r="D33" s="51">
        <f t="shared" si="0"/>
        <v>26209644</v>
      </c>
      <c r="E33" s="38">
        <f t="shared" si="1"/>
        <v>0</v>
      </c>
    </row>
    <row r="34" spans="1:6" ht="15.75" x14ac:dyDescent="0.3">
      <c r="A34" s="49" t="s">
        <v>26</v>
      </c>
      <c r="B34" s="50"/>
      <c r="C34" s="51">
        <v>503260</v>
      </c>
      <c r="D34" s="51">
        <f t="shared" si="0"/>
        <v>503260</v>
      </c>
      <c r="E34" s="38">
        <f t="shared" si="1"/>
        <v>0</v>
      </c>
    </row>
    <row r="35" spans="1:6" ht="15.75" x14ac:dyDescent="0.3">
      <c r="A35" s="49" t="s">
        <v>27</v>
      </c>
      <c r="B35" s="50">
        <v>41204704</v>
      </c>
      <c r="C35" s="51">
        <v>52783500</v>
      </c>
      <c r="D35" s="51">
        <f t="shared" si="0"/>
        <v>11578796</v>
      </c>
      <c r="E35" s="38">
        <f t="shared" si="1"/>
        <v>1.2810066539975631</v>
      </c>
    </row>
    <row r="36" spans="1:6" ht="15.75" x14ac:dyDescent="0.3">
      <c r="A36" s="49" t="s">
        <v>28</v>
      </c>
      <c r="B36" s="50">
        <f>+'[1]Otros ingresos'!C22</f>
        <v>1268620350</v>
      </c>
      <c r="C36" s="51">
        <v>124368431</v>
      </c>
      <c r="D36" s="51">
        <f t="shared" si="0"/>
        <v>-1144251919</v>
      </c>
      <c r="E36" s="38">
        <f t="shared" si="1"/>
        <v>9.8034396973058172E-2</v>
      </c>
    </row>
    <row r="37" spans="1:6" ht="15.75" x14ac:dyDescent="0.3">
      <c r="A37" s="49" t="s">
        <v>29</v>
      </c>
      <c r="B37" s="50"/>
      <c r="C37" s="51"/>
      <c r="D37" s="51">
        <f t="shared" si="0"/>
        <v>0</v>
      </c>
      <c r="E37" s="38">
        <f t="shared" si="1"/>
        <v>0</v>
      </c>
    </row>
    <row r="38" spans="1:6" ht="16.5" thickBot="1" x14ac:dyDescent="0.35">
      <c r="A38" s="49"/>
      <c r="B38" s="52"/>
      <c r="C38" s="53"/>
      <c r="D38" s="53">
        <f t="shared" si="0"/>
        <v>0</v>
      </c>
      <c r="E38" s="54"/>
    </row>
    <row r="39" spans="1:6" ht="16.5" thickBot="1" x14ac:dyDescent="0.35">
      <c r="A39" s="55" t="s">
        <v>30</v>
      </c>
      <c r="B39" s="56">
        <f>+B11+B25</f>
        <v>8798875554.1148663</v>
      </c>
      <c r="C39" s="56">
        <f>+C11+C25</f>
        <v>6845843591.6148663</v>
      </c>
      <c r="D39" s="56">
        <f t="shared" si="0"/>
        <v>-1953031962.5</v>
      </c>
      <c r="E39" s="57">
        <f t="shared" si="1"/>
        <v>0.77803618763687954</v>
      </c>
    </row>
    <row r="40" spans="1:6" x14ac:dyDescent="0.3">
      <c r="A40"/>
    </row>
    <row r="41" spans="1:6" ht="15.75" hidden="1" outlineLevel="1" x14ac:dyDescent="0.3">
      <c r="A41"/>
      <c r="B41" s="58">
        <f>+B14+B18+B22+B28+B33+B35+B36</f>
        <v>5577344586.1049538</v>
      </c>
      <c r="C41" s="58">
        <f>+C14+C18+C22+C28+C33+C35+C36</f>
        <v>4134426153.6049542</v>
      </c>
      <c r="D41" s="58"/>
      <c r="F41" s="44"/>
    </row>
    <row r="42" spans="1:6" ht="15.75" hidden="1" outlineLevel="1" x14ac:dyDescent="0.3">
      <c r="A42"/>
      <c r="B42" s="58">
        <f>+'[1]Anexo 2 '!B207+'[1]Anexo 2 '!C207+'[1]Anexo 2 '!D207+'[1]Anexo 2 '!F207+'[1]Anexo 2 '!H207-'[1]Anexo 2 '!H199</f>
        <v>5577344586.1521797</v>
      </c>
      <c r="C42" s="58">
        <f>+'[1]Anexo 2 '!J207-'Anexo 1 Minagricultura'!C46</f>
        <v>4134426153.6683331</v>
      </c>
      <c r="D42" s="58"/>
    </row>
    <row r="43" spans="1:6" ht="15.75" hidden="1" outlineLevel="1" x14ac:dyDescent="0.3">
      <c r="A43"/>
      <c r="B43" s="59">
        <f>+B41-B42</f>
        <v>-4.72259521484375E-2</v>
      </c>
      <c r="C43" s="59">
        <f>+C41-C42</f>
        <v>-6.3378810882568359E-2</v>
      </c>
      <c r="D43" s="59"/>
    </row>
    <row r="44" spans="1:6" ht="15.75" hidden="1" outlineLevel="1" x14ac:dyDescent="0.3">
      <c r="A44"/>
      <c r="B44" s="60"/>
      <c r="C44" s="60"/>
      <c r="D44" s="60"/>
    </row>
    <row r="45" spans="1:6" ht="15.75" hidden="1" outlineLevel="1" x14ac:dyDescent="0.3">
      <c r="A45"/>
      <c r="B45" s="61">
        <f>+B15+B19+B23+B29+B32+B34+B37</f>
        <v>3221530968.0099115</v>
      </c>
      <c r="C45" s="61">
        <f>+C15+C19+C23+C29+C32+C34+C37</f>
        <v>2711417438.0099115</v>
      </c>
      <c r="D45" s="61"/>
    </row>
    <row r="46" spans="1:6" ht="15.75" hidden="1" outlineLevel="1" x14ac:dyDescent="0.3">
      <c r="A46"/>
      <c r="B46" s="61">
        <f>+'[1]Anexo 2 '!E207+'[1]Anexo 2 '!H199</f>
        <v>3221530968.0614419</v>
      </c>
      <c r="C46" s="61">
        <f>2501235302+210182136</f>
        <v>2711417438</v>
      </c>
      <c r="D46" s="61"/>
    </row>
    <row r="47" spans="1:6" ht="15.75" hidden="1" outlineLevel="1" x14ac:dyDescent="0.3">
      <c r="A47"/>
      <c r="B47" s="59">
        <f>+B45-B46</f>
        <v>-5.1530361175537109E-2</v>
      </c>
      <c r="C47" s="59">
        <f>+C45-C46</f>
        <v>9.9115371704101563E-3</v>
      </c>
      <c r="D47" s="59"/>
    </row>
    <row r="48" spans="1:6" collapsed="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</sheetData>
  <mergeCells count="8">
    <mergeCell ref="A2:E2"/>
    <mergeCell ref="A3:E3"/>
    <mergeCell ref="A4:E4"/>
    <mergeCell ref="A5:E5"/>
    <mergeCell ref="A6:E6"/>
    <mergeCell ref="A8:A10"/>
    <mergeCell ref="D8:D10"/>
    <mergeCell ref="E8:E10"/>
  </mergeCells>
  <printOptions horizontalCentered="1"/>
  <pageMargins left="0.39370078740157483" right="0.39370078740157483" top="0.59055118110236227" bottom="0.59055118110236227" header="0.51181102362204722" footer="0.51181102362204722"/>
  <pageSetup scale="79" orientation="portrait" verticalDpi="14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Minagricultura</vt:lpstr>
      <vt:lpstr>'Anexo 1 Minagricultura'!Área_de_impresión</vt:lpstr>
      <vt:lpstr>'Anexo 1 Minagricultura'!Títulos_a_imprimir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2019-10-16T19:21:05Z</dcterms:created>
  <dcterms:modified xsi:type="dcterms:W3CDTF">2019-10-16T19:21:48Z</dcterms:modified>
</cp:coreProperties>
</file>