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ño 2019\LEY 1712\EJECUCION PRESUPUESTAL HISTORICA ANUAL\2018\Ingresos\"/>
    </mc:Choice>
  </mc:AlternateContent>
  <bookViews>
    <workbookView xWindow="0" yWindow="0" windowWidth="24000" windowHeight="9435"/>
  </bookViews>
  <sheets>
    <sheet name="Anexo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hidden="1">#REF!</definedName>
    <definedName name="ANEXO" hidden="1">'[3]Inversión total en programas'!$A$50:$IV$50,'[3]Inversión total en programas'!$A$60:$IV$63</definedName>
    <definedName name="_xlnm.Print_Area" localSheetId="0">'Anexo 1'!$A$1:$E$43</definedName>
    <definedName name="_xlnm.Print_Area">#REF!</definedName>
    <definedName name="AREAS">#REF!</definedName>
    <definedName name="ASISCALLCENTER">#REF!</definedName>
    <definedName name="ASISCONTABPPC">#REF!</definedName>
    <definedName name="ASISDESPACHOS">#REF!</definedName>
    <definedName name="ASISICA">#REF!</definedName>
    <definedName name="AUXBODEGA">#REF!</definedName>
    <definedName name="cabezas">'[6]Anexo 1 Minagricultura'!#REF!</definedName>
    <definedName name="CABEZAS_PROYEC">'Anexo 1'!#REF!</definedName>
    <definedName name="CONTRATOS">#REF!</definedName>
    <definedName name="CUOTAPPC2005">'Anexo 1'!#REF!</definedName>
    <definedName name="CUOTAPPC2013">'Anexo 1'!#REF!</definedName>
    <definedName name="CUOTAPPC203">'Anexo 1'!#REF!</definedName>
    <definedName name="DIAG_PPC">#REF!</definedName>
    <definedName name="DIRECCION">[7]consecutivo!$M$9:$M$13</definedName>
    <definedName name="DISTRIBUIDOR">#REF!</definedName>
    <definedName name="Dólar">#REF!</definedName>
    <definedName name="eeeee">'[2]Ejecución ingresos 2017'!#REF!</definedName>
    <definedName name="EPPC">'Anexo 1'!#REF!</definedName>
    <definedName name="Euro">#REF!</definedName>
    <definedName name="FDGFDG">#REF!</definedName>
    <definedName name="FECHA_DE_RECIBIDO">[8]BASE!$E$3:$E$177</definedName>
    <definedName name="FOMENTO">'Anexo 1'!#REF!</definedName>
    <definedName name="FOMENTOS">'[11]Anexo 1 Minagricultura'!$C$51</definedName>
    <definedName name="GTOSEPPC">#REF!</definedName>
    <definedName name="HONORAUDI_JURIDIC">#REF!</definedName>
    <definedName name="HONTOTAL">#REF!</definedName>
    <definedName name="Incremento">#REF!</definedName>
    <definedName name="Inflación">#REF!</definedName>
    <definedName name="JORTIZ">#REF!</definedName>
    <definedName name="LABORATORIOS">#REF!</definedName>
    <definedName name="NOMBDISTRI">#REF!</definedName>
    <definedName name="Pasajes">#REF!</definedName>
    <definedName name="ppc">'Anexo 1'!$B$16</definedName>
    <definedName name="RESERV_FUTU">#REF!</definedName>
    <definedName name="saldo">'[2]Ejecución ingresos 2017'!#REF!</definedName>
    <definedName name="saldos">'[2]Ejecución ingresos 2017'!#REF!</definedName>
    <definedName name="SUPERA2004">'Anexo 1'!#REF!</definedName>
    <definedName name="SUPERA2005">'Anexo 1'!#REF!</definedName>
    <definedName name="SUPERA2010">'[13]Anexo 1 Minagricultura'!$C$21</definedName>
    <definedName name="SUPERA2012">'Anexo 1'!#REF!</definedName>
    <definedName name="SUPERAVIT">#REF!</definedName>
    <definedName name="SUPERAVIT2005_FNP">#REF!</definedName>
    <definedName name="SUPERAVITPPC_2005">#REF!</definedName>
    <definedName name="TIPOS">#REF!</definedName>
    <definedName name="_xlnm.Print_Titles" localSheetId="0">'Anexo 1'!$1:$6</definedName>
    <definedName name="_xlnm.Print_Titles">#REF!</definedName>
    <definedName name="VTAS2005">'Anexo 1'!$B$33</definedName>
    <definedName name="xx">[14]Ingresos!$C$19</definedName>
    <definedName name="Z_4099E833_BB74_4680_85C9_A6CF399D1CE2_.wvu.Cols" hidden="1">#REF!,#REF!,#REF!,#REF!</definedName>
    <definedName name="Z_4099E833_BB74_4680_85C9_A6CF399D1CE2_.wvu.FilterData" hidden="1">#REF!</definedName>
    <definedName name="Z_4099E833_BB74_4680_85C9_A6CF399D1CE2_.wvu.PrintArea" localSheetId="0" hidden="1">'Anexo 1'!$A$1:$B$39</definedName>
    <definedName name="Z_4099E833_BB74_4680_85C9_A6CF399D1CE2_.wvu.PrintArea" hidden="1">#REF!</definedName>
    <definedName name="Z_4099E833_BB74_4680_85C9_A6CF399D1CE2_.wvu.PrintTitles" hidden="1">#REF!</definedName>
    <definedName name="Z_4099E833_BB74_4680_85C9_A6CF399D1CE2_.wvu.Rows" hidden="1">#REF!,#REF!</definedName>
    <definedName name="ZFRONTERA">'[16]Ingresos 2014'!#REF!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" l="1"/>
  <c r="B46" i="1"/>
  <c r="C45" i="1"/>
  <c r="C47" i="1" s="1"/>
  <c r="C43" i="1"/>
  <c r="B43" i="1"/>
  <c r="C42" i="1"/>
  <c r="B42" i="1"/>
  <c r="C41" i="1"/>
  <c r="B41" i="1"/>
  <c r="B37" i="1"/>
  <c r="E37" i="1" s="1"/>
  <c r="E36" i="1"/>
  <c r="D36" i="1"/>
  <c r="E35" i="1"/>
  <c r="D35" i="1"/>
  <c r="E34" i="1"/>
  <c r="D34" i="1"/>
  <c r="B33" i="1"/>
  <c r="E33" i="1" s="1"/>
  <c r="C32" i="1"/>
  <c r="E32" i="1" s="1"/>
  <c r="B32" i="1"/>
  <c r="E30" i="1"/>
  <c r="D30" i="1"/>
  <c r="E29" i="1"/>
  <c r="D29" i="1"/>
  <c r="C28" i="1"/>
  <c r="C26" i="1" s="1"/>
  <c r="B28" i="1"/>
  <c r="B26" i="1" s="1"/>
  <c r="E24" i="1"/>
  <c r="D24" i="1"/>
  <c r="E23" i="1"/>
  <c r="D23" i="1"/>
  <c r="C22" i="1"/>
  <c r="E22" i="1" s="1"/>
  <c r="B22" i="1"/>
  <c r="E20" i="1"/>
  <c r="D20" i="1"/>
  <c r="E19" i="1"/>
  <c r="D19" i="1"/>
  <c r="C18" i="1"/>
  <c r="E18" i="1" s="1"/>
  <c r="B18" i="1"/>
  <c r="B16" i="1"/>
  <c r="E16" i="1" s="1"/>
  <c r="E15" i="1"/>
  <c r="D15" i="1"/>
  <c r="B15" i="1"/>
  <c r="C14" i="1"/>
  <c r="C12" i="1" s="1"/>
  <c r="D12" i="1" l="1"/>
  <c r="E26" i="1"/>
  <c r="D26" i="1"/>
  <c r="C39" i="1"/>
  <c r="B14" i="1"/>
  <c r="B12" i="1" s="1"/>
  <c r="E12" i="1" s="1"/>
  <c r="D16" i="1"/>
  <c r="D28" i="1"/>
  <c r="D32" i="1"/>
  <c r="B45" i="1"/>
  <c r="B47" i="1" s="1"/>
  <c r="E28" i="1"/>
  <c r="D33" i="1"/>
  <c r="D18" i="1"/>
  <c r="D22" i="1"/>
  <c r="D37" i="1"/>
  <c r="B39" i="1" l="1"/>
  <c r="E39" i="1" s="1"/>
  <c r="D14" i="1"/>
  <c r="E14" i="1"/>
  <c r="D39" i="1" l="1"/>
</calcChain>
</file>

<file path=xl/comments1.xml><?xml version="1.0" encoding="utf-8"?>
<comments xmlns="http://schemas.openxmlformats.org/spreadsheetml/2006/main">
  <authors>
    <author>Oscar Rubio</author>
  </authors>
  <commentList>
    <comment ref="E29" authorId="0" shapeId="0">
      <text>
        <r>
          <rPr>
            <sz val="9"/>
            <color indexed="81"/>
            <rFont val="Tahoma"/>
            <family val="2"/>
          </rPr>
          <t xml:space="preserve">No se obtuvieron los ingresos esperados en la rentabilidad de la fiducia </t>
        </r>
      </text>
    </comment>
    <comment ref="E30" authorId="0" shapeId="0">
      <text>
        <r>
          <rPr>
            <sz val="9"/>
            <color indexed="81"/>
            <rFont val="Tahoma"/>
            <family val="2"/>
          </rPr>
          <t xml:space="preserve">No se obtuvieron los ingresos esperados en la rentabilidad de la fiducia </t>
        </r>
      </text>
    </comment>
    <comment ref="E33" authorId="0" shapeId="0">
      <text>
        <r>
          <rPr>
            <sz val="9"/>
            <color indexed="81"/>
            <rFont val="Tahoma"/>
            <family val="2"/>
          </rPr>
          <t>Debido al incremento de la distribución de la chapeta en zona de Erradicación se genero un ingreso mayor al proyectado</t>
        </r>
      </text>
    </comment>
    <comment ref="E34" authorId="0" shapeId="0">
      <text>
        <r>
          <rPr>
            <sz val="9"/>
            <color indexed="81"/>
            <rFont val="Tahoma"/>
            <family val="2"/>
          </rPr>
          <t>Se percibe myr ingreso al esperado en intereses de mora de recaudadores vigencia actual</t>
        </r>
      </text>
    </comment>
    <comment ref="A35" authorId="0" shapeId="0">
      <text>
        <r>
          <rPr>
            <sz val="9"/>
            <color indexed="81"/>
            <rFont val="Tahoma"/>
            <family val="2"/>
          </rPr>
          <t>Aprovechamiento, intereses mora distribuidores y comites,ajuste diferencia en cambio importaciones</t>
        </r>
      </text>
    </comment>
    <comment ref="A36" authorId="0" shapeId="0">
      <text>
        <r>
          <rPr>
            <sz val="9"/>
            <color indexed="81"/>
            <rFont val="Tahoma"/>
            <family val="2"/>
          </rPr>
          <t>Intereses recaudadores,Publicaciones,tarifas centro de serv.financieros,feria carne de cerdo</t>
        </r>
      </text>
    </comment>
    <comment ref="E36" authorId="0" shapeId="0">
      <text>
        <r>
          <rPr>
            <sz val="9"/>
            <color indexed="81"/>
            <rFont val="Tahoma"/>
            <family val="2"/>
          </rPr>
          <t>Se percibe pago de  intereses por cartera de asoinducar e insumos gerenciales por valor de  $31.001.080</t>
        </r>
      </text>
    </comment>
    <comment ref="E37" authorId="0" shapeId="0">
      <text>
        <r>
          <rPr>
            <sz val="9"/>
            <color indexed="81"/>
            <rFont val="Tahoma"/>
            <family val="2"/>
          </rPr>
          <t>Se recibio un mayor valor al presupuestado en el ingreso de muestras por diagnostico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<sst xmlns="http://schemas.openxmlformats.org/spreadsheetml/2006/main" count="42" uniqueCount="35">
  <si>
    <t>MINISTERIO DE AGRICULTURA Y DESARROLLO RURAL</t>
  </si>
  <si>
    <t>DIRECCIÓN DE PLANEACIÓN Y SEGUIMIENTO PRESUPUESTAL</t>
  </si>
  <si>
    <t>PRESUPUESTO DE INGRESOS VIGENCIA  2.018</t>
  </si>
  <si>
    <t>EJECUCIÓN ABRIL-JUNIO</t>
  </si>
  <si>
    <t>ANEXO 1</t>
  </si>
  <si>
    <t>CUENTAS</t>
  </si>
  <si>
    <t>PRESUPUESTO</t>
  </si>
  <si>
    <t>ACUERDO 9/18</t>
  </si>
  <si>
    <t>% EJECUCIÓN</t>
  </si>
  <si>
    <t>SOLICITADO</t>
  </si>
  <si>
    <t>EJECUTADO</t>
  </si>
  <si>
    <t>% PARTICIPACIÓN</t>
  </si>
  <si>
    <t>ABRIL-JUNIO</t>
  </si>
  <si>
    <t>INGRESOS OPERACIONALES</t>
  </si>
  <si>
    <t xml:space="preserve">CUOTA DE FOMENTO PORCÍCOLA </t>
  </si>
  <si>
    <t>Cuota de Fomento</t>
  </si>
  <si>
    <t>Cuota de Erradicación Peste Porcina Clásica</t>
  </si>
  <si>
    <t>CUOTA VIGENCIAS ANTERIORES</t>
  </si>
  <si>
    <t>SUPERÁVIT VIGENCIAS ANTERIORES</t>
  </si>
  <si>
    <t>INGRESOS NO OPERACIONALES</t>
  </si>
  <si>
    <t>INGRESOS FINANCIEROS</t>
  </si>
  <si>
    <t>Rendimientos Financieros FNP</t>
  </si>
  <si>
    <t>Rendimientos Financieros PPC</t>
  </si>
  <si>
    <t>OTROS INGRESOS</t>
  </si>
  <si>
    <t>Ventas Programa PPC</t>
  </si>
  <si>
    <t>Financieros FNP</t>
  </si>
  <si>
    <t>Financieros PPC</t>
  </si>
  <si>
    <t>Extraordinarios FNP</t>
  </si>
  <si>
    <t>Programas y proyectos FNP</t>
  </si>
  <si>
    <t>TOTAL INGRESOS</t>
  </si>
  <si>
    <t>INGRESOS FNP</t>
  </si>
  <si>
    <t>GASTOS FNP</t>
  </si>
  <si>
    <t>DIFERENCIA</t>
  </si>
  <si>
    <t>INGRESOS PPC</t>
  </si>
  <si>
    <t>GASTOS PPC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</si>
</sst>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(* #,##0_);_(* \(#,##0\);_(* &quot;-&quot;??_);_(@_)"/>
    <numFmt numFmtId="166" formatCode="_ * #,##0.00_ ;_ * \-#,##0.00_ ;_ * &quot;-&quot;??_ ;_ @_ "/>
    <numFmt numFmtId="167" formatCode="_ * #,##0_ ;_ * \-#,##0_ ;_ * &quot;-&quot;??_ ;_ @_ "/>
    <numFmt numFmtId="168" formatCode="#,##0.0000"/>
  </numFmts>
  <fonts count="12" x14ac:knownFonts="1">
    <font>
      <sz val="10"/>
      <name val="Arial"/>
    </font>
    <font>
      <sz val="10"/>
      <name val="Arial"/>
    </font>
    <font>
      <sz val="11"/>
      <name val="Arial"/>
      <family val="2"/>
    </font>
    <font>
      <sz val="10"/>
      <name val="Comic Sans MS"/>
      <family val="4"/>
    </font>
    <font>
      <b/>
      <sz val="11"/>
      <name val="Arial"/>
      <family val="2"/>
    </font>
    <font>
      <b/>
      <sz val="11"/>
      <name val="Times New Roman"/>
      <family val="1"/>
    </font>
    <font>
      <sz val="10"/>
      <color indexed="10"/>
      <name val="Comic Sans MS"/>
      <family val="4"/>
    </font>
    <font>
      <sz val="10"/>
      <name val="Arial"/>
      <family val="2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55"/>
      </bottom>
      <diagonal/>
    </border>
    <border>
      <left style="thin">
        <color indexed="64"/>
      </left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/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double">
        <color indexed="64"/>
      </right>
      <top/>
      <bottom style="thin">
        <color indexed="55"/>
      </bottom>
      <diagonal/>
    </border>
    <border>
      <left style="double">
        <color indexed="64"/>
      </left>
      <right/>
      <top style="thin">
        <color indexed="55"/>
      </top>
      <bottom/>
      <diagonal/>
    </border>
    <border>
      <left style="medium">
        <color indexed="64"/>
      </left>
      <right style="medium">
        <color indexed="64"/>
      </right>
      <top style="thin">
        <color indexed="55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applyFont="1" applyFill="1"/>
    <xf numFmtId="0" fontId="3" fillId="0" borderId="0" xfId="0" applyFont="1"/>
    <xf numFmtId="0" fontId="4" fillId="2" borderId="0" xfId="0" applyFont="1" applyFill="1" applyAlignment="1">
      <alignment horizontal="center"/>
    </xf>
    <xf numFmtId="0" fontId="3" fillId="0" borderId="0" xfId="0" applyFont="1" applyFill="1"/>
    <xf numFmtId="164" fontId="3" fillId="0" borderId="0" xfId="2" applyFont="1"/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wrapText="1"/>
    </xf>
    <xf numFmtId="165" fontId="4" fillId="0" borderId="11" xfId="4" applyNumberFormat="1" applyFont="1" applyFill="1" applyBorder="1" applyAlignment="1">
      <alignment horizontal="center" wrapText="1"/>
    </xf>
    <xf numFmtId="167" fontId="4" fillId="0" borderId="12" xfId="5" applyNumberFormat="1" applyFont="1" applyFill="1" applyBorder="1" applyAlignment="1">
      <alignment wrapText="1"/>
    </xf>
    <xf numFmtId="10" fontId="4" fillId="0" borderId="13" xfId="3" applyNumberFormat="1" applyFont="1" applyFill="1" applyBorder="1" applyAlignment="1">
      <alignment wrapText="1"/>
    </xf>
    <xf numFmtId="0" fontId="2" fillId="0" borderId="14" xfId="0" applyFont="1" applyFill="1" applyBorder="1" applyAlignment="1">
      <alignment wrapText="1"/>
    </xf>
    <xf numFmtId="167" fontId="2" fillId="0" borderId="15" xfId="5" applyNumberFormat="1" applyFont="1" applyFill="1" applyBorder="1" applyAlignment="1">
      <alignment wrapText="1"/>
    </xf>
    <xf numFmtId="0" fontId="4" fillId="0" borderId="16" xfId="0" applyFont="1" applyFill="1" applyBorder="1" applyAlignment="1">
      <alignment wrapText="1"/>
    </xf>
    <xf numFmtId="165" fontId="4" fillId="0" borderId="12" xfId="4" applyNumberFormat="1" applyFont="1" applyFill="1" applyBorder="1" applyAlignment="1">
      <alignment wrapText="1"/>
    </xf>
    <xf numFmtId="166" fontId="3" fillId="0" borderId="0" xfId="1" applyFont="1"/>
    <xf numFmtId="167" fontId="3" fillId="0" borderId="0" xfId="0" applyNumberFormat="1" applyFont="1"/>
    <xf numFmtId="10" fontId="2" fillId="0" borderId="13" xfId="3" applyNumberFormat="1" applyFont="1" applyFill="1" applyBorder="1" applyAlignment="1">
      <alignment wrapText="1"/>
    </xf>
    <xf numFmtId="165" fontId="3" fillId="0" borderId="0" xfId="0" applyNumberFormat="1" applyFont="1"/>
    <xf numFmtId="167" fontId="6" fillId="0" borderId="0" xfId="0" applyNumberFormat="1" applyFont="1"/>
    <xf numFmtId="0" fontId="4" fillId="0" borderId="14" xfId="0" applyFont="1" applyFill="1" applyBorder="1" applyAlignment="1">
      <alignment wrapText="1"/>
    </xf>
    <xf numFmtId="167" fontId="4" fillId="0" borderId="15" xfId="5" applyNumberFormat="1" applyFont="1" applyFill="1" applyBorder="1" applyAlignment="1">
      <alignment wrapText="1"/>
    </xf>
    <xf numFmtId="10" fontId="2" fillId="0" borderId="17" xfId="3" applyNumberFormat="1" applyFont="1" applyFill="1" applyBorder="1" applyAlignment="1">
      <alignment wrapText="1"/>
    </xf>
    <xf numFmtId="3" fontId="6" fillId="0" borderId="0" xfId="0" applyNumberFormat="1" applyFont="1"/>
    <xf numFmtId="3" fontId="3" fillId="0" borderId="0" xfId="0" applyNumberFormat="1" applyFont="1"/>
    <xf numFmtId="167" fontId="2" fillId="0" borderId="15" xfId="3" applyNumberFormat="1" applyFont="1" applyFill="1" applyBorder="1" applyAlignment="1">
      <alignment wrapText="1"/>
    </xf>
    <xf numFmtId="167" fontId="2" fillId="0" borderId="15" xfId="6" applyNumberFormat="1" applyFont="1" applyFill="1" applyBorder="1" applyAlignment="1">
      <alignment wrapText="1"/>
    </xf>
    <xf numFmtId="165" fontId="6" fillId="0" borderId="0" xfId="0" applyNumberFormat="1" applyFont="1"/>
    <xf numFmtId="0" fontId="6" fillId="0" borderId="0" xfId="0" applyFont="1"/>
    <xf numFmtId="0" fontId="2" fillId="0" borderId="16" xfId="0" applyFont="1" applyFill="1" applyBorder="1" applyAlignment="1">
      <alignment wrapText="1"/>
    </xf>
    <xf numFmtId="167" fontId="2" fillId="0" borderId="12" xfId="3" applyNumberFormat="1" applyFont="1" applyFill="1" applyBorder="1" applyAlignment="1">
      <alignment wrapText="1"/>
    </xf>
    <xf numFmtId="167" fontId="2" fillId="0" borderId="12" xfId="6" applyNumberFormat="1" applyFont="1" applyFill="1" applyBorder="1" applyAlignment="1">
      <alignment wrapText="1"/>
    </xf>
    <xf numFmtId="10" fontId="2" fillId="0" borderId="18" xfId="3" applyNumberFormat="1" applyFont="1" applyFill="1" applyBorder="1" applyAlignment="1">
      <alignment wrapText="1"/>
    </xf>
    <xf numFmtId="0" fontId="2" fillId="0" borderId="19" xfId="0" applyFont="1" applyFill="1" applyBorder="1" applyAlignment="1">
      <alignment wrapText="1"/>
    </xf>
    <xf numFmtId="167" fontId="2" fillId="0" borderId="20" xfId="5" applyNumberFormat="1" applyFont="1" applyFill="1" applyBorder="1" applyAlignment="1">
      <alignment wrapText="1"/>
    </xf>
    <xf numFmtId="0" fontId="4" fillId="0" borderId="21" xfId="0" applyFont="1" applyFill="1" applyBorder="1" applyAlignment="1">
      <alignment wrapText="1"/>
    </xf>
    <xf numFmtId="167" fontId="4" fillId="0" borderId="22" xfId="0" applyNumberFormat="1" applyFont="1" applyFill="1" applyBorder="1" applyAlignment="1">
      <alignment wrapText="1"/>
    </xf>
    <xf numFmtId="10" fontId="4" fillId="0" borderId="23" xfId="3" applyNumberFormat="1" applyFont="1" applyFill="1" applyBorder="1" applyAlignment="1">
      <alignment wrapText="1"/>
    </xf>
    <xf numFmtId="0" fontId="8" fillId="2" borderId="0" xfId="0" applyFont="1" applyFill="1"/>
    <xf numFmtId="4" fontId="8" fillId="2" borderId="0" xfId="0" applyNumberFormat="1" applyFont="1" applyFill="1"/>
    <xf numFmtId="0" fontId="2" fillId="2" borderId="0" xfId="0" applyFont="1" applyFill="1" applyBorder="1" applyAlignment="1">
      <alignment wrapText="1"/>
    </xf>
    <xf numFmtId="3" fontId="7" fillId="2" borderId="0" xfId="0" applyNumberFormat="1" applyFont="1" applyFill="1"/>
    <xf numFmtId="167" fontId="3" fillId="2" borderId="0" xfId="0" applyNumberFormat="1" applyFont="1" applyFill="1"/>
    <xf numFmtId="0" fontId="9" fillId="2" borderId="0" xfId="0" applyFont="1" applyFill="1"/>
    <xf numFmtId="0" fontId="3" fillId="2" borderId="0" xfId="0" applyFont="1" applyFill="1"/>
    <xf numFmtId="165" fontId="8" fillId="2" borderId="0" xfId="4" applyNumberFormat="1" applyFont="1" applyFill="1"/>
    <xf numFmtId="0" fontId="0" fillId="2" borderId="0" xfId="0" applyFill="1"/>
    <xf numFmtId="3" fontId="3" fillId="2" borderId="0" xfId="0" applyNumberFormat="1" applyFont="1" applyFill="1"/>
    <xf numFmtId="3" fontId="7" fillId="2" borderId="0" xfId="0" applyNumberFormat="1" applyFont="1" applyFill="1" applyAlignment="1">
      <alignment horizontal="right"/>
    </xf>
    <xf numFmtId="168" fontId="3" fillId="0" borderId="0" xfId="0" applyNumberFormat="1" applyFont="1"/>
  </cellXfs>
  <cellStyles count="7">
    <cellStyle name="Millares" xfId="1" builtinId="3"/>
    <cellStyle name="Millares_Formato Presupuesto Minagricultura" xfId="5"/>
    <cellStyle name="Millares_INGRESOS 2005" xfId="4"/>
    <cellStyle name="Moneda" xfId="2" builtinId="4"/>
    <cellStyle name="Normal" xfId="0" builtinId="0"/>
    <cellStyle name="Porcentaje" xfId="3" builtinId="5"/>
    <cellStyle name="Porcentaje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8\Solicitud%20&#225;reas\II%20trimestre%202018\Ingresos%20PPC%20-%20II%20trimestre%20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Temp\desagregado%20ppc%20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Presupuesto%202017\Presupuesto%202017%203ra%20version\Anexos\Presupuesto%20PPC%20201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Users\OscarRubio\AppData\Local\Microsoft\Windows\Temporary%20Internet%20Files\Content.Outlook\INBWVVAW\ANEXO%20ACUERDO%204-1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Ortiz\Desktop\PPC2013\PRESUPUESTO%202014\PRESUPUESTO%20DEFINITIVO%202014%20NOV\Desagregado%20PPC%202014%20%20definitiv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EJECUCION%20PRESUPUESTAL%20HISTORICA%20ANUAL/2018/CIERRE%20ABR-JU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Informe%20gesti&#243;n%20definitivo%20I%20semestre%202012\gastos%20enero%20junio%20de%2020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AJUSTE%20SALARIOSdef\Ajuste%20salariosde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TOS%20ACP%20FNP\MATRIZ%20DE%20CONTROL%20A&#209;O%202011(borrador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ectorppc\AppData\Local\Microsoft\Windows\Temporary%20Internet%20Files\Content.IE5\68SX2PI0\Desagregado%20&#193;rea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NTAS II TRIMESTRE PPC"/>
    </sheetNames>
    <sheetDataSet>
      <sheetData sheetId="0">
        <row r="6">
          <cell r="D6">
            <v>398880000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"/>
      <sheetName val="Ciclos"/>
      <sheetName val="INGRESOS 2010"/>
      <sheetName val="anexo viaticos gastos de viaje"/>
      <sheetName val="anexo materiales y dotaciones"/>
      <sheetName val="anexo publicidad"/>
      <sheetName val="anexo impresos y publicaciones"/>
      <sheetName val="Escenario PPC"/>
      <sheetName val="Auxilios distribuidores"/>
      <sheetName val="NOMINA HONORARIOS 201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vs 2016"/>
      <sheetName val="justificacion formulada"/>
      <sheetName val="Consolidado área PPC "/>
      <sheetName val="Recolección desechos y archivo"/>
      <sheetName val="Admon BD 2016"/>
      <sheetName val="Aux comités 2016"/>
      <sheetName val="Vacunadores Chapeteadores"/>
      <sheetName val="Censo 2016"/>
      <sheetName val="Vigilancia PPC"/>
      <sheetName val="Ventas PPC"/>
      <sheetName val="Anexo comunicaciones"/>
      <sheetName val="REUNIÓNES (2)"/>
      <sheetName val="Ingresos 2016"/>
      <sheetName val="Anexo materiales y dotaciones"/>
      <sheetName val="Arriendos"/>
      <sheetName val="Aux distribuidores 2016"/>
      <sheetName val="Aux Coord y Gastos de Viaje"/>
      <sheetName val="Progra vigilancia enf 2015"/>
      <sheetName val="anexo impresos y publicaciones"/>
      <sheetName val="NOMINA HONORARIOS 2015"/>
      <sheetName val="BRIGADAS"/>
      <sheetName val="Correo"/>
      <sheetName val="NOMINA HONORARIOS 2013"/>
      <sheetName val="Participación x dosis"/>
      <sheetName val="SIMULACROS"/>
      <sheetName val="Biologico II"/>
      <sheetName val="BIOLÓGICO 2016"/>
      <sheetName val="Chapetas ZL"/>
      <sheetName val="Chapetas Z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  <sheetName val="ANEXO INGRESOS"/>
      <sheetName val="ANEXO II"/>
      <sheetName val="Anexo 2 x Areas"/>
      <sheetName val="SUPERAVIT"/>
      <sheetName val="RES"/>
      <sheetName val="ECO"/>
      <sheetName val="TEC"/>
      <sheetName val="PPC"/>
      <sheetName val="MER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  <sheetName val="Otros ingresos"/>
      <sheetName val="Rendimientos "/>
      <sheetName val="VENTAS PPC"/>
      <sheetName val="Ejecución ingresos 2017"/>
      <sheetName val="Ejecución gastos 2017"/>
      <sheetName val="Superavit 2017"/>
      <sheetName val="Anexo 2 "/>
      <sheetName val="Anexo 3"/>
      <sheetName val="Anexo 4"/>
      <sheetName val="Funcionamiento"/>
      <sheetName val="Nómina y honorarios 2018"/>
      <sheetName val="Comparativo nómina 2017-2018"/>
      <sheetName val="Comparativo gastos personal "/>
    </sheetNames>
    <sheetDataSet>
      <sheetData sheetId="0"/>
      <sheetData sheetId="1">
        <row r="15">
          <cell r="C15">
            <v>84680260</v>
          </cell>
        </row>
      </sheetData>
      <sheetData sheetId="2"/>
      <sheetData sheetId="3"/>
      <sheetData sheetId="4"/>
      <sheetData sheetId="5"/>
      <sheetData sheetId="6"/>
      <sheetData sheetId="7">
        <row r="37">
          <cell r="K37">
            <v>1585406288</v>
          </cell>
        </row>
        <row r="39">
          <cell r="K39">
            <v>8651037713.6118279</v>
          </cell>
        </row>
        <row r="109">
          <cell r="K109">
            <v>3305543360</v>
          </cell>
        </row>
        <row r="182">
          <cell r="K182">
            <v>880886919</v>
          </cell>
        </row>
        <row r="184">
          <cell r="I184">
            <v>326108592.63750005</v>
          </cell>
          <cell r="K184">
            <v>330332595</v>
          </cell>
        </row>
        <row r="194">
          <cell r="G194">
            <v>4157157371.9237165</v>
          </cell>
          <cell r="J194">
            <v>12645374330.586674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2 X Areas"/>
      <sheetName val="#¡REF"/>
    </sheetNames>
    <sheetDataSet>
      <sheetData sheetId="0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y honorarios 2017"/>
      <sheetName val="Hoja1"/>
      <sheetName val="Vencimientos"/>
      <sheetName val="Hoja1 (2)"/>
      <sheetName val="Nómina anua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ecutivo"/>
      <sheetName val="Vencimientos"/>
      <sheetName val="CONTROL CONTRATOS 2011"/>
      <sheetName val="Hoja1"/>
    </sheetNames>
    <sheetDataSet>
      <sheetData sheetId="0">
        <row r="9">
          <cell r="M9" t="str">
            <v>FUNCIONAMIENTO</v>
          </cell>
        </row>
        <row r="10">
          <cell r="M10" t="str">
            <v>MERCADEO</v>
          </cell>
        </row>
        <row r="11">
          <cell r="M11" t="str">
            <v>PPC</v>
          </cell>
        </row>
        <row r="12">
          <cell r="M12" t="str">
            <v>ECONOMICA</v>
          </cell>
        </row>
        <row r="13">
          <cell r="M13" t="str">
            <v>TECNICA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área X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0"/>
  <sheetViews>
    <sheetView tabSelected="1" zoomScaleNormal="100" zoomScaleSheetLayoutView="80" workbookViewId="0">
      <pane xSplit="1" ySplit="11" topLeftCell="B12" activePane="bottomRight" state="frozen"/>
      <selection activeCell="X27" sqref="X27"/>
      <selection pane="topRight" activeCell="X27" sqref="X27"/>
      <selection pane="bottomLeft" activeCell="X27" sqref="X27"/>
      <selection pane="bottomRight" activeCell="D59" sqref="D59"/>
    </sheetView>
  </sheetViews>
  <sheetFormatPr baseColWidth="10" defaultRowHeight="15" outlineLevelRow="1" x14ac:dyDescent="0.3"/>
  <cols>
    <col min="1" max="1" width="35.5703125" style="2" customWidth="1"/>
    <col min="2" max="4" width="20.5703125" style="2" customWidth="1"/>
    <col min="5" max="5" width="15.85546875" style="2" customWidth="1"/>
    <col min="6" max="6" width="23" style="2" customWidth="1"/>
    <col min="7" max="7" width="18" style="2" bestFit="1" customWidth="1"/>
    <col min="8" max="8" width="12.5703125" style="2" bestFit="1" customWidth="1"/>
    <col min="9" max="9" width="16.140625" style="2" bestFit="1" customWidth="1"/>
    <col min="10" max="10" width="12" style="2" bestFit="1" customWidth="1"/>
    <col min="11" max="11" width="11.85546875" style="2" bestFit="1" customWidth="1"/>
    <col min="12" max="12" width="12" style="2" bestFit="1" customWidth="1"/>
    <col min="13" max="16384" width="11.42578125" style="2"/>
  </cols>
  <sheetData>
    <row r="1" spans="1:10" ht="15.75" x14ac:dyDescent="0.3">
      <c r="A1" s="1"/>
      <c r="B1" s="1"/>
      <c r="C1" s="1"/>
      <c r="D1" s="1"/>
      <c r="E1" s="1"/>
    </row>
    <row r="2" spans="1:10" ht="15.75" x14ac:dyDescent="0.3">
      <c r="A2" s="3" t="s">
        <v>0</v>
      </c>
      <c r="B2" s="3"/>
      <c r="C2" s="3"/>
      <c r="D2" s="3"/>
      <c r="E2" s="3"/>
    </row>
    <row r="3" spans="1:10" ht="15.75" x14ac:dyDescent="0.3">
      <c r="A3" s="3" t="s">
        <v>1</v>
      </c>
      <c r="B3" s="3"/>
      <c r="C3" s="3"/>
      <c r="D3" s="3"/>
      <c r="E3" s="3"/>
    </row>
    <row r="4" spans="1:10" ht="15.75" x14ac:dyDescent="0.3">
      <c r="A4" s="3" t="s">
        <v>2</v>
      </c>
      <c r="B4" s="3"/>
      <c r="C4" s="3"/>
      <c r="D4" s="3"/>
      <c r="E4" s="3"/>
      <c r="F4" s="4"/>
      <c r="G4" s="5"/>
    </row>
    <row r="5" spans="1:10" ht="15.75" x14ac:dyDescent="0.3">
      <c r="A5" s="6" t="s">
        <v>3</v>
      </c>
      <c r="B5" s="6"/>
      <c r="C5" s="6"/>
      <c r="D5" s="6"/>
      <c r="E5" s="6"/>
      <c r="F5" s="4"/>
      <c r="G5" s="5"/>
    </row>
    <row r="6" spans="1:10" ht="15.75" x14ac:dyDescent="0.3">
      <c r="A6" s="7"/>
      <c r="B6" s="8"/>
      <c r="C6" s="8"/>
      <c r="D6" s="8"/>
      <c r="E6" s="8"/>
      <c r="F6" s="4"/>
    </row>
    <row r="7" spans="1:10" ht="15.75" x14ac:dyDescent="0.3">
      <c r="A7" s="9" t="s">
        <v>4</v>
      </c>
      <c r="B7" s="9"/>
      <c r="C7" s="9"/>
      <c r="D7" s="9"/>
      <c r="E7" s="9"/>
      <c r="F7" s="4"/>
    </row>
    <row r="8" spans="1:10" ht="16.5" thickBot="1" x14ac:dyDescent="0.35">
      <c r="A8" s="10"/>
      <c r="B8" s="10"/>
      <c r="C8" s="11"/>
      <c r="D8" s="11"/>
      <c r="E8" s="10"/>
      <c r="F8" s="4"/>
    </row>
    <row r="9" spans="1:10" ht="16.5" thickTop="1" x14ac:dyDescent="0.3">
      <c r="A9" s="12" t="s">
        <v>5</v>
      </c>
      <c r="B9" s="13" t="s">
        <v>6</v>
      </c>
      <c r="C9" s="13" t="s">
        <v>6</v>
      </c>
      <c r="D9" s="14" t="s">
        <v>7</v>
      </c>
      <c r="E9" s="15" t="s">
        <v>8</v>
      </c>
    </row>
    <row r="10" spans="1:10" ht="15.75" x14ac:dyDescent="0.3">
      <c r="A10" s="16"/>
      <c r="B10" s="17" t="s">
        <v>9</v>
      </c>
      <c r="C10" s="17" t="s">
        <v>10</v>
      </c>
      <c r="D10" s="18"/>
      <c r="E10" s="19" t="s">
        <v>11</v>
      </c>
    </row>
    <row r="11" spans="1:10" ht="16.5" thickBot="1" x14ac:dyDescent="0.35">
      <c r="A11" s="20"/>
      <c r="B11" s="21" t="s">
        <v>12</v>
      </c>
      <c r="C11" s="21" t="s">
        <v>12</v>
      </c>
      <c r="D11" s="22"/>
      <c r="E11" s="23"/>
    </row>
    <row r="12" spans="1:10" ht="15.75" customHeight="1" x14ac:dyDescent="0.3">
      <c r="A12" s="24" t="s">
        <v>13</v>
      </c>
      <c r="B12" s="25">
        <f>+B14+B18+B22</f>
        <v>12049350121.586676</v>
      </c>
      <c r="C12" s="25">
        <f>+C14+C18+C22</f>
        <v>10294722638.816401</v>
      </c>
      <c r="D12" s="26">
        <f>+C12-B12</f>
        <v>-1754627482.7702751</v>
      </c>
      <c r="E12" s="27">
        <f>+C12/B12</f>
        <v>0.85437990720953316</v>
      </c>
    </row>
    <row r="13" spans="1:10" ht="13.5" customHeight="1" x14ac:dyDescent="0.3">
      <c r="A13" s="28"/>
      <c r="B13" s="29"/>
      <c r="C13" s="29"/>
      <c r="D13" s="29"/>
      <c r="E13" s="27"/>
    </row>
    <row r="14" spans="1:10" ht="30.75" x14ac:dyDescent="0.3">
      <c r="A14" s="30" t="s">
        <v>14</v>
      </c>
      <c r="B14" s="31">
        <f>+B15+B16</f>
        <v>8646229137</v>
      </c>
      <c r="C14" s="31">
        <f>+C15+C16</f>
        <v>8802848219.375</v>
      </c>
      <c r="D14" s="31">
        <f>+C14-B14</f>
        <v>156619082.375</v>
      </c>
      <c r="E14" s="27">
        <f>+C14/B14</f>
        <v>1.0181141489420835</v>
      </c>
      <c r="F14" s="32"/>
      <c r="H14" s="33"/>
    </row>
    <row r="15" spans="1:10" ht="15.75" x14ac:dyDescent="0.3">
      <c r="A15" s="28" t="s">
        <v>15</v>
      </c>
      <c r="B15" s="29">
        <f>SUM(321236+356547+359806)*(8333*62.5%)</f>
        <v>5403893210.625</v>
      </c>
      <c r="C15" s="29">
        <v>5501780137</v>
      </c>
      <c r="D15" s="29">
        <f>+C15-B15</f>
        <v>97886926.375</v>
      </c>
      <c r="E15" s="34">
        <f>+C15/B15</f>
        <v>1.0181141489218435</v>
      </c>
      <c r="G15" s="35"/>
      <c r="J15" s="33"/>
    </row>
    <row r="16" spans="1:10" ht="30" x14ac:dyDescent="0.3">
      <c r="A16" s="28" t="s">
        <v>16</v>
      </c>
      <c r="B16" s="29">
        <f>SUM(321236+356547+359806)*(8333*37.5%)</f>
        <v>3242335926.375</v>
      </c>
      <c r="C16" s="29">
        <v>3301068082.375</v>
      </c>
      <c r="D16" s="29">
        <f>+C16-B16</f>
        <v>58732156</v>
      </c>
      <c r="E16" s="34">
        <f>+C16/B16</f>
        <v>1.018114148975817</v>
      </c>
      <c r="G16" s="35"/>
      <c r="J16" s="33"/>
    </row>
    <row r="17" spans="1:10" ht="15.75" x14ac:dyDescent="0.3">
      <c r="A17" s="28"/>
      <c r="B17" s="29"/>
      <c r="C17" s="29"/>
      <c r="D17" s="29"/>
      <c r="E17" s="34"/>
      <c r="G17" s="36"/>
      <c r="J17" s="33"/>
    </row>
    <row r="18" spans="1:10" ht="30.75" x14ac:dyDescent="0.3">
      <c r="A18" s="37" t="s">
        <v>17</v>
      </c>
      <c r="B18" s="38">
        <f>+B19+B20</f>
        <v>50000000</v>
      </c>
      <c r="C18" s="38">
        <f>+C19+C20</f>
        <v>6020963</v>
      </c>
      <c r="D18" s="38">
        <f>+C18-B18</f>
        <v>-43979037</v>
      </c>
      <c r="E18" s="27">
        <f>+C18/B18</f>
        <v>0.12041926</v>
      </c>
      <c r="G18" s="33"/>
    </row>
    <row r="19" spans="1:10" ht="15.75" x14ac:dyDescent="0.3">
      <c r="A19" s="28" t="s">
        <v>15</v>
      </c>
      <c r="B19" s="29">
        <v>31250000</v>
      </c>
      <c r="C19" s="29">
        <v>3763102</v>
      </c>
      <c r="D19" s="29">
        <f>+C19-B19</f>
        <v>-27486898</v>
      </c>
      <c r="E19" s="34">
        <f>+C19/B19</f>
        <v>0.120419264</v>
      </c>
      <c r="G19" s="33"/>
    </row>
    <row r="20" spans="1:10" ht="30" x14ac:dyDescent="0.3">
      <c r="A20" s="28" t="s">
        <v>16</v>
      </c>
      <c r="B20" s="29">
        <v>18750000</v>
      </c>
      <c r="C20" s="29">
        <v>2257861</v>
      </c>
      <c r="D20" s="29">
        <f>+C20-B20</f>
        <v>-16492139</v>
      </c>
      <c r="E20" s="34">
        <f>+C20/B20</f>
        <v>0.12041925333333334</v>
      </c>
      <c r="G20" s="33"/>
    </row>
    <row r="21" spans="1:10" ht="15.75" x14ac:dyDescent="0.3">
      <c r="A21" s="28"/>
      <c r="B21" s="29"/>
      <c r="C21" s="29"/>
      <c r="D21" s="29"/>
      <c r="E21" s="39"/>
      <c r="G21" s="40"/>
      <c r="H21" s="33"/>
    </row>
    <row r="22" spans="1:10" ht="30.75" x14ac:dyDescent="0.3">
      <c r="A22" s="30" t="s">
        <v>18</v>
      </c>
      <c r="B22" s="26">
        <f>+B23+B24</f>
        <v>3353120984.5866756</v>
      </c>
      <c r="C22" s="26">
        <f>+C23+C24</f>
        <v>1485853456.4414001</v>
      </c>
      <c r="D22" s="26">
        <f>+C22-B22</f>
        <v>-1867267528.1452756</v>
      </c>
      <c r="E22" s="27">
        <f>+C22/B22</f>
        <v>0.44312551299861752</v>
      </c>
      <c r="G22" s="41"/>
    </row>
    <row r="23" spans="1:10" ht="15.75" x14ac:dyDescent="0.3">
      <c r="A23" s="28" t="s">
        <v>15</v>
      </c>
      <c r="B23" s="42">
        <v>2593562697.4004598</v>
      </c>
      <c r="C23" s="43">
        <v>1062501279.5</v>
      </c>
      <c r="D23" s="43">
        <f>+C23-B23</f>
        <v>-1531061417.9004598</v>
      </c>
      <c r="E23" s="34">
        <f>+C23/B23</f>
        <v>0.40966863093957595</v>
      </c>
      <c r="G23" s="44"/>
    </row>
    <row r="24" spans="1:10" ht="30" x14ac:dyDescent="0.3">
      <c r="A24" s="28" t="s">
        <v>16</v>
      </c>
      <c r="B24" s="42">
        <v>759558287.186216</v>
      </c>
      <c r="C24" s="43">
        <v>423352176.94139999</v>
      </c>
      <c r="D24" s="43">
        <f>+C24-B24</f>
        <v>-336206110.24481601</v>
      </c>
      <c r="E24" s="34">
        <f>+C24/B24</f>
        <v>0.55736627995951216</v>
      </c>
      <c r="G24" s="45"/>
    </row>
    <row r="25" spans="1:10" ht="15.75" x14ac:dyDescent="0.3">
      <c r="A25" s="46"/>
      <c r="B25" s="47"/>
      <c r="C25" s="48"/>
      <c r="D25" s="48"/>
      <c r="E25" s="49"/>
      <c r="G25" s="45"/>
    </row>
    <row r="26" spans="1:10" ht="30.75" x14ac:dyDescent="0.3">
      <c r="A26" s="37" t="s">
        <v>19</v>
      </c>
      <c r="B26" s="38">
        <f>+B28+B32</f>
        <v>596024209</v>
      </c>
      <c r="C26" s="38">
        <f>+C28+C32</f>
        <v>822608282</v>
      </c>
      <c r="D26" s="38">
        <f>+C26-B26</f>
        <v>226584073</v>
      </c>
      <c r="E26" s="27">
        <f>+C26/B26</f>
        <v>1.3801591773934136</v>
      </c>
      <c r="G26" s="41"/>
    </row>
    <row r="27" spans="1:10" ht="15.75" x14ac:dyDescent="0.3">
      <c r="A27" s="28"/>
      <c r="B27" s="29"/>
      <c r="C27" s="29"/>
      <c r="D27" s="29"/>
      <c r="E27" s="27"/>
      <c r="G27" s="33"/>
    </row>
    <row r="28" spans="1:10" ht="15.75" x14ac:dyDescent="0.3">
      <c r="A28" s="37" t="s">
        <v>20</v>
      </c>
      <c r="B28" s="38">
        <f>+B29+B30</f>
        <v>104220058</v>
      </c>
      <c r="C28" s="38">
        <f>+C29+C30</f>
        <v>61135216</v>
      </c>
      <c r="D28" s="38">
        <f>+C28-B28</f>
        <v>-43084842</v>
      </c>
      <c r="E28" s="27">
        <f>+C28/B28</f>
        <v>0.58659740910909874</v>
      </c>
    </row>
    <row r="29" spans="1:10" ht="15.75" x14ac:dyDescent="0.3">
      <c r="A29" s="28" t="s">
        <v>21</v>
      </c>
      <c r="B29" s="29">
        <v>43162555</v>
      </c>
      <c r="C29" s="29">
        <v>36697581</v>
      </c>
      <c r="D29" s="29">
        <f>+C29-B29</f>
        <v>-6464974</v>
      </c>
      <c r="E29" s="34">
        <f>+C29/B29</f>
        <v>0.85021799566777267</v>
      </c>
      <c r="G29" s="33"/>
    </row>
    <row r="30" spans="1:10" ht="15.75" x14ac:dyDescent="0.3">
      <c r="A30" s="28" t="s">
        <v>22</v>
      </c>
      <c r="B30" s="29">
        <v>61057503</v>
      </c>
      <c r="C30" s="29">
        <v>24437635</v>
      </c>
      <c r="D30" s="29">
        <f>+C30-B30</f>
        <v>-36619868</v>
      </c>
      <c r="E30" s="34">
        <f>+C30/B30</f>
        <v>0.40023967242813713</v>
      </c>
      <c r="G30" s="33"/>
    </row>
    <row r="31" spans="1:10" ht="15.75" x14ac:dyDescent="0.3">
      <c r="A31" s="28"/>
      <c r="B31" s="29"/>
      <c r="C31" s="29"/>
      <c r="D31" s="29"/>
      <c r="E31" s="34"/>
    </row>
    <row r="32" spans="1:10" ht="15.75" x14ac:dyDescent="0.3">
      <c r="A32" s="37" t="s">
        <v>23</v>
      </c>
      <c r="B32" s="38">
        <f>SUM(B33:B37)</f>
        <v>491804151</v>
      </c>
      <c r="C32" s="38">
        <f>SUM(C33:C37)</f>
        <v>761473066</v>
      </c>
      <c r="D32" s="38">
        <f t="shared" ref="D32:D37" si="0">+C32-B32</f>
        <v>269668915</v>
      </c>
      <c r="E32" s="27">
        <f t="shared" ref="E32:E37" si="1">+C32/B32</f>
        <v>1.5483258212678241</v>
      </c>
    </row>
    <row r="33" spans="1:6" ht="15.75" x14ac:dyDescent="0.3">
      <c r="A33" s="28" t="s">
        <v>24</v>
      </c>
      <c r="B33" s="29">
        <f>+'[1]VENTAS II TRIMESTRE PPC'!$D$6</f>
        <v>398880000</v>
      </c>
      <c r="C33" s="29">
        <v>476900374</v>
      </c>
      <c r="D33" s="29">
        <f t="shared" si="0"/>
        <v>78020374</v>
      </c>
      <c r="E33" s="34">
        <f t="shared" si="1"/>
        <v>1.1955986111111112</v>
      </c>
    </row>
    <row r="34" spans="1:6" ht="15.75" x14ac:dyDescent="0.3">
      <c r="A34" s="50" t="s">
        <v>25</v>
      </c>
      <c r="B34" s="51">
        <v>1981672</v>
      </c>
      <c r="C34" s="51">
        <v>16644295</v>
      </c>
      <c r="D34" s="51">
        <f t="shared" si="0"/>
        <v>14662623</v>
      </c>
      <c r="E34" s="34">
        <f t="shared" si="1"/>
        <v>8.3991170082637296</v>
      </c>
    </row>
    <row r="35" spans="1:6" ht="15.75" x14ac:dyDescent="0.3">
      <c r="A35" s="50" t="s">
        <v>26</v>
      </c>
      <c r="B35" s="51">
        <v>2684248</v>
      </c>
      <c r="C35" s="51">
        <v>459326</v>
      </c>
      <c r="D35" s="51">
        <f t="shared" si="0"/>
        <v>-2224922</v>
      </c>
      <c r="E35" s="34">
        <f t="shared" si="1"/>
        <v>0.17111906202407526</v>
      </c>
    </row>
    <row r="36" spans="1:6" ht="15.75" x14ac:dyDescent="0.3">
      <c r="A36" s="50" t="s">
        <v>27</v>
      </c>
      <c r="B36" s="51">
        <v>3577971</v>
      </c>
      <c r="C36" s="51">
        <v>31485799</v>
      </c>
      <c r="D36" s="51">
        <f t="shared" si="0"/>
        <v>27907828</v>
      </c>
      <c r="E36" s="34">
        <f t="shared" si="1"/>
        <v>8.7999033530456234</v>
      </c>
    </row>
    <row r="37" spans="1:6" ht="15.75" x14ac:dyDescent="0.3">
      <c r="A37" s="50" t="s">
        <v>28</v>
      </c>
      <c r="B37" s="51">
        <f>+'[2]Otros ingresos'!C15</f>
        <v>84680260</v>
      </c>
      <c r="C37" s="51">
        <v>235983272</v>
      </c>
      <c r="D37" s="51">
        <f t="shared" si="0"/>
        <v>151303012</v>
      </c>
      <c r="E37" s="34">
        <f t="shared" si="1"/>
        <v>2.7867565829391645</v>
      </c>
    </row>
    <row r="38" spans="1:6" ht="16.5" thickBot="1" x14ac:dyDescent="0.35">
      <c r="A38" s="50"/>
      <c r="B38" s="51"/>
      <c r="C38" s="51"/>
      <c r="D38" s="51"/>
      <c r="E38" s="34"/>
    </row>
    <row r="39" spans="1:6" ht="16.5" thickBot="1" x14ac:dyDescent="0.35">
      <c r="A39" s="52" t="s">
        <v>29</v>
      </c>
      <c r="B39" s="53">
        <f>+B26+B12</f>
        <v>12645374330.586676</v>
      </c>
      <c r="C39" s="53">
        <f>+C26+C12</f>
        <v>11117330920.816401</v>
      </c>
      <c r="D39" s="53">
        <f>+C39-B39</f>
        <v>-1528043409.7702751</v>
      </c>
      <c r="E39" s="54">
        <f>+C39/B39</f>
        <v>0.87916186821973008</v>
      </c>
    </row>
    <row r="40" spans="1:6" ht="16.5" hidden="1" outlineLevel="1" thickTop="1" x14ac:dyDescent="0.3">
      <c r="A40" s="55"/>
      <c r="B40" s="56"/>
      <c r="C40" s="56"/>
      <c r="D40" s="56"/>
      <c r="E40" s="56"/>
      <c r="F40" s="4"/>
    </row>
    <row r="41" spans="1:6" ht="16.5" hidden="1" outlineLevel="1" thickTop="1" x14ac:dyDescent="0.3">
      <c r="A41" s="57" t="s">
        <v>30</v>
      </c>
      <c r="B41" s="58">
        <f>+B15+B19+B23+B29+B34+B36+B37</f>
        <v>8162108366.0254593</v>
      </c>
      <c r="C41" s="59">
        <f>+C15+C19+C23+C29+C34+C36+C37</f>
        <v>6888855465.5</v>
      </c>
      <c r="D41" s="60"/>
      <c r="E41" s="60"/>
    </row>
    <row r="42" spans="1:6" ht="16.5" hidden="1" outlineLevel="1" thickTop="1" x14ac:dyDescent="0.3">
      <c r="A42" s="57" t="s">
        <v>31</v>
      </c>
      <c r="B42" s="58">
        <f>+'[2]Anexo 2 '!J194-'[2]Anexo 2 '!G194-'[2]Anexo 2 '!I184</f>
        <v>8162108366.0254574</v>
      </c>
      <c r="C42" s="59">
        <f>+'[2]Anexo 2 '!K37+'[2]Anexo 2 '!K39+'[2]Anexo 2 '!K182-'[2]Anexo 2 '!K184-'[2]Anexo 2 '!K109-366595900-226003600</f>
        <v>6888855465.6118279</v>
      </c>
      <c r="D42" s="61"/>
      <c r="E42" s="62"/>
    </row>
    <row r="43" spans="1:6" ht="16.5" hidden="1" outlineLevel="1" thickTop="1" x14ac:dyDescent="0.3">
      <c r="A43" s="57" t="s">
        <v>32</v>
      </c>
      <c r="B43" s="59">
        <f>+B41-B42</f>
        <v>0</v>
      </c>
      <c r="C43" s="59">
        <f>+C41-C42</f>
        <v>-0.11182785034179688</v>
      </c>
      <c r="D43" s="61"/>
      <c r="E43" s="62"/>
    </row>
    <row r="44" spans="1:6" ht="15.75" hidden="1" outlineLevel="1" thickTop="1" x14ac:dyDescent="0.3">
      <c r="A44" s="63"/>
      <c r="B44" s="61"/>
      <c r="C44" s="61"/>
      <c r="D44" s="61"/>
      <c r="E44" s="61"/>
    </row>
    <row r="45" spans="1:6" ht="16.5" hidden="1" outlineLevel="1" thickTop="1" x14ac:dyDescent="0.3">
      <c r="A45" s="57" t="s">
        <v>33</v>
      </c>
      <c r="B45" s="58">
        <f>+ppc+B20+B24+B30+VTAS2005+B35</f>
        <v>4483265964.5612164</v>
      </c>
      <c r="C45" s="64">
        <f>+C16+C20+C24+C30+C33+C35</f>
        <v>4228475455.3164001</v>
      </c>
      <c r="D45" s="61"/>
      <c r="E45" s="61"/>
    </row>
    <row r="46" spans="1:6" ht="16.5" hidden="1" outlineLevel="1" thickTop="1" x14ac:dyDescent="0.3">
      <c r="A46" s="57" t="s">
        <v>34</v>
      </c>
      <c r="B46" s="65">
        <f>+'[2]Anexo 2 '!G194+'[2]Anexo 2 '!I184</f>
        <v>4483265964.5612164</v>
      </c>
      <c r="C46" s="64">
        <f>+'[2]Anexo 2 '!K109+'[2]Anexo 2 '!K184+366595900+226003600</f>
        <v>4228475455</v>
      </c>
      <c r="D46" s="61"/>
      <c r="E46" s="61"/>
    </row>
    <row r="47" spans="1:6" ht="16.5" hidden="1" outlineLevel="1" thickTop="1" x14ac:dyDescent="0.3">
      <c r="A47" s="57" t="s">
        <v>32</v>
      </c>
      <c r="B47" s="64">
        <f>+B45-B46</f>
        <v>0</v>
      </c>
      <c r="C47" s="64">
        <f>+C45-C46</f>
        <v>0.31640005111694336</v>
      </c>
      <c r="D47" s="61"/>
      <c r="E47" s="61"/>
    </row>
    <row r="48" spans="1:6" ht="15.75" collapsed="1" thickTop="1" x14ac:dyDescent="0.3">
      <c r="C48" s="66"/>
    </row>
    <row r="49" spans="3:3" x14ac:dyDescent="0.3">
      <c r="C49" s="66"/>
    </row>
    <row r="50" spans="3:3" x14ac:dyDescent="0.3">
      <c r="C50" s="41"/>
    </row>
  </sheetData>
  <mergeCells count="8">
    <mergeCell ref="A2:E2"/>
    <mergeCell ref="A3:E3"/>
    <mergeCell ref="A4:E4"/>
    <mergeCell ref="A5:E5"/>
    <mergeCell ref="A7:E7"/>
    <mergeCell ref="A9:A11"/>
    <mergeCell ref="D9:D11"/>
    <mergeCell ref="E9:E11"/>
  </mergeCells>
  <printOptions horizontalCentered="1"/>
  <pageMargins left="0.39370078740157483" right="0.39370078740157483" top="0.59055118110236227" bottom="0.59055118110236227" header="0.51181102362204722" footer="0.51181102362204722"/>
  <pageSetup scale="88" orientation="portrait" horizontalDpi="4294967293" vertic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Anexo 1</vt:lpstr>
      <vt:lpstr>'Anexo 1'!Área_de_impresión</vt:lpstr>
      <vt:lpstr>ppc</vt:lpstr>
      <vt:lpstr>'Anexo 1'!Títulos_a_imprimir</vt:lpstr>
      <vt:lpstr>VTAS2005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Rubio</dc:creator>
  <cp:lastModifiedBy>Oscar Rubio</cp:lastModifiedBy>
  <dcterms:created xsi:type="dcterms:W3CDTF">2019-10-16T17:08:16Z</dcterms:created>
  <dcterms:modified xsi:type="dcterms:W3CDTF">2019-10-16T17:08:42Z</dcterms:modified>
</cp:coreProperties>
</file>