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8\Ingresos\"/>
    </mc:Choice>
  </mc:AlternateContent>
  <bookViews>
    <workbookView xWindow="0" yWindow="0" windowWidth="24000" windowHeight="9435"/>
  </bookViews>
  <sheets>
    <sheet name="Anexo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hidden="1">#REF!</definedName>
    <definedName name="ANEXO" hidden="1">'[3]Inversión total en programas'!$A$50:$IV$50,'[3]Inversión total en programas'!$A$60:$IV$63</definedName>
    <definedName name="_xlnm.Print_Area" localSheetId="0">'Anexo 1'!$A$1:$E$43</definedName>
    <definedName name="_xlnm.Print_Area">#REF!</definedName>
    <definedName name="AREAS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'[6]Anexo 1 Minagricultura'!#REF!</definedName>
    <definedName name="CABEZAS_PROYEC">'Anexo 1'!#REF!</definedName>
    <definedName name="CONTRATOS">#REF!</definedName>
    <definedName name="CUOTAPPC2005">'Anexo 1'!#REF!</definedName>
    <definedName name="CUOTAPPC2013">'Anexo 1'!#REF!</definedName>
    <definedName name="CUOTAPPC203">'Anexo 1'!#REF!</definedName>
    <definedName name="DIAG_PPC">#REF!</definedName>
    <definedName name="DIRECCION">[7]consecutivo!$M$9:$M$13</definedName>
    <definedName name="DISTRIBUIDOR">#REF!</definedName>
    <definedName name="Dólar">#REF!</definedName>
    <definedName name="eeeee">'[2]Ejecución ingresos 2017'!#REF!</definedName>
    <definedName name="EPPC">'Anexo 1'!#REF!</definedName>
    <definedName name="Euro">#REF!</definedName>
    <definedName name="FDGFDG">#REF!</definedName>
    <definedName name="FECHA_DE_RECIBIDO">[8]BASE!$E$3:$E$177</definedName>
    <definedName name="FOMENTO">'Anexo 1'!#REF!</definedName>
    <definedName name="FOMENTOS">'[11]Anexo 1 Minagricultura'!$C$51</definedName>
    <definedName name="GTOSEPPC">#REF!</definedName>
    <definedName name="HONORAUDI_JURIDIC">#REF!</definedName>
    <definedName name="HONTOTAL">#REF!</definedName>
    <definedName name="Incremento">#REF!</definedName>
    <definedName name="Inflación">#REF!</definedName>
    <definedName name="JORTIZ">#REF!</definedName>
    <definedName name="LABORATORIOS">#REF!</definedName>
    <definedName name="NOMBDISTRI">#REF!</definedName>
    <definedName name="Pasajes">#REF!</definedName>
    <definedName name="ppc">'Anexo 1'!$B$16</definedName>
    <definedName name="RESERV_FUTU">#REF!</definedName>
    <definedName name="saldo">'[2]Ejecución ingresos 2017'!#REF!</definedName>
    <definedName name="saldos">'[2]Ejecución ingresos 2017'!#REF!</definedName>
    <definedName name="SUPERA2004">'Anexo 1'!#REF!</definedName>
    <definedName name="SUPERA2005">'Anexo 1'!#REF!</definedName>
    <definedName name="SUPERA2010">'[13]Anexo 1 Minagricultura'!$C$21</definedName>
    <definedName name="SUPERA2012">'Anexo 1'!#REF!</definedName>
    <definedName name="SUPERAVIT">#REF!</definedName>
    <definedName name="SUPERAVIT2005_FNP">#REF!</definedName>
    <definedName name="SUPERAVITPPC_2005">#REF!</definedName>
    <definedName name="TIPOS">#REF!</definedName>
    <definedName name="_xlnm.Print_Titles" localSheetId="0">'Anexo 1'!$1:$6</definedName>
    <definedName name="_xlnm.Print_Titles">#REF!</definedName>
    <definedName name="VTAS2005">'Anexo 1'!$B$33</definedName>
    <definedName name="xx">[14]Ingresos!$C$19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1'!$A$1:$B$39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>'[16]Ingresos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C46" i="1"/>
  <c r="C50" i="1" s="1"/>
  <c r="C44" i="1"/>
  <c r="C43" i="1"/>
  <c r="C51" i="1" s="1"/>
  <c r="C42" i="1"/>
  <c r="E37" i="1"/>
  <c r="D37" i="1"/>
  <c r="B37" i="1"/>
  <c r="E36" i="1"/>
  <c r="D36" i="1"/>
  <c r="E35" i="1"/>
  <c r="D35" i="1"/>
  <c r="E34" i="1"/>
  <c r="D34" i="1"/>
  <c r="B33" i="1"/>
  <c r="D33" i="1" s="1"/>
  <c r="C32" i="1"/>
  <c r="E32" i="1" s="1"/>
  <c r="B32" i="1"/>
  <c r="E30" i="1"/>
  <c r="D30" i="1"/>
  <c r="E29" i="1"/>
  <c r="D29" i="1"/>
  <c r="C28" i="1"/>
  <c r="C26" i="1" s="1"/>
  <c r="B28" i="1"/>
  <c r="B26" i="1" s="1"/>
  <c r="E24" i="1"/>
  <c r="D24" i="1"/>
  <c r="E22" i="1"/>
  <c r="D22" i="1"/>
  <c r="C22" i="1"/>
  <c r="B22" i="1"/>
  <c r="E20" i="1"/>
  <c r="D20" i="1"/>
  <c r="E19" i="1"/>
  <c r="D19" i="1"/>
  <c r="E18" i="1"/>
  <c r="D18" i="1"/>
  <c r="C18" i="1"/>
  <c r="B18" i="1"/>
  <c r="E16" i="1"/>
  <c r="D16" i="1"/>
  <c r="B16" i="1"/>
  <c r="B15" i="1"/>
  <c r="B42" i="1" s="1"/>
  <c r="C14" i="1"/>
  <c r="C12" i="1"/>
  <c r="E26" i="1" l="1"/>
  <c r="D26" i="1"/>
  <c r="C39" i="1"/>
  <c r="E33" i="1"/>
  <c r="B43" i="1"/>
  <c r="D15" i="1"/>
  <c r="E15" i="1"/>
  <c r="D28" i="1"/>
  <c r="D32" i="1"/>
  <c r="E28" i="1"/>
  <c r="C48" i="1"/>
  <c r="B14" i="1"/>
  <c r="E14" i="1" l="1"/>
  <c r="D14" i="1"/>
  <c r="B12" i="1"/>
  <c r="E12" i="1" l="1"/>
  <c r="D12" i="1"/>
  <c r="B39" i="1"/>
  <c r="E39" i="1" l="1"/>
  <c r="D39" i="1"/>
</calcChain>
</file>

<file path=xl/comments1.xml><?xml version="1.0" encoding="utf-8"?>
<comments xmlns="http://schemas.openxmlformats.org/spreadsheetml/2006/main">
  <authors>
    <author>Oscar Rubio</author>
  </authors>
  <commentList>
    <comment ref="E18" authorId="0" shapeId="0">
      <text>
        <r>
          <rPr>
            <sz val="9"/>
            <color indexed="81"/>
            <rFont val="Tahoma"/>
            <family val="2"/>
          </rPr>
          <t>Se efectua recuperación de correspondiente a pequeños y medianos productores</t>
        </r>
      </text>
    </comment>
    <comment ref="A35" authorId="0" shapeId="0">
      <text>
        <r>
          <rPr>
            <sz val="9"/>
            <color indexed="81"/>
            <rFont val="Tahoma"/>
            <family val="2"/>
          </rPr>
          <t>Aprovechamiento, intereses mora distribuidores y comites,ajuste diferencia en cambio importaciones</t>
        </r>
      </text>
    </comment>
    <comment ref="A36" authorId="0" shapeId="0">
      <text>
        <r>
          <rPr>
            <sz val="9"/>
            <color indexed="81"/>
            <rFont val="Tahoma"/>
            <family val="2"/>
          </rPr>
          <t>Intereses recaudadores,Publicaciones,tarifas centro de serv.financieros,feria carne de cerdo</t>
        </r>
      </text>
    </comment>
  </commentList>
</comments>
</file>

<file path=xl/sharedStrings.xml><?xml version="1.0" encoding="utf-8"?>
<sst xmlns="http://schemas.openxmlformats.org/spreadsheetml/2006/main" count="45" uniqueCount="38">
  <si>
    <t>MINISTERIO DE AGRICULTURA Y DESARROLLO RURAL</t>
  </si>
  <si>
    <t>DIRECCIÓN DE PLANEACIÓN Y SEGUIMIENTO PRESUPUESTAL</t>
  </si>
  <si>
    <t>PRESUPUESTO DE INGRESOS VIGENCIA  2.018</t>
  </si>
  <si>
    <t>EJECUCIÓN ENERO-MARZO</t>
  </si>
  <si>
    <t>ANEXO 1</t>
  </si>
  <si>
    <t>CUENTAS</t>
  </si>
  <si>
    <t>PRESUPUESTO</t>
  </si>
  <si>
    <t>ACUERDO 6/18</t>
  </si>
  <si>
    <t>% EJECUCIÓN</t>
  </si>
  <si>
    <t>SOLICITADO</t>
  </si>
  <si>
    <t>EJECUTADO</t>
  </si>
  <si>
    <t>% PARTICIPACIÓN</t>
  </si>
  <si>
    <t>ENERO-MARZO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</si>
  <si>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</si>
  <si>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</si>
  <si>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</si>
  <si>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</si>
  <si>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</si>
  <si>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</si>
  <si>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</si>
  <si>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</si>
  <si>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</si>
  <si>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</si>
  <si>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</si>
  <si>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</si>
  <si>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</si>
  <si>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</si>
  <si>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</si>
  <si>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</si>
  <si>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TOTAL INGRESOS</t>
  </si>
  <si>
    <t>VARIABLES DE INGRESOS VIGENCIA 2018</t>
  </si>
  <si>
    <t>INGRESOS FNP</t>
  </si>
  <si>
    <t>INGRESOS PPC</t>
  </si>
  <si>
    <t>TOTAL</t>
  </si>
  <si>
    <t>GASTOS FNP</t>
  </si>
  <si>
    <t>GASTOS PPC</t>
  </si>
  <si>
    <t>DIFERENCIA FNP</t>
  </si>
  <si>
    <t>DIFERENCIA 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</si>
</sst>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(* #,##0_);_(* \(#,##0\);_(* &quot;-&quot;??_);_(@_)"/>
    <numFmt numFmtId="166" formatCode="_ * #,##0.00_ ;_ * \-#,##0.00_ ;_ * &quot;-&quot;??_ ;_ @_ "/>
    <numFmt numFmtId="167" formatCode="_ * #,##0_ ;_ * \-#,##0_ ;_ * &quot;-&quot;??_ ;_ @_ "/>
  </numFmts>
  <fonts count="11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10"/>
      <name val="Comic Sans MS"/>
      <family val="4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55"/>
      </bottom>
      <diagonal/>
    </border>
    <border>
      <left style="thin">
        <color indexed="64"/>
      </left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double">
        <color indexed="64"/>
      </right>
      <top/>
      <bottom style="thin">
        <color indexed="55"/>
      </bottom>
      <diagonal/>
    </border>
    <border>
      <left style="double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medium">
        <color indexed="64"/>
      </right>
      <top style="thin">
        <color indexed="55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center"/>
    </xf>
    <xf numFmtId="0" fontId="3" fillId="0" borderId="0" xfId="0" applyFont="1" applyFill="1"/>
    <xf numFmtId="164" fontId="3" fillId="0" borderId="0" xfId="2" applyFont="1"/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wrapText="1"/>
    </xf>
    <xf numFmtId="165" fontId="4" fillId="0" borderId="11" xfId="4" applyNumberFormat="1" applyFont="1" applyFill="1" applyBorder="1" applyAlignment="1">
      <alignment horizontal="center" wrapText="1"/>
    </xf>
    <xf numFmtId="167" fontId="4" fillId="0" borderId="12" xfId="5" applyNumberFormat="1" applyFont="1" applyFill="1" applyBorder="1" applyAlignment="1">
      <alignment wrapText="1"/>
    </xf>
    <xf numFmtId="10" fontId="4" fillId="2" borderId="13" xfId="3" applyNumberFormat="1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167" fontId="2" fillId="0" borderId="15" xfId="5" applyNumberFormat="1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165" fontId="4" fillId="0" borderId="12" xfId="4" applyNumberFormat="1" applyFont="1" applyFill="1" applyBorder="1" applyAlignment="1">
      <alignment wrapText="1"/>
    </xf>
    <xf numFmtId="166" fontId="3" fillId="0" borderId="0" xfId="1" applyFont="1"/>
    <xf numFmtId="167" fontId="3" fillId="0" borderId="0" xfId="0" applyNumberFormat="1" applyFont="1"/>
    <xf numFmtId="10" fontId="2" fillId="2" borderId="13" xfId="3" applyNumberFormat="1" applyFont="1" applyFill="1" applyBorder="1" applyAlignment="1">
      <alignment wrapText="1"/>
    </xf>
    <xf numFmtId="165" fontId="3" fillId="0" borderId="0" xfId="0" applyNumberFormat="1" applyFont="1"/>
    <xf numFmtId="167" fontId="6" fillId="0" borderId="0" xfId="0" applyNumberFormat="1" applyFont="1"/>
    <xf numFmtId="0" fontId="4" fillId="0" borderId="14" xfId="0" applyFont="1" applyFill="1" applyBorder="1" applyAlignment="1">
      <alignment wrapText="1"/>
    </xf>
    <xf numFmtId="167" fontId="4" fillId="0" borderId="15" xfId="5" applyNumberFormat="1" applyFont="1" applyFill="1" applyBorder="1" applyAlignment="1">
      <alignment wrapText="1"/>
    </xf>
    <xf numFmtId="10" fontId="4" fillId="0" borderId="13" xfId="3" applyNumberFormat="1" applyFont="1" applyFill="1" applyBorder="1" applyAlignment="1">
      <alignment wrapText="1"/>
    </xf>
    <xf numFmtId="0" fontId="2" fillId="0" borderId="14" xfId="0" applyFont="1" applyFill="1" applyBorder="1" applyAlignment="1">
      <alignment wrapText="1"/>
    </xf>
    <xf numFmtId="10" fontId="2" fillId="0" borderId="13" xfId="3" applyNumberFormat="1" applyFont="1" applyFill="1" applyBorder="1" applyAlignment="1">
      <alignment wrapText="1"/>
    </xf>
    <xf numFmtId="10" fontId="2" fillId="0" borderId="17" xfId="3" applyNumberFormat="1" applyFont="1" applyFill="1" applyBorder="1" applyAlignment="1">
      <alignment wrapText="1"/>
    </xf>
    <xf numFmtId="3" fontId="6" fillId="0" borderId="0" xfId="0" applyNumberFormat="1" applyFont="1"/>
    <xf numFmtId="3" fontId="3" fillId="0" borderId="0" xfId="0" applyNumberFormat="1" applyFont="1"/>
    <xf numFmtId="167" fontId="2" fillId="0" borderId="15" xfId="3" applyNumberFormat="1" applyFont="1" applyFill="1" applyBorder="1" applyAlignment="1">
      <alignment wrapText="1"/>
    </xf>
    <xf numFmtId="165" fontId="6" fillId="0" borderId="0" xfId="0" applyNumberFormat="1" applyFont="1"/>
    <xf numFmtId="0" fontId="6" fillId="0" borderId="0" xfId="0" applyFont="1"/>
    <xf numFmtId="0" fontId="2" fillId="2" borderId="16" xfId="0" applyFont="1" applyFill="1" applyBorder="1" applyAlignment="1">
      <alignment wrapText="1"/>
    </xf>
    <xf numFmtId="167" fontId="2" fillId="0" borderId="12" xfId="3" applyNumberFormat="1" applyFont="1" applyFill="1" applyBorder="1" applyAlignment="1">
      <alignment wrapText="1"/>
    </xf>
    <xf numFmtId="10" fontId="2" fillId="2" borderId="18" xfId="3" applyNumberFormat="1" applyFont="1" applyFill="1" applyBorder="1" applyAlignment="1">
      <alignment wrapText="1"/>
    </xf>
    <xf numFmtId="0" fontId="4" fillId="2" borderId="14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167" fontId="2" fillId="0" borderId="20" xfId="5" applyNumberFormat="1" applyFont="1" applyFill="1" applyBorder="1" applyAlignment="1">
      <alignment wrapText="1"/>
    </xf>
    <xf numFmtId="0" fontId="4" fillId="2" borderId="21" xfId="0" applyFont="1" applyFill="1" applyBorder="1" applyAlignment="1">
      <alignment wrapText="1"/>
    </xf>
    <xf numFmtId="167" fontId="4" fillId="2" borderId="22" xfId="0" applyNumberFormat="1" applyFont="1" applyFill="1" applyBorder="1" applyAlignment="1">
      <alignment wrapText="1"/>
    </xf>
    <xf numFmtId="10" fontId="4" fillId="2" borderId="23" xfId="3" applyNumberFormat="1" applyFont="1" applyFill="1" applyBorder="1" applyAlignment="1">
      <alignment wrapText="1"/>
    </xf>
    <xf numFmtId="0" fontId="7" fillId="2" borderId="0" xfId="0" applyFont="1" applyFill="1"/>
    <xf numFmtId="4" fontId="7" fillId="2" borderId="0" xfId="0" applyNumberFormat="1" applyFont="1" applyFill="1"/>
    <xf numFmtId="0" fontId="8" fillId="2" borderId="0" xfId="0" applyFont="1" applyFill="1"/>
    <xf numFmtId="165" fontId="7" fillId="2" borderId="0" xfId="4" applyNumberFormat="1" applyFont="1" applyFill="1"/>
    <xf numFmtId="0" fontId="9" fillId="0" borderId="0" xfId="0" applyFont="1"/>
  </cellXfs>
  <cellStyles count="6">
    <cellStyle name="Millares" xfId="1" builtinId="3"/>
    <cellStyle name="Millares_Formato Presupuesto Minagricultura" xfId="5"/>
    <cellStyle name="Millares_INGRESOS 2005" xfId="4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8\Solicitud%20&#225;reas\I%20trimestre%202018\Solicitud%20PPC%20y%20Sanidad%20I%20trimestre%202018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Presupuesto%202017\Presupuesto%202017%203ra%20version\Anexos\Presupuesto%20PPC%2020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Ortiz\Desktop\PPC2013\PRESUPUESTO%202014\PRESUPUESTO%20DEFINITIVO%202014%20NOV\Desagregado%20PPC%202014%20%20definiti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8/CIERRE%20ENE-MAR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17\AJUSTE%20SALARIOSdef\Ajuste%20salariosde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NTRATOS%20ACP%20FNP\MATRIZ%20DE%20CONTROL%20A&#209;O%202011(borrador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ppc\AppData\Local\Microsoft\Windows\Temporary%20Internet%20Files\Content.IE5\68SX2PI0\Desagregado%20&#193;rea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PPC I trimestre 2018"/>
      <sheetName val="Ppto Sanidad I trimestre 2018"/>
      <sheetName val="VENTAS IV TRIMESTRE PPC"/>
    </sheetNames>
    <sheetDataSet>
      <sheetData sheetId="0" refreshError="1"/>
      <sheetData sheetId="1" refreshError="1"/>
      <sheetData sheetId="2" refreshError="1">
        <row r="6">
          <cell r="D6">
            <v>258425000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"/>
      <sheetName val="Otros ingresos"/>
      <sheetName val="Rendimientos "/>
      <sheetName val="VENTAS PPC"/>
      <sheetName val="Ejecución ingresos 2017"/>
      <sheetName val="Ejecución gastos 2017"/>
      <sheetName val="Superavit 2017"/>
      <sheetName val="Anexo 2 "/>
      <sheetName val="Anexo 3"/>
      <sheetName val="Anexo 4"/>
      <sheetName val="Funcionamiento"/>
      <sheetName val="Nómina y honorarios 2018"/>
      <sheetName val="Comparativo nómina 2017-2018"/>
      <sheetName val="Comparativo gastos personal "/>
    </sheetNames>
    <sheetDataSet>
      <sheetData sheetId="0"/>
      <sheetData sheetId="1">
        <row r="15">
          <cell r="C15">
            <v>59500000</v>
          </cell>
        </row>
      </sheetData>
      <sheetData sheetId="2"/>
      <sheetData sheetId="3"/>
      <sheetData sheetId="4"/>
      <sheetData sheetId="5"/>
      <sheetData sheetId="6"/>
      <sheetData sheetId="7">
        <row r="110">
          <cell r="K110">
            <v>2401187293</v>
          </cell>
        </row>
        <row r="185">
          <cell r="K185">
            <v>307787662</v>
          </cell>
        </row>
        <row r="195">
          <cell r="K195">
            <v>6615115092.96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y honorarios 2017"/>
      <sheetName val="Hoja1"/>
      <sheetName val="Vencimientos"/>
      <sheetName val="Hoja1 (2)"/>
      <sheetName val="Nómina anua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cutivo"/>
      <sheetName val="Vencimientos"/>
      <sheetName val="CONTROL CONTRATOS 2011"/>
      <sheetName val="Hoja1"/>
    </sheetNames>
    <sheetDataSet>
      <sheetData sheetId="0">
        <row r="9">
          <cell r="M9" t="str">
            <v>FUNCIONAMIENTO</v>
          </cell>
        </row>
        <row r="10">
          <cell r="M10" t="str">
            <v>MERCADEO</v>
          </cell>
        </row>
        <row r="11">
          <cell r="M11" t="str">
            <v>PPC</v>
          </cell>
        </row>
        <row r="12">
          <cell r="M12" t="str">
            <v>ECONOMICA</v>
          </cell>
        </row>
        <row r="13">
          <cell r="M13" t="str">
            <v>TECNICA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zoomScaleNormal="100" zoomScaleSheetLayoutView="80" workbookViewId="0">
      <pane xSplit="1" ySplit="11" topLeftCell="B12" activePane="bottomRight" state="frozen"/>
      <selection activeCell="X27" sqref="X27"/>
      <selection pane="topRight" activeCell="X27" sqref="X27"/>
      <selection pane="bottomLeft" activeCell="X27" sqref="X27"/>
      <selection pane="bottomRight" activeCell="A6" sqref="A6"/>
    </sheetView>
  </sheetViews>
  <sheetFormatPr baseColWidth="10" defaultRowHeight="12.75" outlineLevelRow="1" x14ac:dyDescent="0.2"/>
  <cols>
    <col min="1" max="1" width="35.5703125" customWidth="1"/>
    <col min="2" max="4" width="20.5703125" customWidth="1"/>
    <col min="5" max="5" width="15.85546875" customWidth="1"/>
    <col min="6" max="6" width="23" customWidth="1"/>
    <col min="7" max="7" width="18" bestFit="1" customWidth="1"/>
    <col min="8" max="8" width="12.5703125" bestFit="1" customWidth="1"/>
    <col min="9" max="9" width="16.140625" bestFit="1" customWidth="1"/>
    <col min="10" max="10" width="12" bestFit="1" customWidth="1"/>
    <col min="11" max="11" width="11.85546875" bestFit="1" customWidth="1"/>
    <col min="12" max="12" width="12" bestFit="1" customWidth="1"/>
  </cols>
  <sheetData>
    <row r="1" spans="1:10" ht="15.75" x14ac:dyDescent="0.3">
      <c r="A1" s="1"/>
      <c r="B1" s="1"/>
      <c r="C1" s="1"/>
      <c r="D1" s="1"/>
      <c r="E1" s="1"/>
      <c r="F1" s="2"/>
      <c r="G1" s="2"/>
      <c r="H1" s="2"/>
      <c r="I1" s="2"/>
      <c r="J1" s="2"/>
    </row>
    <row r="2" spans="1:10" ht="15.75" x14ac:dyDescent="0.3">
      <c r="A2" s="3" t="s">
        <v>0</v>
      </c>
      <c r="B2" s="3"/>
      <c r="C2" s="3"/>
      <c r="D2" s="3"/>
      <c r="E2" s="3"/>
      <c r="F2" s="2"/>
      <c r="G2" s="2"/>
      <c r="H2" s="2"/>
      <c r="I2" s="2"/>
      <c r="J2" s="2"/>
    </row>
    <row r="3" spans="1:10" ht="15.75" x14ac:dyDescent="0.3">
      <c r="A3" s="3" t="s">
        <v>1</v>
      </c>
      <c r="B3" s="3"/>
      <c r="C3" s="3"/>
      <c r="D3" s="3"/>
      <c r="E3" s="3"/>
      <c r="F3" s="2"/>
      <c r="G3" s="2"/>
      <c r="H3" s="2"/>
      <c r="I3" s="2"/>
      <c r="J3" s="2"/>
    </row>
    <row r="4" spans="1:10" ht="15.75" x14ac:dyDescent="0.3">
      <c r="A4" s="3" t="s">
        <v>2</v>
      </c>
      <c r="B4" s="3"/>
      <c r="C4" s="3"/>
      <c r="D4" s="3"/>
      <c r="E4" s="3"/>
      <c r="F4" s="4"/>
      <c r="G4" s="5"/>
      <c r="H4" s="2"/>
      <c r="I4" s="2"/>
      <c r="J4" s="2"/>
    </row>
    <row r="5" spans="1:10" ht="15.75" x14ac:dyDescent="0.3">
      <c r="A5" s="6" t="s">
        <v>3</v>
      </c>
      <c r="B5" s="6"/>
      <c r="C5" s="6"/>
      <c r="D5" s="6"/>
      <c r="E5" s="6"/>
      <c r="F5" s="4"/>
      <c r="G5" s="5"/>
      <c r="H5" s="2"/>
      <c r="I5" s="2"/>
      <c r="J5" s="2"/>
    </row>
    <row r="6" spans="1:10" ht="15.75" x14ac:dyDescent="0.3">
      <c r="A6" s="7"/>
      <c r="B6" s="8"/>
      <c r="C6" s="8"/>
      <c r="D6" s="8"/>
      <c r="E6" s="8"/>
      <c r="F6" s="4"/>
      <c r="G6" s="2"/>
      <c r="H6" s="2"/>
      <c r="I6" s="2"/>
      <c r="J6" s="2"/>
    </row>
    <row r="7" spans="1:10" ht="15.75" x14ac:dyDescent="0.3">
      <c r="A7" s="9" t="s">
        <v>4</v>
      </c>
      <c r="B7" s="9"/>
      <c r="C7" s="9"/>
      <c r="D7" s="9"/>
      <c r="E7" s="9"/>
      <c r="F7" s="4"/>
      <c r="G7" s="2"/>
      <c r="H7" s="2"/>
      <c r="I7" s="2"/>
      <c r="J7" s="2"/>
    </row>
    <row r="8" spans="1:10" ht="16.5" thickBot="1" x14ac:dyDescent="0.35">
      <c r="A8" s="10"/>
      <c r="B8" s="10"/>
      <c r="C8" s="10"/>
      <c r="D8" s="10"/>
      <c r="E8" s="10"/>
      <c r="F8" s="4"/>
      <c r="G8" s="2"/>
      <c r="H8" s="2"/>
      <c r="I8" s="2"/>
      <c r="J8" s="2"/>
    </row>
    <row r="9" spans="1:10" ht="16.5" thickTop="1" x14ac:dyDescent="0.3">
      <c r="A9" s="11" t="s">
        <v>5</v>
      </c>
      <c r="B9" s="12" t="s">
        <v>6</v>
      </c>
      <c r="C9" s="12" t="s">
        <v>6</v>
      </c>
      <c r="D9" s="13" t="s">
        <v>7</v>
      </c>
      <c r="E9" s="14" t="s">
        <v>8</v>
      </c>
      <c r="F9" s="2"/>
      <c r="G9" s="2"/>
      <c r="H9" s="2"/>
      <c r="I9" s="2"/>
      <c r="J9" s="2"/>
    </row>
    <row r="10" spans="1:10" ht="15.75" x14ac:dyDescent="0.3">
      <c r="A10" s="15"/>
      <c r="B10" s="16" t="s">
        <v>9</v>
      </c>
      <c r="C10" s="16" t="s">
        <v>10</v>
      </c>
      <c r="D10" s="17"/>
      <c r="E10" s="18" t="s">
        <v>11</v>
      </c>
      <c r="F10" s="2"/>
      <c r="G10" s="2"/>
      <c r="H10" s="2"/>
      <c r="I10" s="2"/>
      <c r="J10" s="2"/>
    </row>
    <row r="11" spans="1:10" ht="16.5" thickBot="1" x14ac:dyDescent="0.35">
      <c r="A11" s="19"/>
      <c r="B11" s="20" t="s">
        <v>12</v>
      </c>
      <c r="C11" s="20" t="s">
        <v>12</v>
      </c>
      <c r="D11" s="21"/>
      <c r="E11" s="22"/>
      <c r="F11" s="2"/>
      <c r="G11" s="2"/>
      <c r="H11" s="2"/>
      <c r="I11" s="2"/>
      <c r="J11" s="2"/>
    </row>
    <row r="12" spans="1:10" ht="15.75" customHeight="1" x14ac:dyDescent="0.3">
      <c r="A12" s="23" t="s">
        <v>13</v>
      </c>
      <c r="B12" s="24">
        <f>+B14+B18+B22</f>
        <v>9097984122</v>
      </c>
      <c r="C12" s="24">
        <f>+C14+C18+C22</f>
        <v>8196180457</v>
      </c>
      <c r="D12" s="25">
        <f>+C12-B12</f>
        <v>-901803665</v>
      </c>
      <c r="E12" s="26">
        <f>+C12/B12</f>
        <v>0.90087873831090426</v>
      </c>
      <c r="F12" s="2"/>
      <c r="G12" s="2"/>
      <c r="H12" s="2"/>
      <c r="I12" s="2"/>
      <c r="J12" s="2"/>
    </row>
    <row r="13" spans="1:10" ht="13.5" customHeight="1" x14ac:dyDescent="0.3">
      <c r="A13" s="27"/>
      <c r="B13" s="28"/>
      <c r="C13" s="28"/>
      <c r="D13" s="28"/>
      <c r="E13" s="26"/>
      <c r="F13" s="2"/>
      <c r="G13" s="2"/>
      <c r="H13" s="2"/>
      <c r="I13" s="2"/>
      <c r="J13" s="2"/>
    </row>
    <row r="14" spans="1:10" ht="30.75" x14ac:dyDescent="0.3">
      <c r="A14" s="29" t="s">
        <v>14</v>
      </c>
      <c r="B14" s="30">
        <f>+B15+B16</f>
        <v>8012196166</v>
      </c>
      <c r="C14" s="30">
        <f>+C15+C16</f>
        <v>8084302868</v>
      </c>
      <c r="D14" s="30">
        <f>+C14-B14</f>
        <v>72106702</v>
      </c>
      <c r="E14" s="26">
        <f>+C14/B14</f>
        <v>1.0089996176461564</v>
      </c>
      <c r="F14" s="31"/>
      <c r="G14" s="2"/>
      <c r="H14" s="32"/>
      <c r="I14" s="2"/>
      <c r="J14" s="2"/>
    </row>
    <row r="15" spans="1:10" ht="15.75" x14ac:dyDescent="0.3">
      <c r="A15" s="27" t="s">
        <v>15</v>
      </c>
      <c r="B15" s="28">
        <f>SUM(322109+307045+332348)*(8333*62.5%)</f>
        <v>5007622603.75</v>
      </c>
      <c r="C15" s="28">
        <v>5052689292.75</v>
      </c>
      <c r="D15" s="28">
        <f>+C15-B15</f>
        <v>45066689</v>
      </c>
      <c r="E15" s="33">
        <f>+C15/B15</f>
        <v>1.0089996176960803</v>
      </c>
      <c r="F15" s="2"/>
      <c r="G15" s="34"/>
      <c r="H15" s="2"/>
      <c r="I15" s="2"/>
      <c r="J15" s="32"/>
    </row>
    <row r="16" spans="1:10" ht="30" x14ac:dyDescent="0.3">
      <c r="A16" s="27" t="s">
        <v>16</v>
      </c>
      <c r="B16" s="28">
        <f>SUM(322109+307045+332348)*(8333*37.5%)</f>
        <v>3004573562.25</v>
      </c>
      <c r="C16" s="28">
        <v>3031613575.25</v>
      </c>
      <c r="D16" s="28">
        <f>+C16-B16</f>
        <v>27040013</v>
      </c>
      <c r="E16" s="33">
        <f>+C16/B16</f>
        <v>1.0089996175629499</v>
      </c>
      <c r="F16" s="2"/>
      <c r="G16" s="34"/>
      <c r="H16" s="2"/>
      <c r="I16" s="2"/>
      <c r="J16" s="32"/>
    </row>
    <row r="17" spans="1:10" ht="15.75" x14ac:dyDescent="0.3">
      <c r="A17" s="27"/>
      <c r="B17" s="28"/>
      <c r="C17" s="28"/>
      <c r="D17" s="28"/>
      <c r="E17" s="33"/>
      <c r="F17" s="2"/>
      <c r="G17" s="35"/>
      <c r="H17" s="2"/>
      <c r="I17" s="2"/>
      <c r="J17" s="32"/>
    </row>
    <row r="18" spans="1:10" ht="30.75" x14ac:dyDescent="0.3">
      <c r="A18" s="36" t="s">
        <v>17</v>
      </c>
      <c r="B18" s="37">
        <f>+B19+B20</f>
        <v>80000000</v>
      </c>
      <c r="C18" s="37">
        <f>+C19+C20</f>
        <v>111877589</v>
      </c>
      <c r="D18" s="37">
        <f>+C18-B18</f>
        <v>31877589</v>
      </c>
      <c r="E18" s="38">
        <f>+C18/B18</f>
        <v>1.3984698625</v>
      </c>
      <c r="F18" s="2"/>
      <c r="G18" s="32"/>
      <c r="H18" s="2"/>
      <c r="I18" s="2"/>
      <c r="J18" s="2"/>
    </row>
    <row r="19" spans="1:10" ht="15.75" x14ac:dyDescent="0.3">
      <c r="A19" s="39" t="s">
        <v>15</v>
      </c>
      <c r="B19" s="28">
        <v>50000000</v>
      </c>
      <c r="C19" s="28">
        <v>69923493</v>
      </c>
      <c r="D19" s="28">
        <f>+C19-B19</f>
        <v>19923493</v>
      </c>
      <c r="E19" s="40">
        <f>+C19/B19</f>
        <v>1.3984698600000001</v>
      </c>
      <c r="F19" s="2"/>
      <c r="G19" s="32"/>
      <c r="H19" s="2"/>
      <c r="I19" s="2"/>
      <c r="J19" s="2"/>
    </row>
    <row r="20" spans="1:10" ht="30" x14ac:dyDescent="0.3">
      <c r="A20" s="39" t="s">
        <v>16</v>
      </c>
      <c r="B20" s="28">
        <v>30000000</v>
      </c>
      <c r="C20" s="28">
        <v>41954096</v>
      </c>
      <c r="D20" s="28">
        <f>+C20-B20</f>
        <v>11954096</v>
      </c>
      <c r="E20" s="40">
        <f>+C20/B20</f>
        <v>1.3984698666666666</v>
      </c>
      <c r="F20" s="2"/>
      <c r="G20" s="32"/>
      <c r="H20" s="2"/>
      <c r="I20" s="2"/>
      <c r="J20" s="2"/>
    </row>
    <row r="21" spans="1:10" ht="15.75" x14ac:dyDescent="0.3">
      <c r="A21" s="39"/>
      <c r="B21" s="28"/>
      <c r="C21" s="28"/>
      <c r="D21" s="28"/>
      <c r="E21" s="41"/>
      <c r="F21" s="2"/>
      <c r="G21" s="42"/>
      <c r="H21" s="32"/>
      <c r="I21" s="2"/>
      <c r="J21" s="2"/>
    </row>
    <row r="22" spans="1:10" ht="30.75" x14ac:dyDescent="0.3">
      <c r="A22" s="29" t="s">
        <v>18</v>
      </c>
      <c r="B22" s="25">
        <f>+B23+B24</f>
        <v>1005787956</v>
      </c>
      <c r="C22" s="25">
        <f>+C23+C24</f>
        <v>0</v>
      </c>
      <c r="D22" s="25">
        <f>+C22-B22</f>
        <v>-1005787956</v>
      </c>
      <c r="E22" s="26">
        <f>+C22/B22</f>
        <v>0</v>
      </c>
      <c r="F22" s="2"/>
      <c r="G22" s="43"/>
      <c r="H22" s="2"/>
      <c r="I22" s="2"/>
      <c r="J22" s="2"/>
    </row>
    <row r="23" spans="1:10" ht="15.75" x14ac:dyDescent="0.3">
      <c r="A23" s="27" t="s">
        <v>15</v>
      </c>
      <c r="B23" s="44"/>
      <c r="C23" s="44">
        <v>0</v>
      </c>
      <c r="D23" s="44"/>
      <c r="E23" s="33"/>
      <c r="F23" s="2"/>
      <c r="G23" s="45"/>
      <c r="H23" s="2"/>
      <c r="I23" s="2"/>
      <c r="J23" s="2"/>
    </row>
    <row r="24" spans="1:10" ht="30" x14ac:dyDescent="0.3">
      <c r="A24" s="27" t="s">
        <v>16</v>
      </c>
      <c r="B24" s="44">
        <v>1005787956</v>
      </c>
      <c r="C24" s="44">
        <v>0</v>
      </c>
      <c r="D24" s="44">
        <f>+C24-B24</f>
        <v>-1005787956</v>
      </c>
      <c r="E24" s="33">
        <f>+C24/B24</f>
        <v>0</v>
      </c>
      <c r="F24" s="2"/>
      <c r="G24" s="46"/>
      <c r="H24" s="2"/>
      <c r="I24" s="2"/>
      <c r="J24" s="2"/>
    </row>
    <row r="25" spans="1:10" ht="15.75" x14ac:dyDescent="0.3">
      <c r="A25" s="47"/>
      <c r="B25" s="48"/>
      <c r="C25" s="48"/>
      <c r="D25" s="48"/>
      <c r="E25" s="49"/>
      <c r="F25" s="2"/>
      <c r="G25" s="46"/>
      <c r="H25" s="2"/>
      <c r="I25" s="2"/>
      <c r="J25" s="2"/>
    </row>
    <row r="26" spans="1:10" ht="30.75" x14ac:dyDescent="0.3">
      <c r="A26" s="50" t="s">
        <v>19</v>
      </c>
      <c r="B26" s="37">
        <f>+B28+B32</f>
        <v>430388949</v>
      </c>
      <c r="C26" s="37">
        <f>+C28+C32</f>
        <v>344078737</v>
      </c>
      <c r="D26" s="37">
        <f>+C26-B26</f>
        <v>-86310212</v>
      </c>
      <c r="E26" s="26">
        <f>+C26/B26</f>
        <v>0.79945997172896743</v>
      </c>
      <c r="F26" s="2"/>
      <c r="G26" s="43"/>
      <c r="H26" s="2"/>
      <c r="I26" s="2"/>
      <c r="J26" s="2"/>
    </row>
    <row r="27" spans="1:10" ht="15.75" x14ac:dyDescent="0.3">
      <c r="A27" s="27"/>
      <c r="B27" s="28"/>
      <c r="C27" s="28"/>
      <c r="D27" s="28"/>
      <c r="E27" s="26"/>
      <c r="F27" s="2"/>
      <c r="G27" s="32"/>
      <c r="H27" s="2"/>
      <c r="I27" s="2"/>
      <c r="J27" s="2"/>
    </row>
    <row r="28" spans="1:10" ht="15.75" x14ac:dyDescent="0.3">
      <c r="A28" s="50" t="s">
        <v>20</v>
      </c>
      <c r="B28" s="37">
        <f>+B29+B30</f>
        <v>104220058</v>
      </c>
      <c r="C28" s="37">
        <f>+C29+C30</f>
        <v>58771824</v>
      </c>
      <c r="D28" s="37">
        <f>+C28-B28</f>
        <v>-45448234</v>
      </c>
      <c r="E28" s="26">
        <f>+C28/B28</f>
        <v>0.56392046912888882</v>
      </c>
      <c r="F28" s="2"/>
      <c r="G28" s="2"/>
      <c r="H28" s="2"/>
      <c r="I28" s="2"/>
      <c r="J28" s="2"/>
    </row>
    <row r="29" spans="1:10" ht="15.75" x14ac:dyDescent="0.3">
      <c r="A29" s="27" t="s">
        <v>21</v>
      </c>
      <c r="B29" s="28">
        <v>43162555</v>
      </c>
      <c r="C29" s="28">
        <v>27518606</v>
      </c>
      <c r="D29" s="28">
        <f>+C29-B29</f>
        <v>-15643949</v>
      </c>
      <c r="E29" s="33">
        <f>+C29/B29</f>
        <v>0.63755739204965967</v>
      </c>
      <c r="F29" s="2"/>
      <c r="G29" s="32"/>
      <c r="H29" s="2"/>
      <c r="I29" s="2"/>
      <c r="J29" s="2"/>
    </row>
    <row r="30" spans="1:10" ht="15.75" x14ac:dyDescent="0.3">
      <c r="A30" s="27" t="s">
        <v>22</v>
      </c>
      <c r="B30" s="28">
        <v>61057503</v>
      </c>
      <c r="C30" s="28">
        <v>31253218</v>
      </c>
      <c r="D30" s="28">
        <f>+C30-B30</f>
        <v>-29804285</v>
      </c>
      <c r="E30" s="33">
        <f>+C30/B30</f>
        <v>0.5118653148983181</v>
      </c>
      <c r="F30" s="2"/>
      <c r="G30" s="32"/>
      <c r="H30" s="2"/>
      <c r="I30" s="2"/>
      <c r="J30" s="2"/>
    </row>
    <row r="31" spans="1:10" ht="15.75" x14ac:dyDescent="0.3">
      <c r="A31" s="27"/>
      <c r="B31" s="28"/>
      <c r="C31" s="28"/>
      <c r="D31" s="28"/>
      <c r="E31" s="33"/>
      <c r="F31" s="2"/>
      <c r="G31" s="2"/>
      <c r="H31" s="2"/>
      <c r="I31" s="2"/>
      <c r="J31" s="2"/>
    </row>
    <row r="32" spans="1:10" ht="15.75" x14ac:dyDescent="0.3">
      <c r="A32" s="50" t="s">
        <v>23</v>
      </c>
      <c r="B32" s="37">
        <f>SUM(B33:B37)</f>
        <v>326168891</v>
      </c>
      <c r="C32" s="37">
        <f>SUM(C33:C37)</f>
        <v>285306913</v>
      </c>
      <c r="D32" s="37">
        <f t="shared" ref="D32:D37" si="0">+C32-B32</f>
        <v>-40861978</v>
      </c>
      <c r="E32" s="26">
        <f t="shared" ref="E32:E37" si="1">+C32/B32</f>
        <v>0.87472141234953027</v>
      </c>
      <c r="F32" s="2"/>
      <c r="G32" s="2"/>
      <c r="H32" s="2"/>
      <c r="I32" s="2"/>
      <c r="J32" s="2"/>
    </row>
    <row r="33" spans="1:6" ht="15.75" x14ac:dyDescent="0.3">
      <c r="A33" s="27" t="s">
        <v>24</v>
      </c>
      <c r="B33" s="28">
        <f>+'[1]VENTAS IV TRIMESTRE PPC'!$D$6</f>
        <v>258425000</v>
      </c>
      <c r="C33" s="28">
        <v>240365550</v>
      </c>
      <c r="D33" s="28">
        <f t="shared" si="0"/>
        <v>-18059450</v>
      </c>
      <c r="E33" s="33">
        <f t="shared" si="1"/>
        <v>0.93011724871819679</v>
      </c>
      <c r="F33" s="2"/>
    </row>
    <row r="34" spans="1:6" ht="15.75" x14ac:dyDescent="0.3">
      <c r="A34" s="51" t="s">
        <v>25</v>
      </c>
      <c r="B34" s="52">
        <v>1981672</v>
      </c>
      <c r="C34" s="52">
        <v>9179128</v>
      </c>
      <c r="D34" s="52">
        <f t="shared" si="0"/>
        <v>7197456</v>
      </c>
      <c r="E34" s="33">
        <f t="shared" si="1"/>
        <v>4.6320117557295051</v>
      </c>
      <c r="F34" s="2"/>
    </row>
    <row r="35" spans="1:6" ht="15.75" x14ac:dyDescent="0.3">
      <c r="A35" s="51" t="s">
        <v>26</v>
      </c>
      <c r="B35" s="52">
        <v>2684248</v>
      </c>
      <c r="C35" s="52">
        <v>153370</v>
      </c>
      <c r="D35" s="52">
        <f t="shared" si="0"/>
        <v>-2530878</v>
      </c>
      <c r="E35" s="33">
        <f t="shared" si="1"/>
        <v>5.7137045459286918E-2</v>
      </c>
      <c r="F35" s="2"/>
    </row>
    <row r="36" spans="1:6" ht="15.75" x14ac:dyDescent="0.3">
      <c r="A36" s="51" t="s">
        <v>27</v>
      </c>
      <c r="B36" s="52">
        <v>3577971</v>
      </c>
      <c r="C36" s="52">
        <v>9969493</v>
      </c>
      <c r="D36" s="52">
        <f t="shared" si="0"/>
        <v>6391522</v>
      </c>
      <c r="E36" s="33">
        <f t="shared" si="1"/>
        <v>2.7863537742480307</v>
      </c>
      <c r="F36" s="2"/>
    </row>
    <row r="37" spans="1:6" ht="15.75" x14ac:dyDescent="0.3">
      <c r="A37" s="51" t="s">
        <v>28</v>
      </c>
      <c r="B37" s="52">
        <f>+'[2]Otros ingresos'!C15</f>
        <v>59500000</v>
      </c>
      <c r="C37" s="52">
        <v>25639372</v>
      </c>
      <c r="D37" s="52">
        <f t="shared" si="0"/>
        <v>-33860628</v>
      </c>
      <c r="E37" s="33">
        <f t="shared" si="1"/>
        <v>0.43091381512605043</v>
      </c>
      <c r="F37" s="2"/>
    </row>
    <row r="38" spans="1:6" ht="16.5" thickBot="1" x14ac:dyDescent="0.35">
      <c r="A38" s="51"/>
      <c r="B38" s="52"/>
      <c r="C38" s="52"/>
      <c r="D38" s="52"/>
      <c r="E38" s="33"/>
      <c r="F38" s="2"/>
    </row>
    <row r="39" spans="1:6" ht="16.5" thickBot="1" x14ac:dyDescent="0.35">
      <c r="A39" s="53" t="s">
        <v>29</v>
      </c>
      <c r="B39" s="54">
        <f>+B26+B12</f>
        <v>9528373071</v>
      </c>
      <c r="C39" s="54">
        <f>+C26+C12</f>
        <v>8540259194</v>
      </c>
      <c r="D39" s="54">
        <f>+C39-B39</f>
        <v>-988113877</v>
      </c>
      <c r="E39" s="55">
        <f>+C39/B39</f>
        <v>0.89629773418429992</v>
      </c>
      <c r="F39" s="2"/>
    </row>
    <row r="40" spans="1:6" ht="16.5" thickTop="1" x14ac:dyDescent="0.3">
      <c r="A40" s="56"/>
      <c r="B40" s="57"/>
      <c r="C40" s="57"/>
      <c r="D40" s="57"/>
      <c r="E40" s="57"/>
      <c r="F40" s="4"/>
    </row>
    <row r="41" spans="1:6" ht="15.75" hidden="1" outlineLevel="1" x14ac:dyDescent="0.3">
      <c r="A41" s="58" t="s">
        <v>30</v>
      </c>
      <c r="B41" s="58"/>
      <c r="C41" s="58"/>
      <c r="D41" s="58"/>
      <c r="E41" s="58"/>
      <c r="F41" s="2"/>
    </row>
    <row r="42" spans="1:6" ht="15.75" hidden="1" outlineLevel="1" x14ac:dyDescent="0.3">
      <c r="A42" s="58" t="s">
        <v>31</v>
      </c>
      <c r="B42" s="59">
        <f>+B15+B19+B23+B29+B34+B36+B37</f>
        <v>5165844801.75</v>
      </c>
      <c r="C42" s="32">
        <f>+C15+C19+C23+C29+C34+C36+C37</f>
        <v>5194919384.75</v>
      </c>
      <c r="D42" s="2"/>
      <c r="E42" s="2"/>
      <c r="F42" s="2"/>
    </row>
    <row r="43" spans="1:6" ht="15.75" hidden="1" outlineLevel="1" x14ac:dyDescent="0.3">
      <c r="A43" s="58" t="s">
        <v>32</v>
      </c>
      <c r="B43" s="59">
        <f>+B16+B20+B24+B30+B33+B35</f>
        <v>4362528269.25</v>
      </c>
      <c r="C43" s="32">
        <f>+C16+C20+C24+C30+C33+C35</f>
        <v>3345339809.25</v>
      </c>
      <c r="D43" s="2"/>
      <c r="E43" s="2"/>
      <c r="F43" s="2"/>
    </row>
    <row r="44" spans="1:6" ht="15.75" hidden="1" outlineLevel="1" x14ac:dyDescent="0.3">
      <c r="A44" s="58" t="s">
        <v>33</v>
      </c>
      <c r="B44" s="59"/>
      <c r="C44" s="32">
        <f>SUM(C42:C43)</f>
        <v>8540259194</v>
      </c>
      <c r="D44" s="2"/>
      <c r="E44" s="2"/>
      <c r="F44" s="2"/>
    </row>
    <row r="45" spans="1:6" ht="15" hidden="1" outlineLevel="1" x14ac:dyDescent="0.3">
      <c r="A45" s="60"/>
      <c r="B45" s="2"/>
      <c r="C45" s="2"/>
      <c r="D45" s="2"/>
      <c r="E45" s="2"/>
      <c r="F45" s="2"/>
    </row>
    <row r="46" spans="1:6" ht="15.75" hidden="1" outlineLevel="1" x14ac:dyDescent="0.3">
      <c r="A46" s="58" t="s">
        <v>34</v>
      </c>
      <c r="B46" s="2"/>
      <c r="C46" s="43">
        <f>+'[2]Anexo 2 '!K195-'[2]Anexo 2 '!K185-'[2]Anexo 2 '!K110-347267203-135568306</f>
        <v>3423304628.96</v>
      </c>
      <c r="D46" s="2"/>
      <c r="E46" s="2"/>
      <c r="F46" s="2"/>
    </row>
    <row r="47" spans="1:6" ht="15.75" hidden="1" outlineLevel="1" x14ac:dyDescent="0.3">
      <c r="A47" s="58" t="s">
        <v>35</v>
      </c>
      <c r="B47" s="2"/>
      <c r="C47" s="43">
        <f>+'[2]Anexo 2 '!K110+'[2]Anexo 2 '!K185+347267203+135568306</f>
        <v>3191810464</v>
      </c>
      <c r="D47" s="2"/>
      <c r="E47" s="2"/>
      <c r="F47" s="2"/>
    </row>
    <row r="48" spans="1:6" ht="15.75" hidden="1" outlineLevel="1" x14ac:dyDescent="0.3">
      <c r="A48" s="58" t="s">
        <v>33</v>
      </c>
      <c r="B48" s="2"/>
      <c r="C48" s="43">
        <f>SUM(C46:C47)</f>
        <v>6615115092.96</v>
      </c>
      <c r="D48" s="2"/>
      <c r="E48" s="2"/>
      <c r="F48" s="2"/>
    </row>
    <row r="49" spans="1:3" ht="15" hidden="1" outlineLevel="1" x14ac:dyDescent="0.3">
      <c r="A49" s="60"/>
      <c r="B49" s="2"/>
      <c r="C49" s="2"/>
    </row>
    <row r="50" spans="1:3" ht="15.75" hidden="1" outlineLevel="1" x14ac:dyDescent="0.3">
      <c r="A50" s="58" t="s">
        <v>36</v>
      </c>
      <c r="B50" s="2"/>
      <c r="C50" s="43">
        <f>+C42-C46</f>
        <v>1771614755.79</v>
      </c>
    </row>
    <row r="51" spans="1:3" ht="15.75" hidden="1" outlineLevel="1" x14ac:dyDescent="0.3">
      <c r="A51" s="58" t="s">
        <v>37</v>
      </c>
      <c r="B51" s="2"/>
      <c r="C51" s="43">
        <f>+C43-C47</f>
        <v>153529345.25</v>
      </c>
    </row>
    <row r="52" spans="1:3" ht="15" collapsed="1" x14ac:dyDescent="0.3">
      <c r="A52" s="2"/>
      <c r="B52" s="2"/>
      <c r="C52" s="2"/>
    </row>
    <row r="53" spans="1:3" ht="15" x14ac:dyDescent="0.3">
      <c r="A53" s="2"/>
      <c r="B53" s="2"/>
      <c r="C53" s="2"/>
    </row>
  </sheetData>
  <mergeCells count="8">
    <mergeCell ref="A2:E2"/>
    <mergeCell ref="A3:E3"/>
    <mergeCell ref="A4:E4"/>
    <mergeCell ref="A5:E5"/>
    <mergeCell ref="A7:E7"/>
    <mergeCell ref="A9:A11"/>
    <mergeCell ref="D9:D11"/>
    <mergeCell ref="E9:E11"/>
  </mergeCells>
  <printOptions horizontalCentered="1"/>
  <pageMargins left="0.39370078740157483" right="0.39370078740157483" top="0.59055118110236227" bottom="0.59055118110236227" header="0.51181102362204722" footer="0.51181102362204722"/>
  <pageSetup scale="5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Anexo 1</vt:lpstr>
      <vt:lpstr>'Anexo 1'!Área_de_impresión</vt:lpstr>
      <vt:lpstr>ppc</vt:lpstr>
      <vt:lpstr>'Anexo 1'!Títulos_a_imprimir</vt:lpstr>
      <vt:lpstr>VTAS2005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2019-10-16T17:09:36Z</dcterms:created>
  <dcterms:modified xsi:type="dcterms:W3CDTF">2019-10-16T17:10:08Z</dcterms:modified>
</cp:coreProperties>
</file>