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Año 2019\LEY 1712\EJECUCION PRESUPUESTAL HISTORICA ANUAL\2016\Junio\"/>
    </mc:Choice>
  </mc:AlternateContent>
  <bookViews>
    <workbookView xWindow="0" yWindow="0" windowWidth="24000" windowHeight="9435"/>
  </bookViews>
  <sheets>
    <sheet name="Anexo 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0" hidden="1">#REF!</definedName>
    <definedName name="_xlnm._FilterDatabase" hidden="1">#REF!</definedName>
    <definedName name="ANEXO" localSheetId="0" hidden="1">'[5]Inversión total en programas'!$A$50:$IV$50,'[5]Inversión total en programas'!$A$60:$IV$63</definedName>
    <definedName name="ANEXO" hidden="1">'[6]Inversión total en programas'!$A$50:$IV$50,'[6]Inversión total en programas'!$A$60:$IV$63</definedName>
    <definedName name="_xlnm.Print_Area" localSheetId="0">'Anexo 2'!$A$1:$V$210</definedName>
    <definedName name="_xlnm.Print_Area">#REF!</definedName>
    <definedName name="ASISCALLCENTER" localSheetId="0">#REF!</definedName>
    <definedName name="ASISCALLCENTER">#REF!</definedName>
    <definedName name="ASISCONTABPPC" localSheetId="0">#REF!</definedName>
    <definedName name="ASISCONTABPPC">#REF!</definedName>
    <definedName name="ASISDESPACHOS" localSheetId="0">#REF!</definedName>
    <definedName name="ASISDESPACHOS">#REF!</definedName>
    <definedName name="ASISICA" localSheetId="0">#REF!</definedName>
    <definedName name="ASISICA">#REF!</definedName>
    <definedName name="AUXBODEGA" localSheetId="0">#REF!</definedName>
    <definedName name="AUXBODEGA">#REF!</definedName>
    <definedName name="cabezas" localSheetId="0">'[7]Anexo 1 Minagricultura'!#REF!</definedName>
    <definedName name="cabezas">'[8]Anexo 1 Minagricultura'!#REF!</definedName>
    <definedName name="CABEZAS_PROYEC" localSheetId="0">'[9]Anexo 1 Minagricultura'!$C$46</definedName>
    <definedName name="CABEZAS_PROYEC">'[10]Anexo 1 Minagricultura'!#REF!</definedName>
    <definedName name="CUOTAPPC2005" localSheetId="0">'[9]Anexo 1 Minagricultura'!#REF!</definedName>
    <definedName name="CUOTAPPC2005">'[10]Anexo 1 Minagricultura'!#REF!</definedName>
    <definedName name="CUOTAPPC2013" localSheetId="0">'[9]Anexo 1 Minagricultura'!#REF!</definedName>
    <definedName name="CUOTAPPC2013">'[11]Anexo 1 Minagricultura'!#REF!</definedName>
    <definedName name="CUOTAPPC203" localSheetId="0">'[9]Anexo 1 Minagricultura'!#REF!</definedName>
    <definedName name="CUOTAPPC203">'[11]Anexo 1 Minagricultura'!#REF!</definedName>
    <definedName name="DIAG_PPC" localSheetId="0">#REF!</definedName>
    <definedName name="DIAG_PPC">'[6]Inversión total en programas'!$B$86</definedName>
    <definedName name="DISTRIBUIDOR" localSheetId="0">#REF!</definedName>
    <definedName name="DISTRIBUIDOR">#REF!</definedName>
    <definedName name="Dólar" localSheetId="0">#REF!</definedName>
    <definedName name="Dólar">#REF!</definedName>
    <definedName name="eeeee" localSheetId="0">'[9]Ejecución ingresos 2014'!#REF!</definedName>
    <definedName name="eeeee">#REF!</definedName>
    <definedName name="EPPC" localSheetId="0">'[9]Anexo 1 Minagricultura'!$C$54</definedName>
    <definedName name="EPPC">'[10]Anexo 1 Minagricultura'!#REF!</definedName>
    <definedName name="Euro" localSheetId="0">#REF!</definedName>
    <definedName name="Euro">#REF!</definedName>
    <definedName name="FDGFDG" localSheetId="0">#REF!</definedName>
    <definedName name="FDGFDG">#REF!</definedName>
    <definedName name="FECHA_DE_RECIBIDO">[12]BASE!$E$3:$E$177</definedName>
    <definedName name="FOMENTO" localSheetId="0">'[9]Anexo 1 Minagricultura'!$C$53</definedName>
    <definedName name="FOMENTO">'[10]Anexo 1 Minagricultura'!#REF!</definedName>
    <definedName name="FOMENTOS" localSheetId="0">'[13]Anexo 1 Minagricultura'!$C$51</definedName>
    <definedName name="FOMENTOS">'[14]Anexo 1 Minagricultura'!$C$51</definedName>
    <definedName name="fondo" localSheetId="0">#REF!</definedName>
    <definedName name="fondo">#REF!</definedName>
    <definedName name="GTOSEPPC" localSheetId="0">#REF!</definedName>
    <definedName name="GTOSEPPC">'[6]Inversión total en programas'!$C$35</definedName>
    <definedName name="HONORAUDI_JURIDIC" localSheetId="0">#REF!</definedName>
    <definedName name="HONORAUDI_JURIDIC">#REF!</definedName>
    <definedName name="HONTOTAL" localSheetId="0">#REF!</definedName>
    <definedName name="HONTOTAL">#REF!</definedName>
    <definedName name="Incremento" localSheetId="0">#REF!</definedName>
    <definedName name="Incremento">#REF!</definedName>
    <definedName name="Inflación" localSheetId="0">#REF!</definedName>
    <definedName name="Inflación">#REF!</definedName>
    <definedName name="JORTIZ" localSheetId="0">#REF!</definedName>
    <definedName name="JORTIZ">#REF!</definedName>
    <definedName name="LABORATORIOS" localSheetId="0">#REF!</definedName>
    <definedName name="LABORATORIOS">#REF!</definedName>
    <definedName name="NOMBDISTRI" localSheetId="0">#REF!</definedName>
    <definedName name="NOMBDISTRI">#REF!</definedName>
    <definedName name="ojo" localSheetId="0">#REF!</definedName>
    <definedName name="ojo">#REF!</definedName>
    <definedName name="Pasajes" localSheetId="0">#REF!</definedName>
    <definedName name="Pasajes">#REF!</definedName>
    <definedName name="ppc">'[15]Inversión total en programas'!$B$86</definedName>
    <definedName name="RESERV_FUTU" localSheetId="0">#REF!</definedName>
    <definedName name="RESERV_FUTU">#REF!</definedName>
    <definedName name="saldo" localSheetId="0">'[9]Ejecución ingresos 2014'!#REF!</definedName>
    <definedName name="saldo">#REF!</definedName>
    <definedName name="saldos" localSheetId="0">'[9]Ejecución ingresos 2014'!#REF!</definedName>
    <definedName name="saldos">#REF!</definedName>
    <definedName name="SUPERA2004" localSheetId="0">'[9]Anexo 1 Minagricultura'!#REF!</definedName>
    <definedName name="SUPERA2004">'[10]Anexo 1 Minagricultura'!#REF!</definedName>
    <definedName name="SUPERA2005" localSheetId="0">'[9]Anexo 1 Minagricultura'!#REF!</definedName>
    <definedName name="SUPERA2005">'[10]Anexo 1 Minagricultura'!#REF!</definedName>
    <definedName name="SUPERA2010">'[15]Anexo 1 Minagricultura'!$C$21</definedName>
    <definedName name="SUPERA2012" localSheetId="0">'[9]Anexo 1 Minagricultura'!#REF!</definedName>
    <definedName name="SUPERA2012">'[11]Anexo 1 Minagricultura'!#REF!</definedName>
    <definedName name="SUPERAVIT" localSheetId="0">#REF!</definedName>
    <definedName name="SUPERAVIT">#REF!</definedName>
    <definedName name="SUPERAVIT2005_FNP" localSheetId="0">#REF!</definedName>
    <definedName name="SUPERAVIT2005_FNP">#REF!</definedName>
    <definedName name="SUPERAVITPPC_2005" localSheetId="0">#REF!</definedName>
    <definedName name="SUPERAVITPPC_2005">#REF!</definedName>
    <definedName name="_xlnm.Print_Titles" localSheetId="0">'Anexo 2'!$1:$5</definedName>
    <definedName name="_xlnm.Print_Titles">#REF!</definedName>
    <definedName name="VTAS2005" localSheetId="0">'[10]Anexo 1 Minagricultura'!#REF!</definedName>
    <definedName name="VTAS2005">'[10]Anexo 1 Minagricultura'!#REF!</definedName>
    <definedName name="xx" localSheetId="0">[16]Ingresos!$C$19</definedName>
    <definedName name="xx">[17]Ingresos!$C$19</definedName>
    <definedName name="Z_4099E833_BB74_4680_85C9_A6CF399D1CE2_.wvu.Cols" localSheetId="0" hidden="1">#REF!,#REF!,#REF!,#REF!</definedName>
    <definedName name="Z_4099E833_BB74_4680_85C9_A6CF399D1CE2_.wvu.Cols" hidden="1">'[10]Nómina 2004'!$C$1:$E$65536,'[10]Nómina 2004'!$H$1:$I$65536,'[10]Nómina 2004'!$L$1:$P$65536,'[10]Nómina 2004'!$AF$1:$AH$65536</definedName>
    <definedName name="Z_4099E833_BB74_4680_85C9_A6CF399D1CE2_.wvu.FilterData" localSheetId="0" hidden="1">#REF!</definedName>
    <definedName name="Z_4099E833_BB74_4680_85C9_A6CF399D1CE2_.wvu.FilterData" hidden="1">#REF!</definedName>
    <definedName name="Z_4099E833_BB74_4680_85C9_A6CF399D1CE2_.wvu.PrintArea" localSheetId="0" hidden="1">#REF!</definedName>
    <definedName name="Z_4099E833_BB74_4680_85C9_A6CF399D1CE2_.wvu.PrintArea" hidden="1">#REF!</definedName>
    <definedName name="Z_4099E833_BB74_4680_85C9_A6CF399D1CE2_.wvu.PrintTitles" localSheetId="0" hidden="1">#REF!</definedName>
    <definedName name="Z_4099E833_BB74_4680_85C9_A6CF399D1CE2_.wvu.PrintTitles" hidden="1">#REF!</definedName>
    <definedName name="Z_4099E833_BB74_4680_85C9_A6CF399D1CE2_.wvu.Rows" localSheetId="0" hidden="1">#REF!,#REF!</definedName>
    <definedName name="Z_4099E833_BB74_4680_85C9_A6CF399D1CE2_.wvu.Rows" hidden="1">'[10]Inversión total en programas'!$A$50:$IV$50,'[10]Inversión total en programas'!$A$60:$IV$63</definedName>
    <definedName name="ZFRONTERA" localSheetId="0">'[18]Ingresos 2014'!#REF!</definedName>
    <definedName name="ZFRONTERA">'[18]Ingresos 2014'!#REF!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06" i="1" l="1"/>
  <c r="U206" i="1" s="1"/>
  <c r="K206" i="1"/>
  <c r="J206" i="1"/>
  <c r="H206" i="1"/>
  <c r="T205" i="1"/>
  <c r="L205" i="1"/>
  <c r="K205" i="1"/>
  <c r="J205" i="1"/>
  <c r="H205" i="1"/>
  <c r="T204" i="1"/>
  <c r="Q204" i="1"/>
  <c r="P204" i="1"/>
  <c r="N204" i="1"/>
  <c r="M204" i="1"/>
  <c r="L204" i="1"/>
  <c r="J204" i="1"/>
  <c r="I204" i="1"/>
  <c r="H204" i="1"/>
  <c r="T202" i="1"/>
  <c r="J202" i="1"/>
  <c r="O202" i="1" s="1"/>
  <c r="H202" i="1"/>
  <c r="T200" i="1"/>
  <c r="O200" i="1"/>
  <c r="I200" i="1"/>
  <c r="J200" i="1" s="1"/>
  <c r="T199" i="1"/>
  <c r="V199" i="1" s="1"/>
  <c r="J199" i="1"/>
  <c r="O199" i="1" s="1"/>
  <c r="O198" i="1" s="1"/>
  <c r="I199" i="1"/>
  <c r="I198" i="1" s="1"/>
  <c r="S198" i="1"/>
  <c r="R198" i="1"/>
  <c r="Q198" i="1"/>
  <c r="P198" i="1"/>
  <c r="T198" i="1" s="1"/>
  <c r="N198" i="1"/>
  <c r="N208" i="1" s="1"/>
  <c r="M198" i="1"/>
  <c r="L198" i="1"/>
  <c r="K198" i="1"/>
  <c r="J198" i="1"/>
  <c r="V196" i="1"/>
  <c r="U196" i="1"/>
  <c r="T196" i="1"/>
  <c r="J196" i="1"/>
  <c r="O196" i="1" s="1"/>
  <c r="H196" i="1"/>
  <c r="T195" i="1"/>
  <c r="O195" i="1"/>
  <c r="H195" i="1"/>
  <c r="J195" i="1" s="1"/>
  <c r="T194" i="1"/>
  <c r="U194" i="1" s="1"/>
  <c r="J194" i="1"/>
  <c r="H194" i="1"/>
  <c r="T193" i="1"/>
  <c r="Q193" i="1"/>
  <c r="Q192" i="1" s="1"/>
  <c r="P193" i="1"/>
  <c r="P192" i="1" s="1"/>
  <c r="T192" i="1" s="1"/>
  <c r="N193" i="1"/>
  <c r="N192" i="1" s="1"/>
  <c r="M193" i="1"/>
  <c r="M192" i="1" s="1"/>
  <c r="L193" i="1"/>
  <c r="K193" i="1"/>
  <c r="K192" i="1" s="1"/>
  <c r="H193" i="1"/>
  <c r="H192" i="1" s="1"/>
  <c r="J192" i="1" s="1"/>
  <c r="O192" i="1" s="1"/>
  <c r="E193" i="1"/>
  <c r="S192" i="1"/>
  <c r="R192" i="1"/>
  <c r="L192" i="1"/>
  <c r="E192" i="1"/>
  <c r="E38" i="1" s="1"/>
  <c r="E208" i="1" s="1"/>
  <c r="T190" i="1"/>
  <c r="H190" i="1"/>
  <c r="J190" i="1" s="1"/>
  <c r="O190" i="1" s="1"/>
  <c r="T189" i="1"/>
  <c r="J189" i="1"/>
  <c r="O189" i="1" s="1"/>
  <c r="V189" i="1" s="1"/>
  <c r="H189" i="1"/>
  <c r="T188" i="1"/>
  <c r="O188" i="1"/>
  <c r="J188" i="1"/>
  <c r="H188" i="1"/>
  <c r="T187" i="1"/>
  <c r="H187" i="1"/>
  <c r="J187" i="1" s="1"/>
  <c r="O187" i="1" s="1"/>
  <c r="T186" i="1"/>
  <c r="H186" i="1"/>
  <c r="S185" i="1"/>
  <c r="R185" i="1"/>
  <c r="T185" i="1" s="1"/>
  <c r="Q185" i="1"/>
  <c r="P185" i="1"/>
  <c r="N185" i="1"/>
  <c r="M185" i="1"/>
  <c r="M178" i="1" s="1"/>
  <c r="L185" i="1"/>
  <c r="K185" i="1"/>
  <c r="D185" i="1"/>
  <c r="T184" i="1"/>
  <c r="O184" i="1"/>
  <c r="V184" i="1" s="1"/>
  <c r="H184" i="1"/>
  <c r="J184" i="1" s="1"/>
  <c r="T183" i="1"/>
  <c r="J183" i="1"/>
  <c r="O183" i="1" s="1"/>
  <c r="V183" i="1" s="1"/>
  <c r="H183" i="1"/>
  <c r="T182" i="1"/>
  <c r="J182" i="1"/>
  <c r="O182" i="1" s="1"/>
  <c r="H182" i="1"/>
  <c r="U181" i="1"/>
  <c r="T181" i="1"/>
  <c r="J181" i="1"/>
  <c r="O181" i="1" s="1"/>
  <c r="V181" i="1" s="1"/>
  <c r="H181" i="1"/>
  <c r="T180" i="1"/>
  <c r="H180" i="1"/>
  <c r="T179" i="1"/>
  <c r="S179" i="1"/>
  <c r="R179" i="1"/>
  <c r="Q179" i="1"/>
  <c r="Q178" i="1" s="1"/>
  <c r="P179" i="1"/>
  <c r="N179" i="1"/>
  <c r="N178" i="1" s="1"/>
  <c r="M179" i="1"/>
  <c r="L179" i="1"/>
  <c r="L178" i="1" s="1"/>
  <c r="K179" i="1"/>
  <c r="K178" i="1" s="1"/>
  <c r="D179" i="1"/>
  <c r="P178" i="1"/>
  <c r="T178" i="1" s="1"/>
  <c r="D178" i="1"/>
  <c r="T177" i="1"/>
  <c r="J177" i="1"/>
  <c r="O177" i="1" s="1"/>
  <c r="H177" i="1"/>
  <c r="T176" i="1"/>
  <c r="H176" i="1"/>
  <c r="J176" i="1" s="1"/>
  <c r="O176" i="1" s="1"/>
  <c r="T175" i="1"/>
  <c r="J175" i="1"/>
  <c r="O175" i="1" s="1"/>
  <c r="H175" i="1"/>
  <c r="T174" i="1"/>
  <c r="J174" i="1"/>
  <c r="O174" i="1" s="1"/>
  <c r="H174" i="1"/>
  <c r="V173" i="1"/>
  <c r="T173" i="1"/>
  <c r="O173" i="1"/>
  <c r="U173" i="1" s="1"/>
  <c r="J173" i="1"/>
  <c r="H173" i="1"/>
  <c r="T172" i="1"/>
  <c r="Q172" i="1"/>
  <c r="P172" i="1"/>
  <c r="N172" i="1"/>
  <c r="M172" i="1"/>
  <c r="L172" i="1"/>
  <c r="K172" i="1"/>
  <c r="D172" i="1"/>
  <c r="V171" i="1"/>
  <c r="T171" i="1"/>
  <c r="O171" i="1"/>
  <c r="U171" i="1" s="1"/>
  <c r="J171" i="1"/>
  <c r="H171" i="1"/>
  <c r="T170" i="1"/>
  <c r="O170" i="1"/>
  <c r="H170" i="1"/>
  <c r="J170" i="1" s="1"/>
  <c r="V169" i="1"/>
  <c r="T169" i="1"/>
  <c r="U169" i="1" s="1"/>
  <c r="J169" i="1"/>
  <c r="O169" i="1" s="1"/>
  <c r="H169" i="1"/>
  <c r="T168" i="1"/>
  <c r="J168" i="1"/>
  <c r="H168" i="1"/>
  <c r="Q167" i="1"/>
  <c r="Q166" i="1" s="1"/>
  <c r="P167" i="1"/>
  <c r="T167" i="1" s="1"/>
  <c r="N167" i="1"/>
  <c r="M167" i="1"/>
  <c r="L167" i="1"/>
  <c r="K167" i="1"/>
  <c r="H167" i="1"/>
  <c r="D167" i="1"/>
  <c r="P166" i="1"/>
  <c r="T166" i="1" s="1"/>
  <c r="N166" i="1"/>
  <c r="M166" i="1"/>
  <c r="L166" i="1"/>
  <c r="D166" i="1"/>
  <c r="T165" i="1"/>
  <c r="J165" i="1"/>
  <c r="O165" i="1" s="1"/>
  <c r="U164" i="1"/>
  <c r="T164" i="1"/>
  <c r="J164" i="1"/>
  <c r="O164" i="1" s="1"/>
  <c r="T163" i="1"/>
  <c r="H163" i="1"/>
  <c r="J163" i="1" s="1"/>
  <c r="O163" i="1" s="1"/>
  <c r="V163" i="1" s="1"/>
  <c r="T162" i="1"/>
  <c r="O162" i="1"/>
  <c r="U162" i="1" s="1"/>
  <c r="J162" i="1"/>
  <c r="H162" i="1"/>
  <c r="T161" i="1"/>
  <c r="H161" i="1"/>
  <c r="J161" i="1" s="1"/>
  <c r="O161" i="1" s="1"/>
  <c r="T160" i="1"/>
  <c r="O160" i="1"/>
  <c r="H160" i="1"/>
  <c r="J160" i="1" s="1"/>
  <c r="Q159" i="1"/>
  <c r="Q158" i="1" s="1"/>
  <c r="P159" i="1"/>
  <c r="N159" i="1"/>
  <c r="M159" i="1"/>
  <c r="M158" i="1" s="1"/>
  <c r="L159" i="1"/>
  <c r="L158" i="1" s="1"/>
  <c r="K159" i="1"/>
  <c r="I159" i="1"/>
  <c r="G159" i="1"/>
  <c r="F159" i="1"/>
  <c r="E159" i="1"/>
  <c r="D159" i="1"/>
  <c r="S158" i="1"/>
  <c r="R158" i="1"/>
  <c r="D158" i="1"/>
  <c r="V156" i="1"/>
  <c r="T156" i="1"/>
  <c r="U156" i="1" s="1"/>
  <c r="H156" i="1"/>
  <c r="J156" i="1" s="1"/>
  <c r="O156" i="1" s="1"/>
  <c r="U155" i="1"/>
  <c r="T155" i="1"/>
  <c r="J155" i="1"/>
  <c r="O155" i="1" s="1"/>
  <c r="H155" i="1"/>
  <c r="U154" i="1"/>
  <c r="T154" i="1"/>
  <c r="H154" i="1"/>
  <c r="J154" i="1" s="1"/>
  <c r="O154" i="1" s="1"/>
  <c r="V154" i="1" s="1"/>
  <c r="T153" i="1"/>
  <c r="U153" i="1" s="1"/>
  <c r="O153" i="1"/>
  <c r="H153" i="1"/>
  <c r="J153" i="1" s="1"/>
  <c r="Q152" i="1"/>
  <c r="P152" i="1"/>
  <c r="T152" i="1" s="1"/>
  <c r="N152" i="1"/>
  <c r="M152" i="1"/>
  <c r="L152" i="1"/>
  <c r="K152" i="1"/>
  <c r="C152" i="1"/>
  <c r="H152" i="1" s="1"/>
  <c r="T151" i="1"/>
  <c r="J151" i="1"/>
  <c r="O151" i="1" s="1"/>
  <c r="V151" i="1" s="1"/>
  <c r="H151" i="1"/>
  <c r="T150" i="1"/>
  <c r="H150" i="1"/>
  <c r="J150" i="1" s="1"/>
  <c r="O150" i="1" s="1"/>
  <c r="U150" i="1" s="1"/>
  <c r="T149" i="1"/>
  <c r="J149" i="1"/>
  <c r="O149" i="1" s="1"/>
  <c r="V149" i="1" s="1"/>
  <c r="H149" i="1"/>
  <c r="T148" i="1"/>
  <c r="H148" i="1"/>
  <c r="J148" i="1" s="1"/>
  <c r="O148" i="1" s="1"/>
  <c r="T147" i="1"/>
  <c r="U147" i="1" s="1"/>
  <c r="J147" i="1"/>
  <c r="O147" i="1" s="1"/>
  <c r="H147" i="1"/>
  <c r="T146" i="1"/>
  <c r="H146" i="1"/>
  <c r="J146" i="1" s="1"/>
  <c r="V145" i="1"/>
  <c r="T145" i="1"/>
  <c r="O145" i="1"/>
  <c r="U145" i="1" s="1"/>
  <c r="J145" i="1"/>
  <c r="H145" i="1"/>
  <c r="T144" i="1"/>
  <c r="Q144" i="1"/>
  <c r="P144" i="1"/>
  <c r="N144" i="1"/>
  <c r="M144" i="1"/>
  <c r="L144" i="1"/>
  <c r="K144" i="1"/>
  <c r="C144" i="1"/>
  <c r="T143" i="1"/>
  <c r="O143" i="1"/>
  <c r="U143" i="1" s="1"/>
  <c r="J143" i="1"/>
  <c r="H143" i="1"/>
  <c r="T142" i="1"/>
  <c r="O142" i="1"/>
  <c r="H142" i="1"/>
  <c r="J142" i="1" s="1"/>
  <c r="T141" i="1"/>
  <c r="V141" i="1" s="1"/>
  <c r="J141" i="1"/>
  <c r="O141" i="1" s="1"/>
  <c r="H141" i="1"/>
  <c r="T140" i="1"/>
  <c r="J140" i="1"/>
  <c r="O140" i="1" s="1"/>
  <c r="H140" i="1"/>
  <c r="V139" i="1"/>
  <c r="U139" i="1"/>
  <c r="T139" i="1"/>
  <c r="J139" i="1"/>
  <c r="O139" i="1" s="1"/>
  <c r="H139" i="1"/>
  <c r="T138" i="1"/>
  <c r="H138" i="1"/>
  <c r="J138" i="1" s="1"/>
  <c r="J137" i="1" s="1"/>
  <c r="Q137" i="1"/>
  <c r="P137" i="1"/>
  <c r="N137" i="1"/>
  <c r="M137" i="1"/>
  <c r="M136" i="1" s="1"/>
  <c r="L137" i="1"/>
  <c r="L136" i="1" s="1"/>
  <c r="K137" i="1"/>
  <c r="C137" i="1"/>
  <c r="S136" i="1"/>
  <c r="R136" i="1"/>
  <c r="Q136" i="1"/>
  <c r="N136" i="1"/>
  <c r="K136" i="1"/>
  <c r="V134" i="1"/>
  <c r="U134" i="1"/>
  <c r="T134" i="1"/>
  <c r="O134" i="1"/>
  <c r="H134" i="1"/>
  <c r="J134" i="1" s="1"/>
  <c r="T133" i="1"/>
  <c r="U133" i="1" s="1"/>
  <c r="O133" i="1"/>
  <c r="H133" i="1"/>
  <c r="J133" i="1" s="1"/>
  <c r="U132" i="1"/>
  <c r="T132" i="1"/>
  <c r="H132" i="1"/>
  <c r="T131" i="1"/>
  <c r="S131" i="1"/>
  <c r="R131" i="1"/>
  <c r="Q131" i="1"/>
  <c r="P131" i="1"/>
  <c r="N131" i="1"/>
  <c r="M131" i="1"/>
  <c r="L131" i="1"/>
  <c r="K131" i="1"/>
  <c r="G131" i="1"/>
  <c r="T130" i="1"/>
  <c r="H130" i="1"/>
  <c r="J130" i="1" s="1"/>
  <c r="O130" i="1" s="1"/>
  <c r="T129" i="1"/>
  <c r="J129" i="1"/>
  <c r="H129" i="1"/>
  <c r="S128" i="1"/>
  <c r="R128" i="1"/>
  <c r="Q128" i="1"/>
  <c r="P128" i="1"/>
  <c r="N128" i="1"/>
  <c r="M128" i="1"/>
  <c r="L128" i="1"/>
  <c r="K128" i="1"/>
  <c r="G128" i="1"/>
  <c r="T127" i="1"/>
  <c r="J127" i="1"/>
  <c r="O127" i="1" s="1"/>
  <c r="H127" i="1"/>
  <c r="T126" i="1"/>
  <c r="J126" i="1"/>
  <c r="O126" i="1" s="1"/>
  <c r="H126" i="1"/>
  <c r="T125" i="1"/>
  <c r="O125" i="1"/>
  <c r="J125" i="1"/>
  <c r="H125" i="1"/>
  <c r="T124" i="1"/>
  <c r="H124" i="1"/>
  <c r="T123" i="1"/>
  <c r="H123" i="1"/>
  <c r="J123" i="1" s="1"/>
  <c r="O123" i="1" s="1"/>
  <c r="T122" i="1"/>
  <c r="J122" i="1"/>
  <c r="O122" i="1" s="1"/>
  <c r="H122" i="1"/>
  <c r="S121" i="1"/>
  <c r="R121" i="1"/>
  <c r="Q121" i="1"/>
  <c r="P121" i="1"/>
  <c r="T121" i="1" s="1"/>
  <c r="N121" i="1"/>
  <c r="M121" i="1"/>
  <c r="L121" i="1"/>
  <c r="K121" i="1"/>
  <c r="G121" i="1"/>
  <c r="T120" i="1"/>
  <c r="H120" i="1"/>
  <c r="J120" i="1" s="1"/>
  <c r="O120" i="1" s="1"/>
  <c r="T119" i="1"/>
  <c r="J119" i="1"/>
  <c r="H119" i="1"/>
  <c r="S118" i="1"/>
  <c r="R118" i="1"/>
  <c r="Q118" i="1"/>
  <c r="P118" i="1"/>
  <c r="T118" i="1" s="1"/>
  <c r="N118" i="1"/>
  <c r="M118" i="1"/>
  <c r="L118" i="1"/>
  <c r="K118" i="1"/>
  <c r="G118" i="1"/>
  <c r="T117" i="1"/>
  <c r="O117" i="1"/>
  <c r="J117" i="1"/>
  <c r="H117" i="1"/>
  <c r="T116" i="1"/>
  <c r="H116" i="1"/>
  <c r="J116" i="1" s="1"/>
  <c r="O116" i="1" s="1"/>
  <c r="V116" i="1" s="1"/>
  <c r="T115" i="1"/>
  <c r="U115" i="1" s="1"/>
  <c r="H115" i="1"/>
  <c r="J115" i="1" s="1"/>
  <c r="O115" i="1" s="1"/>
  <c r="T114" i="1"/>
  <c r="J114" i="1"/>
  <c r="H114" i="1"/>
  <c r="H113" i="1" s="1"/>
  <c r="S113" i="1"/>
  <c r="R113" i="1"/>
  <c r="Q113" i="1"/>
  <c r="P113" i="1"/>
  <c r="N113" i="1"/>
  <c r="M113" i="1"/>
  <c r="M112" i="1" s="1"/>
  <c r="L113" i="1"/>
  <c r="K113" i="1"/>
  <c r="K112" i="1" s="1"/>
  <c r="G113" i="1"/>
  <c r="S112" i="1"/>
  <c r="S38" i="1" s="1"/>
  <c r="R112" i="1"/>
  <c r="Q112" i="1"/>
  <c r="N112" i="1"/>
  <c r="U110" i="1"/>
  <c r="T110" i="1"/>
  <c r="O110" i="1"/>
  <c r="V110" i="1" s="1"/>
  <c r="H110" i="1"/>
  <c r="J110" i="1" s="1"/>
  <c r="T109" i="1"/>
  <c r="U109" i="1" s="1"/>
  <c r="O109" i="1"/>
  <c r="V109" i="1" s="1"/>
  <c r="H109" i="1"/>
  <c r="J109" i="1" s="1"/>
  <c r="U108" i="1"/>
  <c r="T108" i="1"/>
  <c r="J108" i="1"/>
  <c r="O108" i="1" s="1"/>
  <c r="V108" i="1" s="1"/>
  <c r="H108" i="1"/>
  <c r="T107" i="1"/>
  <c r="J107" i="1"/>
  <c r="O107" i="1" s="1"/>
  <c r="H107" i="1"/>
  <c r="U106" i="1"/>
  <c r="T106" i="1"/>
  <c r="O106" i="1"/>
  <c r="J106" i="1"/>
  <c r="H106" i="1"/>
  <c r="T105" i="1"/>
  <c r="Q105" i="1"/>
  <c r="P105" i="1"/>
  <c r="N105" i="1"/>
  <c r="M105" i="1"/>
  <c r="L105" i="1"/>
  <c r="K105" i="1"/>
  <c r="J105" i="1"/>
  <c r="H105" i="1"/>
  <c r="F105" i="1"/>
  <c r="V104" i="1"/>
  <c r="U104" i="1"/>
  <c r="T104" i="1"/>
  <c r="H104" i="1"/>
  <c r="J104" i="1" s="1"/>
  <c r="O104" i="1" s="1"/>
  <c r="T103" i="1"/>
  <c r="H103" i="1"/>
  <c r="J103" i="1" s="1"/>
  <c r="O103" i="1" s="1"/>
  <c r="V103" i="1" s="1"/>
  <c r="T102" i="1"/>
  <c r="H102" i="1"/>
  <c r="T101" i="1"/>
  <c r="J101" i="1"/>
  <c r="H101" i="1"/>
  <c r="Q100" i="1"/>
  <c r="T100" i="1" s="1"/>
  <c r="P100" i="1"/>
  <c r="N100" i="1"/>
  <c r="M100" i="1"/>
  <c r="L100" i="1"/>
  <c r="K100" i="1"/>
  <c r="F100" i="1"/>
  <c r="T99" i="1"/>
  <c r="J99" i="1"/>
  <c r="O99" i="1" s="1"/>
  <c r="V99" i="1" s="1"/>
  <c r="H99" i="1"/>
  <c r="T98" i="1"/>
  <c r="H98" i="1"/>
  <c r="J98" i="1" s="1"/>
  <c r="O98" i="1" s="1"/>
  <c r="U97" i="1"/>
  <c r="T97" i="1"/>
  <c r="V97" i="1" s="1"/>
  <c r="H97" i="1"/>
  <c r="J97" i="1" s="1"/>
  <c r="O97" i="1" s="1"/>
  <c r="T96" i="1"/>
  <c r="O96" i="1"/>
  <c r="U96" i="1" s="1"/>
  <c r="J96" i="1"/>
  <c r="H96" i="1"/>
  <c r="V95" i="1"/>
  <c r="T95" i="1"/>
  <c r="O95" i="1"/>
  <c r="U95" i="1" s="1"/>
  <c r="J95" i="1"/>
  <c r="H95" i="1"/>
  <c r="T94" i="1"/>
  <c r="O94" i="1"/>
  <c r="H94" i="1"/>
  <c r="J94" i="1" s="1"/>
  <c r="V93" i="1"/>
  <c r="U93" i="1"/>
  <c r="T93" i="1"/>
  <c r="J93" i="1"/>
  <c r="O93" i="1" s="1"/>
  <c r="H93" i="1"/>
  <c r="T92" i="1"/>
  <c r="J92" i="1"/>
  <c r="H92" i="1"/>
  <c r="Q91" i="1"/>
  <c r="P91" i="1"/>
  <c r="T91" i="1" s="1"/>
  <c r="N91" i="1"/>
  <c r="M91" i="1"/>
  <c r="L91" i="1"/>
  <c r="K91" i="1"/>
  <c r="H91" i="1"/>
  <c r="F91" i="1"/>
  <c r="U90" i="1"/>
  <c r="T90" i="1"/>
  <c r="J90" i="1"/>
  <c r="O90" i="1" s="1"/>
  <c r="V90" i="1" s="1"/>
  <c r="H90" i="1"/>
  <c r="V89" i="1"/>
  <c r="T89" i="1"/>
  <c r="U89" i="1" s="1"/>
  <c r="O89" i="1"/>
  <c r="H89" i="1"/>
  <c r="J89" i="1" s="1"/>
  <c r="T88" i="1"/>
  <c r="U88" i="1" s="1"/>
  <c r="J88" i="1"/>
  <c r="O88" i="1" s="1"/>
  <c r="H88" i="1"/>
  <c r="U87" i="1"/>
  <c r="T87" i="1"/>
  <c r="H87" i="1"/>
  <c r="U86" i="1"/>
  <c r="T86" i="1"/>
  <c r="J86" i="1"/>
  <c r="O86" i="1" s="1"/>
  <c r="H86" i="1"/>
  <c r="Q85" i="1"/>
  <c r="T85" i="1" s="1"/>
  <c r="P85" i="1"/>
  <c r="N85" i="1"/>
  <c r="M85" i="1"/>
  <c r="L85" i="1"/>
  <c r="K85" i="1"/>
  <c r="F85" i="1"/>
  <c r="U84" i="1"/>
  <c r="T84" i="1"/>
  <c r="J84" i="1"/>
  <c r="O84" i="1" s="1"/>
  <c r="V84" i="1" s="1"/>
  <c r="H84" i="1"/>
  <c r="T83" i="1"/>
  <c r="H83" i="1"/>
  <c r="T82" i="1"/>
  <c r="Q82" i="1"/>
  <c r="P82" i="1"/>
  <c r="N82" i="1"/>
  <c r="M82" i="1"/>
  <c r="L82" i="1"/>
  <c r="K82" i="1"/>
  <c r="F82" i="1"/>
  <c r="T81" i="1"/>
  <c r="H81" i="1"/>
  <c r="J81" i="1" s="1"/>
  <c r="O81" i="1" s="1"/>
  <c r="V81" i="1" s="1"/>
  <c r="T80" i="1"/>
  <c r="H80" i="1"/>
  <c r="J80" i="1" s="1"/>
  <c r="O80" i="1" s="1"/>
  <c r="V79" i="1"/>
  <c r="U79" i="1"/>
  <c r="T79" i="1"/>
  <c r="O79" i="1"/>
  <c r="J79" i="1"/>
  <c r="H79" i="1"/>
  <c r="V78" i="1"/>
  <c r="U78" i="1"/>
  <c r="T78" i="1"/>
  <c r="O78" i="1"/>
  <c r="H78" i="1"/>
  <c r="J78" i="1" s="1"/>
  <c r="T77" i="1"/>
  <c r="H77" i="1"/>
  <c r="H73" i="1" s="1"/>
  <c r="U76" i="1"/>
  <c r="T76" i="1"/>
  <c r="J76" i="1"/>
  <c r="O76" i="1" s="1"/>
  <c r="H76" i="1"/>
  <c r="T75" i="1"/>
  <c r="J75" i="1"/>
  <c r="O75" i="1" s="1"/>
  <c r="H75" i="1"/>
  <c r="T74" i="1"/>
  <c r="H74" i="1"/>
  <c r="J74" i="1" s="1"/>
  <c r="O74" i="1" s="1"/>
  <c r="Q73" i="1"/>
  <c r="Q72" i="1" s="1"/>
  <c r="P73" i="1"/>
  <c r="N73" i="1"/>
  <c r="M73" i="1"/>
  <c r="M72" i="1" s="1"/>
  <c r="L73" i="1"/>
  <c r="K73" i="1"/>
  <c r="F73" i="1"/>
  <c r="F72" i="1" s="1"/>
  <c r="S72" i="1"/>
  <c r="R72" i="1"/>
  <c r="P72" i="1"/>
  <c r="T72" i="1" s="1"/>
  <c r="N72" i="1"/>
  <c r="U70" i="1"/>
  <c r="T70" i="1"/>
  <c r="O70" i="1"/>
  <c r="V70" i="1" s="1"/>
  <c r="J70" i="1"/>
  <c r="B70" i="1"/>
  <c r="H70" i="1" s="1"/>
  <c r="T69" i="1"/>
  <c r="U69" i="1" s="1"/>
  <c r="H69" i="1"/>
  <c r="H68" i="1" s="1"/>
  <c r="B69" i="1"/>
  <c r="Q68" i="1"/>
  <c r="T68" i="1" s="1"/>
  <c r="N68" i="1"/>
  <c r="M68" i="1"/>
  <c r="L68" i="1"/>
  <c r="K68" i="1"/>
  <c r="B68" i="1"/>
  <c r="U67" i="1"/>
  <c r="T67" i="1"/>
  <c r="V67" i="1" s="1"/>
  <c r="H67" i="1"/>
  <c r="J67" i="1" s="1"/>
  <c r="O67" i="1" s="1"/>
  <c r="T66" i="1"/>
  <c r="J66" i="1"/>
  <c r="O66" i="1" s="1"/>
  <c r="H66" i="1"/>
  <c r="U65" i="1"/>
  <c r="T65" i="1"/>
  <c r="O65" i="1"/>
  <c r="H65" i="1"/>
  <c r="J65" i="1" s="1"/>
  <c r="T64" i="1"/>
  <c r="H64" i="1"/>
  <c r="T63" i="1"/>
  <c r="Q63" i="1"/>
  <c r="P63" i="1"/>
  <c r="N63" i="1"/>
  <c r="M63" i="1"/>
  <c r="L63" i="1"/>
  <c r="K63" i="1"/>
  <c r="B63" i="1"/>
  <c r="T62" i="1"/>
  <c r="H62" i="1"/>
  <c r="U61" i="1"/>
  <c r="T61" i="1"/>
  <c r="V61" i="1" s="1"/>
  <c r="J61" i="1"/>
  <c r="O61" i="1" s="1"/>
  <c r="H61" i="1"/>
  <c r="T60" i="1"/>
  <c r="J60" i="1"/>
  <c r="H60" i="1"/>
  <c r="T59" i="1"/>
  <c r="Q59" i="1"/>
  <c r="P59" i="1"/>
  <c r="N59" i="1"/>
  <c r="M59" i="1"/>
  <c r="L59" i="1"/>
  <c r="K59" i="1"/>
  <c r="B59" i="1"/>
  <c r="T58" i="1"/>
  <c r="U58" i="1" s="1"/>
  <c r="H58" i="1"/>
  <c r="J58" i="1" s="1"/>
  <c r="O58" i="1" s="1"/>
  <c r="T57" i="1"/>
  <c r="J57" i="1"/>
  <c r="O57" i="1" s="1"/>
  <c r="V57" i="1" s="1"/>
  <c r="B57" i="1"/>
  <c r="H57" i="1" s="1"/>
  <c r="T56" i="1"/>
  <c r="J56" i="1"/>
  <c r="J55" i="1" s="1"/>
  <c r="H56" i="1"/>
  <c r="H55" i="1" s="1"/>
  <c r="B56" i="1"/>
  <c r="B55" i="1" s="1"/>
  <c r="T55" i="1"/>
  <c r="Q55" i="1"/>
  <c r="P55" i="1"/>
  <c r="N55" i="1"/>
  <c r="N40" i="1" s="1"/>
  <c r="M55" i="1"/>
  <c r="L55" i="1"/>
  <c r="K55" i="1"/>
  <c r="T54" i="1"/>
  <c r="J54" i="1"/>
  <c r="O54" i="1" s="1"/>
  <c r="H54" i="1"/>
  <c r="B54" i="1"/>
  <c r="T53" i="1"/>
  <c r="H53" i="1"/>
  <c r="J53" i="1" s="1"/>
  <c r="O53" i="1" s="1"/>
  <c r="T52" i="1"/>
  <c r="H52" i="1"/>
  <c r="T51" i="1"/>
  <c r="Q51" i="1"/>
  <c r="P51" i="1"/>
  <c r="N51" i="1"/>
  <c r="M51" i="1"/>
  <c r="L51" i="1"/>
  <c r="K51" i="1"/>
  <c r="B51" i="1"/>
  <c r="B47" i="1" s="1"/>
  <c r="B44" i="1" s="1"/>
  <c r="T50" i="1"/>
  <c r="H50" i="1"/>
  <c r="J50" i="1" s="1"/>
  <c r="O50" i="1" s="1"/>
  <c r="T49" i="1"/>
  <c r="J49" i="1"/>
  <c r="H49" i="1"/>
  <c r="H48" i="1" s="1"/>
  <c r="Q48" i="1"/>
  <c r="P48" i="1"/>
  <c r="T48" i="1" s="1"/>
  <c r="N48" i="1"/>
  <c r="M48" i="1"/>
  <c r="M47" i="1" s="1"/>
  <c r="M44" i="1" s="1"/>
  <c r="M40" i="1" s="1"/>
  <c r="M38" i="1" s="1"/>
  <c r="L48" i="1"/>
  <c r="L47" i="1" s="1"/>
  <c r="K48" i="1"/>
  <c r="B48" i="1"/>
  <c r="Q47" i="1"/>
  <c r="Q44" i="1" s="1"/>
  <c r="Q40" i="1" s="1"/>
  <c r="Q38" i="1" s="1"/>
  <c r="P47" i="1"/>
  <c r="N47" i="1"/>
  <c r="T46" i="1"/>
  <c r="J46" i="1"/>
  <c r="O46" i="1" s="1"/>
  <c r="U46" i="1" s="1"/>
  <c r="H46" i="1"/>
  <c r="T45" i="1"/>
  <c r="J45" i="1"/>
  <c r="H45" i="1"/>
  <c r="N44" i="1"/>
  <c r="L44" i="1"/>
  <c r="T43" i="1"/>
  <c r="H43" i="1"/>
  <c r="J43" i="1" s="1"/>
  <c r="V42" i="1"/>
  <c r="T42" i="1"/>
  <c r="J42" i="1"/>
  <c r="O42" i="1" s="1"/>
  <c r="H42" i="1"/>
  <c r="Q41" i="1"/>
  <c r="P41" i="1"/>
  <c r="N41" i="1"/>
  <c r="M41" i="1"/>
  <c r="L41" i="1"/>
  <c r="K41" i="1"/>
  <c r="B41" i="1"/>
  <c r="S40" i="1"/>
  <c r="R40" i="1"/>
  <c r="F38" i="1"/>
  <c r="D38" i="1"/>
  <c r="D208" i="1" s="1"/>
  <c r="M36" i="1"/>
  <c r="D36" i="1"/>
  <c r="C36" i="1"/>
  <c r="B36" i="1"/>
  <c r="H36" i="1" s="1"/>
  <c r="S35" i="1"/>
  <c r="R35" i="1"/>
  <c r="Q35" i="1"/>
  <c r="Q36" i="1" s="1"/>
  <c r="P35" i="1"/>
  <c r="T35" i="1" s="1"/>
  <c r="M35" i="1"/>
  <c r="L35" i="1"/>
  <c r="L36" i="1" s="1"/>
  <c r="I35" i="1"/>
  <c r="G35" i="1"/>
  <c r="G36" i="1" s="1"/>
  <c r="F35" i="1"/>
  <c r="F36" i="1" s="1"/>
  <c r="E35" i="1"/>
  <c r="D35" i="1"/>
  <c r="C35" i="1"/>
  <c r="B35" i="1"/>
  <c r="T34" i="1"/>
  <c r="H34" i="1"/>
  <c r="J34" i="1" s="1"/>
  <c r="O34" i="1" s="1"/>
  <c r="V34" i="1" s="1"/>
  <c r="T33" i="1"/>
  <c r="U33" i="1" s="1"/>
  <c r="J33" i="1"/>
  <c r="O33" i="1" s="1"/>
  <c r="H33" i="1"/>
  <c r="T32" i="1"/>
  <c r="H32" i="1"/>
  <c r="J32" i="1" s="1"/>
  <c r="O32" i="1" s="1"/>
  <c r="T31" i="1"/>
  <c r="J31" i="1"/>
  <c r="O31" i="1" s="1"/>
  <c r="H31" i="1"/>
  <c r="T30" i="1"/>
  <c r="H30" i="1"/>
  <c r="J30" i="1" s="1"/>
  <c r="O30" i="1" s="1"/>
  <c r="V30" i="1" s="1"/>
  <c r="T29" i="1"/>
  <c r="O29" i="1"/>
  <c r="J29" i="1"/>
  <c r="H29" i="1"/>
  <c r="T28" i="1"/>
  <c r="H28" i="1"/>
  <c r="J28" i="1" s="1"/>
  <c r="O28" i="1" s="1"/>
  <c r="V28" i="1" s="1"/>
  <c r="V27" i="1"/>
  <c r="U27" i="1"/>
  <c r="T27" i="1"/>
  <c r="O27" i="1"/>
  <c r="J27" i="1"/>
  <c r="H27" i="1"/>
  <c r="T26" i="1"/>
  <c r="H26" i="1"/>
  <c r="J26" i="1" s="1"/>
  <c r="O26" i="1" s="1"/>
  <c r="T25" i="1"/>
  <c r="J25" i="1"/>
  <c r="O25" i="1" s="1"/>
  <c r="H25" i="1"/>
  <c r="T24" i="1"/>
  <c r="H24" i="1"/>
  <c r="J24" i="1" s="1"/>
  <c r="O24" i="1" s="1"/>
  <c r="V24" i="1" s="1"/>
  <c r="T23" i="1"/>
  <c r="V23" i="1" s="1"/>
  <c r="J23" i="1"/>
  <c r="O23" i="1" s="1"/>
  <c r="H23" i="1"/>
  <c r="T22" i="1"/>
  <c r="J22" i="1"/>
  <c r="O22" i="1" s="1"/>
  <c r="H22" i="1"/>
  <c r="T21" i="1"/>
  <c r="H21" i="1"/>
  <c r="J21" i="1" s="1"/>
  <c r="O21" i="1" s="1"/>
  <c r="V21" i="1" s="1"/>
  <c r="T20" i="1"/>
  <c r="K20" i="1"/>
  <c r="K35" i="1" s="1"/>
  <c r="H20" i="1"/>
  <c r="S18" i="1"/>
  <c r="R18" i="1"/>
  <c r="Q18" i="1"/>
  <c r="P18" i="1"/>
  <c r="T18" i="1" s="1"/>
  <c r="L18" i="1"/>
  <c r="K18" i="1"/>
  <c r="I18" i="1"/>
  <c r="G18" i="1"/>
  <c r="F18" i="1"/>
  <c r="E18" i="1"/>
  <c r="E36" i="1" s="1"/>
  <c r="D18" i="1"/>
  <c r="C18" i="1"/>
  <c r="B18" i="1"/>
  <c r="H18" i="1" s="1"/>
  <c r="T17" i="1"/>
  <c r="H17" i="1"/>
  <c r="J17" i="1" s="1"/>
  <c r="O17" i="1" s="1"/>
  <c r="V17" i="1" s="1"/>
  <c r="V16" i="1"/>
  <c r="T16" i="1"/>
  <c r="H16" i="1"/>
  <c r="J16" i="1" s="1"/>
  <c r="O16" i="1" s="1"/>
  <c r="T15" i="1"/>
  <c r="V15" i="1" s="1"/>
  <c r="J15" i="1"/>
  <c r="O15" i="1" s="1"/>
  <c r="H15" i="1"/>
  <c r="T14" i="1"/>
  <c r="J14" i="1"/>
  <c r="O14" i="1" s="1"/>
  <c r="H14" i="1"/>
  <c r="T13" i="1"/>
  <c r="H13" i="1"/>
  <c r="J13" i="1" s="1"/>
  <c r="O13" i="1" s="1"/>
  <c r="V13" i="1" s="1"/>
  <c r="V12" i="1"/>
  <c r="T12" i="1"/>
  <c r="U12" i="1" s="1"/>
  <c r="H12" i="1"/>
  <c r="J12" i="1" s="1"/>
  <c r="O12" i="1" s="1"/>
  <c r="T11" i="1"/>
  <c r="V11" i="1" s="1"/>
  <c r="J11" i="1"/>
  <c r="O11" i="1" s="1"/>
  <c r="H11" i="1"/>
  <c r="T10" i="1"/>
  <c r="O10" i="1"/>
  <c r="J10" i="1"/>
  <c r="H10" i="1"/>
  <c r="T9" i="1"/>
  <c r="H9" i="1"/>
  <c r="J9" i="1" s="1"/>
  <c r="O9" i="1" s="1"/>
  <c r="V9" i="1" s="1"/>
  <c r="T8" i="1"/>
  <c r="H8" i="1"/>
  <c r="H7" i="1" s="1"/>
  <c r="T7" i="1"/>
  <c r="S7" i="1"/>
  <c r="R7" i="1"/>
  <c r="Q7" i="1"/>
  <c r="P7" i="1"/>
  <c r="L7" i="1"/>
  <c r="K7" i="1"/>
  <c r="I7" i="1"/>
  <c r="G7" i="1"/>
  <c r="F7" i="1"/>
  <c r="E7" i="1"/>
  <c r="D7" i="1"/>
  <c r="C7" i="1"/>
  <c r="B7" i="1"/>
  <c r="O43" i="1" l="1"/>
  <c r="J41" i="1"/>
  <c r="U172" i="1"/>
  <c r="V75" i="1"/>
  <c r="U75" i="1"/>
  <c r="H72" i="1"/>
  <c r="J72" i="1" s="1"/>
  <c r="V148" i="1"/>
  <c r="U148" i="1"/>
  <c r="P44" i="1"/>
  <c r="T44" i="1" s="1"/>
  <c r="T47" i="1"/>
  <c r="O56" i="1"/>
  <c r="V74" i="1"/>
  <c r="U74" i="1"/>
  <c r="U23" i="1"/>
  <c r="L72" i="1"/>
  <c r="V120" i="1"/>
  <c r="U141" i="1"/>
  <c r="V177" i="1"/>
  <c r="U177" i="1"/>
  <c r="V80" i="1"/>
  <c r="U80" i="1"/>
  <c r="U202" i="1"/>
  <c r="V202" i="1"/>
  <c r="U15" i="1"/>
  <c r="V26" i="1"/>
  <c r="U30" i="1"/>
  <c r="M208" i="1"/>
  <c r="V127" i="1"/>
  <c r="U127" i="1"/>
  <c r="V161" i="1"/>
  <c r="U161" i="1"/>
  <c r="V168" i="1"/>
  <c r="U170" i="1"/>
  <c r="V170" i="1"/>
  <c r="U9" i="1"/>
  <c r="U11" i="1"/>
  <c r="K36" i="1"/>
  <c r="U24" i="1"/>
  <c r="U26" i="1"/>
  <c r="U28" i="1"/>
  <c r="Q208" i="1"/>
  <c r="V46" i="1"/>
  <c r="K47" i="1"/>
  <c r="K44" i="1" s="1"/>
  <c r="K40" i="1" s="1"/>
  <c r="J48" i="1"/>
  <c r="O49" i="1"/>
  <c r="O48" i="1" s="1"/>
  <c r="U57" i="1"/>
  <c r="O138" i="1"/>
  <c r="O137" i="1" s="1"/>
  <c r="U149" i="1"/>
  <c r="V182" i="1"/>
  <c r="U182" i="1"/>
  <c r="V188" i="1"/>
  <c r="U188" i="1"/>
  <c r="V192" i="1"/>
  <c r="U192" i="1"/>
  <c r="V198" i="1"/>
  <c r="U198" i="1"/>
  <c r="V10" i="1"/>
  <c r="U10" i="1"/>
  <c r="U29" i="1"/>
  <c r="V29" i="1"/>
  <c r="C208" i="1"/>
  <c r="O129" i="1"/>
  <c r="O128" i="1" s="1"/>
  <c r="J128" i="1"/>
  <c r="O159" i="1"/>
  <c r="U21" i="1"/>
  <c r="V172" i="1"/>
  <c r="V32" i="1"/>
  <c r="U32" i="1"/>
  <c r="V143" i="1"/>
  <c r="B40" i="1"/>
  <c r="B38" i="1" s="1"/>
  <c r="V66" i="1"/>
  <c r="U66" i="1"/>
  <c r="J77" i="1"/>
  <c r="U54" i="1"/>
  <c r="V54" i="1"/>
  <c r="U99" i="1"/>
  <c r="U116" i="1"/>
  <c r="U122" i="1"/>
  <c r="V125" i="1"/>
  <c r="U125" i="1"/>
  <c r="N158" i="1"/>
  <c r="U14" i="1"/>
  <c r="V14" i="1"/>
  <c r="H82" i="1"/>
  <c r="J83" i="1"/>
  <c r="V106" i="1"/>
  <c r="O105" i="1"/>
  <c r="V105" i="1" s="1"/>
  <c r="O114" i="1"/>
  <c r="O113" i="1" s="1"/>
  <c r="J113" i="1"/>
  <c r="V187" i="1"/>
  <c r="U187" i="1"/>
  <c r="O205" i="1"/>
  <c r="K204" i="1"/>
  <c r="O204" i="1" s="1"/>
  <c r="U34" i="1"/>
  <c r="P40" i="1"/>
  <c r="O45" i="1"/>
  <c r="V53" i="1"/>
  <c r="J62" i="1"/>
  <c r="O62" i="1" s="1"/>
  <c r="H59" i="1"/>
  <c r="V123" i="1"/>
  <c r="U123" i="1"/>
  <c r="V48" i="1"/>
  <c r="V62" i="1"/>
  <c r="O146" i="1"/>
  <c r="O144" i="1" s="1"/>
  <c r="J144" i="1"/>
  <c r="U190" i="1"/>
  <c r="V190" i="1"/>
  <c r="U17" i="1"/>
  <c r="T41" i="1"/>
  <c r="O60" i="1"/>
  <c r="J102" i="1"/>
  <c r="O102" i="1" s="1"/>
  <c r="U102" i="1" s="1"/>
  <c r="H100" i="1"/>
  <c r="U120" i="1"/>
  <c r="V160" i="1"/>
  <c r="J172" i="1"/>
  <c r="U13" i="1"/>
  <c r="J20" i="1"/>
  <c r="H35" i="1"/>
  <c r="H63" i="1"/>
  <c r="J64" i="1"/>
  <c r="U22" i="1"/>
  <c r="V22" i="1"/>
  <c r="U16" i="1"/>
  <c r="V31" i="1"/>
  <c r="U31" i="1"/>
  <c r="V33" i="1"/>
  <c r="U49" i="1"/>
  <c r="T73" i="1"/>
  <c r="V86" i="1"/>
  <c r="V133" i="1"/>
  <c r="V147" i="1"/>
  <c r="V176" i="1"/>
  <c r="U176" i="1"/>
  <c r="V206" i="1"/>
  <c r="O194" i="1"/>
  <c r="O193" i="1" s="1"/>
  <c r="V193" i="1" s="1"/>
  <c r="J193" i="1"/>
  <c r="P36" i="1"/>
  <c r="T36" i="1" s="1"/>
  <c r="J91" i="1"/>
  <c r="O92" i="1"/>
  <c r="O91" i="1" s="1"/>
  <c r="V129" i="1"/>
  <c r="U129" i="1"/>
  <c r="H131" i="1"/>
  <c r="J132" i="1"/>
  <c r="U138" i="1"/>
  <c r="O152" i="1"/>
  <c r="U152" i="1" s="1"/>
  <c r="U199" i="1"/>
  <c r="J8" i="1"/>
  <c r="U25" i="1"/>
  <c r="V43" i="1"/>
  <c r="H51" i="1"/>
  <c r="H47" i="1" s="1"/>
  <c r="H44" i="1" s="1"/>
  <c r="U53" i="1"/>
  <c r="U62" i="1"/>
  <c r="V92" i="1"/>
  <c r="U98" i="1"/>
  <c r="V98" i="1"/>
  <c r="J100" i="1"/>
  <c r="T128" i="1"/>
  <c r="V138" i="1"/>
  <c r="V140" i="1"/>
  <c r="V144" i="1"/>
  <c r="T159" i="1"/>
  <c r="P158" i="1"/>
  <c r="T158" i="1" s="1"/>
  <c r="U175" i="1"/>
  <c r="V205" i="1"/>
  <c r="U205" i="1"/>
  <c r="V25" i="1"/>
  <c r="R36" i="1"/>
  <c r="L40" i="1"/>
  <c r="H41" i="1"/>
  <c r="U43" i="1"/>
  <c r="U48" i="1"/>
  <c r="J52" i="1"/>
  <c r="J69" i="1"/>
  <c r="U81" i="1"/>
  <c r="V88" i="1"/>
  <c r="U92" i="1"/>
  <c r="U94" i="1"/>
  <c r="V94" i="1"/>
  <c r="O101" i="1"/>
  <c r="V115" i="1"/>
  <c r="V117" i="1"/>
  <c r="U117" i="1"/>
  <c r="J124" i="1"/>
  <c r="H121" i="1"/>
  <c r="U140" i="1"/>
  <c r="U142" i="1"/>
  <c r="V142" i="1"/>
  <c r="U144" i="1"/>
  <c r="V153" i="1"/>
  <c r="K166" i="1"/>
  <c r="K158" i="1" s="1"/>
  <c r="O172" i="1"/>
  <c r="V175" i="1"/>
  <c r="F208" i="1"/>
  <c r="V58" i="1"/>
  <c r="K72" i="1"/>
  <c r="H144" i="1"/>
  <c r="I36" i="1"/>
  <c r="I208" i="1" s="1"/>
  <c r="S36" i="1"/>
  <c r="S208" i="1" s="1"/>
  <c r="R38" i="1"/>
  <c r="O41" i="1"/>
  <c r="V50" i="1"/>
  <c r="J87" i="1"/>
  <c r="H85" i="1"/>
  <c r="H159" i="1"/>
  <c r="J186" i="1"/>
  <c r="H185" i="1"/>
  <c r="U42" i="1"/>
  <c r="U50" i="1"/>
  <c r="V65" i="1"/>
  <c r="V76" i="1"/>
  <c r="V107" i="1"/>
  <c r="U107" i="1"/>
  <c r="L112" i="1"/>
  <c r="H118" i="1"/>
  <c r="H112" i="1" s="1"/>
  <c r="V126" i="1"/>
  <c r="U126" i="1"/>
  <c r="P136" i="1"/>
  <c r="T136" i="1" s="1"/>
  <c r="T137" i="1"/>
  <c r="V152" i="1"/>
  <c r="J167" i="1"/>
  <c r="O168" i="1"/>
  <c r="O167" i="1" s="1"/>
  <c r="H172" i="1"/>
  <c r="H166" i="1" s="1"/>
  <c r="J180" i="1"/>
  <c r="H179" i="1"/>
  <c r="H178" i="1" s="1"/>
  <c r="U195" i="1"/>
  <c r="V195" i="1"/>
  <c r="V96" i="1"/>
  <c r="P112" i="1"/>
  <c r="T112" i="1" s="1"/>
  <c r="T113" i="1"/>
  <c r="V146" i="1"/>
  <c r="U146" i="1"/>
  <c r="V165" i="1"/>
  <c r="U165" i="1"/>
  <c r="V174" i="1"/>
  <c r="U174" i="1"/>
  <c r="U184" i="1"/>
  <c r="U189" i="1"/>
  <c r="U200" i="1"/>
  <c r="V200" i="1"/>
  <c r="J118" i="1"/>
  <c r="O119" i="1"/>
  <c r="U130" i="1"/>
  <c r="V130" i="1"/>
  <c r="J152" i="1"/>
  <c r="J159" i="1"/>
  <c r="U163" i="1"/>
  <c r="U103" i="1"/>
  <c r="G112" i="1"/>
  <c r="G38" i="1" s="1"/>
  <c r="G208" i="1" s="1"/>
  <c r="V122" i="1"/>
  <c r="H128" i="1"/>
  <c r="H137" i="1"/>
  <c r="H136" i="1" s="1"/>
  <c r="J136" i="1" s="1"/>
  <c r="O136" i="1" s="1"/>
  <c r="C136" i="1"/>
  <c r="C38" i="1" s="1"/>
  <c r="U151" i="1"/>
  <c r="U160" i="1"/>
  <c r="O206" i="1"/>
  <c r="V102" i="1"/>
  <c r="V150" i="1"/>
  <c r="V155" i="1"/>
  <c r="V162" i="1"/>
  <c r="V164" i="1"/>
  <c r="U183" i="1"/>
  <c r="O69" i="1" l="1"/>
  <c r="J68" i="1"/>
  <c r="O132" i="1"/>
  <c r="J131" i="1"/>
  <c r="O59" i="1"/>
  <c r="V60" i="1"/>
  <c r="U60" i="1"/>
  <c r="U128" i="1"/>
  <c r="V128" i="1"/>
  <c r="V41" i="1"/>
  <c r="U41" i="1"/>
  <c r="V56" i="1"/>
  <c r="U56" i="1"/>
  <c r="O55" i="1"/>
  <c r="O118" i="1"/>
  <c r="V119" i="1"/>
  <c r="U119" i="1"/>
  <c r="J166" i="1"/>
  <c r="U193" i="1"/>
  <c r="V137" i="1"/>
  <c r="U137" i="1"/>
  <c r="U105" i="1"/>
  <c r="H40" i="1"/>
  <c r="J18" i="1"/>
  <c r="O8" i="1"/>
  <c r="J7" i="1"/>
  <c r="U91" i="1"/>
  <c r="V91" i="1"/>
  <c r="J63" i="1"/>
  <c r="O64" i="1"/>
  <c r="V114" i="1"/>
  <c r="J59" i="1"/>
  <c r="O166" i="1"/>
  <c r="V167" i="1"/>
  <c r="U167" i="1"/>
  <c r="H158" i="1"/>
  <c r="J158" i="1" s="1"/>
  <c r="V101" i="1"/>
  <c r="U101" i="1"/>
  <c r="O100" i="1"/>
  <c r="H38" i="1"/>
  <c r="J38" i="1" s="1"/>
  <c r="B208" i="1"/>
  <c r="H208" i="1" s="1"/>
  <c r="J208" i="1" s="1"/>
  <c r="O208" i="1" s="1"/>
  <c r="U136" i="1"/>
  <c r="V136" i="1"/>
  <c r="L38" i="1"/>
  <c r="L208" i="1" s="1"/>
  <c r="V159" i="1"/>
  <c r="U159" i="1"/>
  <c r="U114" i="1"/>
  <c r="U204" i="1"/>
  <c r="V204" i="1"/>
  <c r="O83" i="1"/>
  <c r="J82" i="1"/>
  <c r="U168" i="1"/>
  <c r="K38" i="1"/>
  <c r="O77" i="1"/>
  <c r="J73" i="1"/>
  <c r="O52" i="1"/>
  <c r="J51" i="1"/>
  <c r="J47" i="1" s="1"/>
  <c r="J44" i="1" s="1"/>
  <c r="J40" i="1" s="1"/>
  <c r="U45" i="1"/>
  <c r="V45" i="1"/>
  <c r="K208" i="1"/>
  <c r="V113" i="1"/>
  <c r="U113" i="1"/>
  <c r="O87" i="1"/>
  <c r="J85" i="1"/>
  <c r="O124" i="1"/>
  <c r="J121" i="1"/>
  <c r="R208" i="1"/>
  <c r="V49" i="1"/>
  <c r="J112" i="1"/>
  <c r="V194" i="1"/>
  <c r="P38" i="1"/>
  <c r="T40" i="1"/>
  <c r="J179" i="1"/>
  <c r="O180" i="1"/>
  <c r="O186" i="1"/>
  <c r="J185" i="1"/>
  <c r="J35" i="1"/>
  <c r="J36" i="1" s="1"/>
  <c r="O20" i="1"/>
  <c r="U55" i="1" l="1"/>
  <c r="V55" i="1"/>
  <c r="T38" i="1"/>
  <c r="P208" i="1"/>
  <c r="T208" i="1" s="1"/>
  <c r="U59" i="1"/>
  <c r="V59" i="1"/>
  <c r="V180" i="1"/>
  <c r="U180" i="1"/>
  <c r="O179" i="1"/>
  <c r="O121" i="1"/>
  <c r="V124" i="1"/>
  <c r="U124" i="1"/>
  <c r="V87" i="1"/>
  <c r="O85" i="1"/>
  <c r="O51" i="1"/>
  <c r="U52" i="1"/>
  <c r="V52" i="1"/>
  <c r="O38" i="1"/>
  <c r="J178" i="1"/>
  <c r="O63" i="1"/>
  <c r="V64" i="1"/>
  <c r="U64" i="1"/>
  <c r="O131" i="1"/>
  <c r="V132" i="1"/>
  <c r="O68" i="1"/>
  <c r="V69" i="1"/>
  <c r="U166" i="1"/>
  <c r="V166" i="1"/>
  <c r="V118" i="1"/>
  <c r="U118" i="1"/>
  <c r="V77" i="1"/>
  <c r="O73" i="1"/>
  <c r="U77" i="1"/>
  <c r="O7" i="1"/>
  <c r="O18" i="1"/>
  <c r="V8" i="1"/>
  <c r="U8" i="1"/>
  <c r="O185" i="1"/>
  <c r="V186" i="1"/>
  <c r="U186" i="1"/>
  <c r="V100" i="1"/>
  <c r="U100" i="1"/>
  <c r="V20" i="1"/>
  <c r="O35" i="1"/>
  <c r="U20" i="1"/>
  <c r="O82" i="1"/>
  <c r="U83" i="1"/>
  <c r="V83" i="1"/>
  <c r="O36" i="1" l="1"/>
  <c r="U35" i="1"/>
  <c r="V35" i="1"/>
  <c r="U18" i="1"/>
  <c r="V18" i="1"/>
  <c r="U68" i="1"/>
  <c r="V68" i="1"/>
  <c r="V38" i="1"/>
  <c r="U38" i="1"/>
  <c r="V51" i="1"/>
  <c r="U51" i="1"/>
  <c r="O47" i="1"/>
  <c r="U63" i="1"/>
  <c r="V63" i="1"/>
  <c r="U85" i="1"/>
  <c r="V85" i="1"/>
  <c r="V7" i="1"/>
  <c r="U7" i="1"/>
  <c r="V208" i="1"/>
  <c r="U208" i="1"/>
  <c r="O72" i="1"/>
  <c r="U73" i="1"/>
  <c r="V73" i="1"/>
  <c r="U121" i="1"/>
  <c r="V121" i="1"/>
  <c r="U131" i="1"/>
  <c r="V131" i="1"/>
  <c r="O178" i="1"/>
  <c r="U179" i="1"/>
  <c r="V179" i="1"/>
  <c r="V82" i="1"/>
  <c r="U82" i="1"/>
  <c r="V185" i="1"/>
  <c r="U185" i="1"/>
  <c r="O112" i="1"/>
  <c r="U72" i="1" l="1"/>
  <c r="V72" i="1"/>
  <c r="V112" i="1"/>
  <c r="U112" i="1"/>
  <c r="U178" i="1"/>
  <c r="V178" i="1"/>
  <c r="O158" i="1"/>
  <c r="V47" i="1"/>
  <c r="U47" i="1"/>
  <c r="O44" i="1"/>
  <c r="U36" i="1"/>
  <c r="V36" i="1"/>
  <c r="U158" i="1" l="1"/>
  <c r="V158" i="1"/>
  <c r="O40" i="1"/>
  <c r="V44" i="1"/>
  <c r="U44" i="1"/>
  <c r="U40" i="1" l="1"/>
  <c r="V40" i="1"/>
</calcChain>
</file>

<file path=xl/comments1.xml><?xml version="1.0" encoding="utf-8"?>
<comments xmlns="http://schemas.openxmlformats.org/spreadsheetml/2006/main">
  <authors>
    <author>Coordinacion Administrativa</author>
    <author>Oscar Rubio</author>
  </authors>
  <commentList>
    <comment ref="G11" authorId="0" shapeId="0">
      <text>
        <r>
          <rPr>
            <sz val="9"/>
            <color indexed="81"/>
            <rFont val="Tahoma"/>
            <family val="2"/>
          </rPr>
          <t xml:space="preserve">Corresponde a 5 meses a razón de $ 3.450.000 mensuales.  ($2.268.000 salario hoy del Profesional Grado II Sanidad más la carga prestacional).
</t>
        </r>
      </text>
    </comment>
    <comment ref="K20" authorId="1" shapeId="0">
      <text>
        <r>
          <rPr>
            <sz val="9"/>
            <color indexed="81"/>
            <rFont val="Tahoma"/>
            <family val="2"/>
          </rPr>
          <t>Equipos de computo de los programas recaudo, servicios técnicos y financieros y sistema de información de mercados</t>
        </r>
      </text>
    </comment>
    <comment ref="L23" authorId="1" shapeId="0">
      <text>
        <r>
          <rPr>
            <sz val="9"/>
            <color indexed="81"/>
            <rFont val="Tahoma"/>
            <family val="2"/>
          </rPr>
          <t xml:space="preserve">Debido a que Genfar transporta el biologico junto al diluyente por via aerea se incrementa los costos de despacho </t>
        </r>
      </text>
    </comment>
    <comment ref="K26" authorId="1" shapeId="0">
      <text>
        <r>
          <rPr>
            <sz val="9"/>
            <color indexed="81"/>
            <rFont val="Tahoma"/>
            <family val="2"/>
          </rPr>
          <t>Apoyo adecuaciones nueva sede FNP</t>
        </r>
      </text>
    </comment>
    <comment ref="K41" authorId="1" shapeId="0">
      <text>
        <r>
          <rPr>
            <sz val="9"/>
            <color indexed="81"/>
            <rFont val="Tahoma"/>
            <family val="2"/>
          </rPr>
          <t>Se traslada el recurso correspondiente a los gastos de operación de la cadena carnica porcina debido a que al MADR a partir de Abril asume el gasto</t>
        </r>
      </text>
    </comment>
    <comment ref="L41" authorId="1" shapeId="0">
      <text>
        <r>
          <rPr>
            <sz val="9"/>
            <color indexed="81"/>
            <rFont val="Tahoma"/>
            <family val="2"/>
          </rPr>
          <t>se adiciona el recurso con el proposito de ayudar a las plantas para la exportación de carne de cerdo Colombiana</t>
        </r>
      </text>
    </comment>
    <comment ref="V41" authorId="1" shapeId="0">
      <text>
        <r>
          <rPr>
            <sz val="9"/>
            <color indexed="81"/>
            <rFont val="Tahoma"/>
            <family val="2"/>
          </rPr>
          <t xml:space="preserve">Baja ejecución se presenta por el  aplazamiento de la visita técnica a brasil, con el  proposito de conocer sobre las experiencias exportadoras en empresas asociaticas con la colaboración de MSD, sin embargo solo 2 empresas se postularon por lo cual se aplaza hasta tener mas empresas vinculadas a la gira. </t>
        </r>
        <r>
          <rPr>
            <b/>
            <sz val="9"/>
            <color indexed="81"/>
            <rFont val="Tahoma"/>
            <family val="2"/>
          </rPr>
          <t xml:space="preserve"> </t>
        </r>
      </text>
    </comment>
    <comment ref="K44" authorId="1" shapeId="0">
      <text>
        <r>
          <rPr>
            <sz val="9"/>
            <color indexed="81"/>
            <rFont val="Tahoma"/>
            <family val="2"/>
          </rPr>
          <t>Se trasladan los $58.761.637 del recurso de la cadena carnica con el proposito de fortalecer el trabajo con los productores interesados con asociatividad, adicionalmente se incorporan $198.409.028 correspondiente a la contrapartida Secretaria de Pereira</t>
        </r>
      </text>
    </comment>
    <comment ref="L44" authorId="1" shapeId="0">
      <text>
        <r>
          <rPr>
            <sz val="9"/>
            <color indexed="81"/>
            <rFont val="Tahoma"/>
            <family val="2"/>
          </rPr>
          <t>Se traslada 30 millones de la Gobernación de Cundinamarca a Reserva cuota de fomento porcicola.</t>
        </r>
      </text>
    </comment>
    <comment ref="L59" authorId="1" shapeId="0">
      <text>
        <r>
          <rPr>
            <sz val="9"/>
            <color indexed="81"/>
            <rFont val="Tahoma"/>
            <family val="2"/>
          </rPr>
          <t>Se requiere contratar un punto fijo adicional, con elñ proposito de fortalecer la presencia en plantas de sacrificio</t>
        </r>
      </text>
    </comment>
    <comment ref="L63" authorId="1" shapeId="0">
      <text>
        <r>
          <rPr>
            <sz val="9"/>
            <color indexed="81"/>
            <rFont val="Tahoma"/>
            <family val="2"/>
          </rPr>
          <t>Se tiene contemplado realizar tres esdudios de prefactibilidad</t>
        </r>
      </text>
    </comment>
    <comment ref="V63" authorId="1" shapeId="0">
      <text>
        <r>
          <rPr>
            <b/>
            <sz val="9"/>
            <color indexed="81"/>
            <rFont val="Tahoma"/>
            <family val="2"/>
          </rPr>
          <t>Recursos movilizacion animales jarillon del rio cauca ciudad cali, alcaldia inicio operativo de desalojo solicitando colaboración movimiento de animales informales, sin embargo por evitar inconvenientes con los habitantes de la zona se sacaron los animales sin identificación</t>
        </r>
      </text>
    </comment>
    <comment ref="L68" authorId="1" shapeId="0">
      <text>
        <r>
          <rPr>
            <sz val="9"/>
            <color indexed="81"/>
            <rFont val="Tahoma"/>
            <family val="2"/>
          </rPr>
          <t>Se solicita incorporar un funcionario adicional con el fin de fortalecer la capacidad de atencion en HACCP</t>
        </r>
      </text>
    </comment>
    <comment ref="L73" authorId="1" shapeId="0">
      <text>
        <r>
          <rPr>
            <sz val="9"/>
            <color indexed="81"/>
            <rFont val="Tahoma"/>
            <family val="2"/>
          </rPr>
          <t>Se requiere realizar el estudio LDSA con el fin de identificar oportunidades de venta de carne de cerdo</t>
        </r>
      </text>
    </comment>
    <comment ref="V73" authorId="1" shapeId="0">
      <text>
        <r>
          <rPr>
            <sz val="9"/>
            <color indexed="81"/>
            <rFont val="Tahoma"/>
            <family val="2"/>
          </rPr>
          <t xml:space="preserve">Debido a dos factores, el primero fue la contratación por modalidad menor cuantía realizada en el SECOP de la Investigación ‘Brand Equity and Tracking’, en la cual se recibió una propuesta que se encontraba un 30% más económica que las restantes y que el histórico que se poseía del valor de ese tipo de estudio; el segundo fue la no realización del estudio ‘Eye Tracking’ debido a que la investigación ‘Tracking publicitario – neuronielsen’ incluyó en esa ocasión ese tipo de medición y no era necesario contratar otro estudio complementario.
</t>
        </r>
      </text>
    </comment>
    <comment ref="V82" authorId="1" shapeId="0">
      <text>
        <r>
          <rPr>
            <sz val="9"/>
            <color indexed="81"/>
            <rFont val="Tahoma"/>
            <family val="2"/>
          </rPr>
          <t xml:space="preserve">Por decisión estratégica en el año 2016 se decide mover la actividad ‘Concurso innovador de la carne de cerdo’ al segundo y tercer trimestre del año 2017, debido al replanteamiento de la actividad con un objetivo de mayor impacto y mayor alcance, queriendo optimizar los recursos.  </t>
        </r>
        <r>
          <rPr>
            <b/>
            <sz val="9"/>
            <color indexed="81"/>
            <rFont val="Tahoma"/>
            <family val="2"/>
          </rPr>
          <t xml:space="preserve"> </t>
        </r>
        <r>
          <rPr>
            <sz val="9"/>
            <color indexed="81"/>
            <rFont val="Tahoma"/>
            <family val="2"/>
          </rPr>
          <t xml:space="preserve">
</t>
        </r>
      </text>
    </comment>
    <comment ref="K100" authorId="1" shapeId="0">
      <text>
        <r>
          <rPr>
            <sz val="9"/>
            <color indexed="81"/>
            <rFont val="Tahoma"/>
            <family val="2"/>
          </rPr>
          <t>Evaluando los resultados con la negociación con la Teletón se decide no participar en este evento</t>
        </r>
      </text>
    </comment>
    <comment ref="L113" authorId="1" shapeId="0">
      <text>
        <r>
          <rPr>
            <sz val="9"/>
            <color indexed="81"/>
            <rFont val="Tahoma"/>
            <family val="2"/>
          </rPr>
          <t xml:space="preserve">Compra de 392.300 dosis devacuna en presentación de 10 frascos </t>
        </r>
      </text>
    </comment>
    <comment ref="V118" authorId="1" shapeId="0">
      <text>
        <r>
          <rPr>
            <sz val="9"/>
            <color indexed="81"/>
            <rFont val="Tahoma"/>
            <family val="2"/>
          </rPr>
          <t xml:space="preserve">El diseño e impresión de la cartilla con los resultados del Programa Sanitario Nacional 2015 estaba previsto para el último semestre de 2016, sin embargo los procesos de contratación de las empresas de diseño se retrasaron y los contratos se perfeccionaron hasta el último trimestre, por lo que no se alcanzó a imprimir el material previsto en la vigencia. 
</t>
        </r>
      </text>
    </comment>
    <comment ref="K121" authorId="1" shapeId="0">
      <text>
        <r>
          <rPr>
            <sz val="9"/>
            <color indexed="81"/>
            <rFont val="Tahoma"/>
            <family val="2"/>
          </rPr>
          <t>Apoyo para la gestión de puestos de control con el ICA, carta de entendimiento No 2</t>
        </r>
      </text>
    </comment>
    <comment ref="L128" authorId="1" shapeId="0">
      <text>
        <r>
          <rPr>
            <sz val="9"/>
            <color indexed="81"/>
            <rFont val="Tahoma"/>
            <family val="2"/>
          </rPr>
          <t>Incremento en las encuestas realizadas en uraba, norte y bajo Cauca Antioqueño e incremento en el pago a encuestadores zonas con dificultad de acceso</t>
        </r>
      </text>
    </comment>
    <comment ref="V128" authorId="1" shapeId="0">
      <text>
        <r>
          <rPr>
            <sz val="9"/>
            <color indexed="81"/>
            <rFont val="Tahoma"/>
            <family val="2"/>
          </rPr>
          <t xml:space="preserve">Se tenía previsto contratar un servicio de Outsourcing durante los meses de noviembre y diciembre para la digitación de aproximadamente 100.000 registros RUV-RUI de los años 2015 y 2016; sin embargo el proceso de recepción, revisión, conteo y organización de estos registros tomó dos meses (octubre y noviembre) por lo cual se tomó la decisión de contratar la mencionada digitación en el I trimestre de 2017.
</t>
        </r>
      </text>
    </comment>
    <comment ref="L131" authorId="1" shapeId="0">
      <text>
        <r>
          <rPr>
            <sz val="9"/>
            <color indexed="81"/>
            <rFont val="Tahoma"/>
            <family val="2"/>
          </rPr>
          <t>Se requiere contratar a un funcionario para el retiro de las chapetas en los frigorificos guadalupe y Ble</t>
        </r>
      </text>
    </comment>
    <comment ref="L144" authorId="1" shapeId="0">
      <text>
        <r>
          <rPr>
            <sz val="9"/>
            <color indexed="81"/>
            <rFont val="Tahoma"/>
            <family val="2"/>
          </rPr>
          <t>Se requiere desarrollar un aplicativo o simulador para la evaluación de dispersión de olores</t>
        </r>
      </text>
    </comment>
    <comment ref="M144" authorId="1" shapeId="0">
      <text>
        <r>
          <rPr>
            <sz val="9"/>
            <color indexed="81"/>
            <rFont val="Tahoma"/>
            <family val="2"/>
          </rPr>
          <t>Se requiere desarrollar un aplicativo o simulador para la evaluación de dispersión de olores</t>
        </r>
      </text>
    </comment>
    <comment ref="N144" authorId="1" shapeId="0">
      <text>
        <r>
          <rPr>
            <sz val="9"/>
            <color indexed="81"/>
            <rFont val="Tahoma"/>
            <family val="2"/>
          </rPr>
          <t>Se requiere desarrollar un aplicativo o simulador para la evaluación de dispersión de olores</t>
        </r>
      </text>
    </comment>
    <comment ref="L151" authorId="1" shapeId="0">
      <text>
        <r>
          <rPr>
            <sz val="9"/>
            <color indexed="81"/>
            <rFont val="Tahoma"/>
            <family val="2"/>
          </rPr>
          <t>Desarrollo de aplicativo o simulador en disperción de olores</t>
        </r>
      </text>
    </comment>
    <comment ref="L159" authorId="1" shapeId="0">
      <text>
        <r>
          <rPr>
            <sz val="9"/>
            <color indexed="81"/>
            <rFont val="Tahoma"/>
            <family val="2"/>
          </rPr>
          <t>Desarrollo de proyecto de investigación para la mejora del diseño de cajones de compostaje y acelerador microbiano de compostaje</t>
        </r>
      </text>
    </comment>
    <comment ref="L165" authorId="1" shapeId="0">
      <text>
        <r>
          <rPr>
            <sz val="9"/>
            <color indexed="81"/>
            <rFont val="Tahoma"/>
            <family val="2"/>
          </rPr>
          <t>Desarrollo mejora diseño de cajones de compostaje y acelerador microbiano de compostaje</t>
        </r>
      </text>
    </comment>
    <comment ref="K166" authorId="1" shapeId="0">
      <text>
        <r>
          <rPr>
            <sz val="9"/>
            <color indexed="81"/>
            <rFont val="Tahoma"/>
            <family val="2"/>
          </rPr>
          <t>Gastos de alojamiento  y alimentación grupo participantes girá técnica Dinamarca</t>
        </r>
      </text>
    </comment>
    <comment ref="L166" authorId="1" shapeId="0">
      <text>
        <r>
          <rPr>
            <sz val="9"/>
            <color indexed="81"/>
            <rFont val="Tahoma"/>
            <family val="2"/>
          </rPr>
          <t>Adicion de $20 millones para taller de operarios de granja y $70.944.600 gira técnica Dinamarca</t>
        </r>
      </text>
    </comment>
    <comment ref="L168" authorId="1" shapeId="0">
      <text>
        <r>
          <rPr>
            <sz val="9"/>
            <color indexed="81"/>
            <rFont val="Tahoma"/>
            <family val="2"/>
          </rPr>
          <t>Gastos de alojamiento  y alimentación grupo participantes girá técnica Dinamarca</t>
        </r>
      </text>
    </comment>
    <comment ref="K198" authorId="1" shapeId="0">
      <text>
        <r>
          <rPr>
            <sz val="9"/>
            <color indexed="81"/>
            <rFont val="Tahoma"/>
            <family val="2"/>
          </rPr>
          <t>Debido al incremento proyectado en la cuota de fomento es necesario incluir el 10% de cuota de administración</t>
        </r>
      </text>
    </comment>
    <comment ref="L198" authorId="1" shapeId="0">
      <text>
        <r>
          <rPr>
            <sz val="9"/>
            <color indexed="81"/>
            <rFont val="Tahoma"/>
            <family val="2"/>
          </rPr>
          <t>Incremento 10% cuota de admon según ley 272/96</t>
        </r>
      </text>
    </comment>
    <comment ref="K205" authorId="1" shapeId="0">
      <text>
        <r>
          <rPr>
            <sz val="9"/>
            <color indexed="81"/>
            <rFont val="Tahoma"/>
            <family val="2"/>
          </rPr>
          <t>1.Incorporación cuota de fomento porcicola $1.086.360.457
2.Incorporación superavit vigencia 2015 $306.576.038
3.Traslado compra de equipos de computo económica $30.000.000,
4. Traslado cuota de administración $108.636.046
5. Apoyo adecuación nueva sede $139.001.640</t>
        </r>
      </text>
    </comment>
    <comment ref="L205" authorId="1" shapeId="0">
      <text>
        <r>
          <rPr>
            <sz val="9"/>
            <color indexed="81"/>
            <rFont val="Tahoma"/>
            <family val="2"/>
          </rPr>
          <t>Saldo de mayor vr en el ingreso de cuota de fomento menos diferentes adiciones en lineas de acción en programas y proyectos$436.394.969 menos (-100 millones)taller carnicos</t>
        </r>
      </text>
    </comment>
    <comment ref="K206" authorId="1" shapeId="0">
      <text>
        <r>
          <rPr>
            <sz val="9"/>
            <color indexed="81"/>
            <rFont val="Tahoma"/>
            <family val="2"/>
          </rPr>
          <t>1.Incorporación cuota de fomento porcicola $651.816.275
2.Incorporación superavit vigencia 2015 $2.319.451.021
3 Traslado cuota de administración $65.181.627
4. Traslado incremento Fondo de emergencia $1.500.000.000</t>
        </r>
      </text>
    </comment>
    <comment ref="L206" authorId="1" shapeId="0">
      <text>
        <r>
          <rPr>
            <sz val="9"/>
            <color indexed="81"/>
            <rFont val="Tahoma"/>
            <family val="2"/>
          </rPr>
          <t>Saldo de mayor vr en el ingreso de cuota de fomento menos diferentes adiciones en lineas de acción en programas y proyectos $105.248.851</t>
        </r>
      </text>
    </comment>
  </commentList>
</comments>
</file>

<file path=xl/sharedStrings.xml><?xml version="1.0" encoding="utf-8"?>
<sst xmlns="http://schemas.openxmlformats.org/spreadsheetml/2006/main" count="219" uniqueCount="218">
  <si>
    <t>MINISTERIO DE AGRICULTURA  Y DESARROLLO RURAL</t>
  </si>
  <si>
    <t>DIRECCIÓN DE PLANEACIÓN Y SEGUIMIENTO PRESUPUESTAL</t>
  </si>
  <si>
    <t>EJECUCIÓN PRESUPUESTO DE GASTOS DE FUNCIONAMIENTO E INVERSIÓN ENERO-DICIEMBRE 2016</t>
  </si>
  <si>
    <t>ANEXO 2</t>
  </si>
  <si>
    <t>CUENTAS</t>
  </si>
  <si>
    <t>PROGRAMAS ECONÓMICA</t>
  </si>
  <si>
    <t>PROGRAMAS TÉCNICA</t>
  </si>
  <si>
    <t>PROGRAMAS INVESTIGACIÓN Y TRANSFERENCIA DE TÉCNOLOGÍA</t>
  </si>
  <si>
    <t>PROGRAMA SANIDAD</t>
  </si>
  <si>
    <t>PROGRAMAS MERCADEO</t>
  </si>
  <si>
    <t xml:space="preserve">PROGRAMA PPC </t>
  </si>
  <si>
    <t>TOTAL INVERSIÓN</t>
  </si>
  <si>
    <t>GASTOS DE FUNCIONAMIENTO</t>
  </si>
  <si>
    <t>PRESUPUESTO INICIAL 2016</t>
  </si>
  <si>
    <t>ACUERDO 5/16</t>
  </si>
  <si>
    <t>ACUERDO 9/16</t>
  </si>
  <si>
    <t>ACUERDO 12/16</t>
  </si>
  <si>
    <t>MOVIEMIENTOS INTERNOS</t>
  </si>
  <si>
    <t>PRESUPUESTO DEFINITIVO 2016</t>
  </si>
  <si>
    <t xml:space="preserve">EJECUCIÓN ENE-MAR </t>
  </si>
  <si>
    <t>EJECUCIÓN ABR-JUN</t>
  </si>
  <si>
    <t xml:space="preserve">EJECUCIÓN JUL-SEP </t>
  </si>
  <si>
    <t>EJECUCIÓN OCT-DIC</t>
  </si>
  <si>
    <t>EJECUCIÓN ENE-DIC 2016</t>
  </si>
  <si>
    <t>ACUERDO 4/17</t>
  </si>
  <si>
    <t>% EJECUCIÓN ENE-DIC 2016</t>
  </si>
  <si>
    <t>GASTOS DE PERSONAL</t>
  </si>
  <si>
    <t>Servicios de personal</t>
  </si>
  <si>
    <t>Sueldos</t>
  </si>
  <si>
    <t>Vacaciones</t>
  </si>
  <si>
    <t>Prima legal</t>
  </si>
  <si>
    <t>Honorarios</t>
  </si>
  <si>
    <t xml:space="preserve">Dotación y suministro </t>
  </si>
  <si>
    <t>Cesantías</t>
  </si>
  <si>
    <t>Intereses de cesantías</t>
  </si>
  <si>
    <t>Seguros y/o fondos privados</t>
  </si>
  <si>
    <t>Caja de compensación</t>
  </si>
  <si>
    <t>Aportes ICBF y SENA</t>
  </si>
  <si>
    <t>SUBTOTAL GASTOS PERSONAL</t>
  </si>
  <si>
    <t>GASTOS GENERALES</t>
  </si>
  <si>
    <t>Muebles, equipos de oficina y software</t>
  </si>
  <si>
    <t>Impresos y publicaciones</t>
  </si>
  <si>
    <t>Materiales y suministros</t>
  </si>
  <si>
    <t>Correo</t>
  </si>
  <si>
    <t>Transportes, fletes y acarreos</t>
  </si>
  <si>
    <t xml:space="preserve">Capacitación </t>
  </si>
  <si>
    <t xml:space="preserve">Mantenimiento </t>
  </si>
  <si>
    <t>Seguros, impuestos y gastos legales</t>
  </si>
  <si>
    <t>Comisiones y gastos bancarios</t>
  </si>
  <si>
    <t>Gastos de viaje</t>
  </si>
  <si>
    <t>Aseo, vigilancia y cafetería</t>
  </si>
  <si>
    <t>Servicios públicos</t>
  </si>
  <si>
    <t>Arriendos</t>
  </si>
  <si>
    <t>Cuota auditaje CGR</t>
  </si>
  <si>
    <t>Gastos comisión de fomento</t>
  </si>
  <si>
    <t>SUBTOTAL GASTOS GENERALES</t>
  </si>
  <si>
    <t>TOTAL FUNCIONAMIENTO</t>
  </si>
  <si>
    <t>TOTAL PROGRAMAS Y PROYECTOS</t>
  </si>
  <si>
    <t>TOTAL ÁREA ECONÓMICA</t>
  </si>
  <si>
    <t>Fortalecimiento institucional</t>
  </si>
  <si>
    <t>Acceso a Mercados</t>
  </si>
  <si>
    <t xml:space="preserve">Cadena Carnica Porcína </t>
  </si>
  <si>
    <t>Centro de servicios técnicos y financieros</t>
  </si>
  <si>
    <t>Atención de Solicitudes (Asistencia a Productores)</t>
  </si>
  <si>
    <t>Herramientas del centro de servicios</t>
  </si>
  <si>
    <t>Convenios</t>
  </si>
  <si>
    <t xml:space="preserve">   Contrapartidas Gobernaciones y/o Alcaldias</t>
  </si>
  <si>
    <t xml:space="preserve">     Convenio Gobernacion de Cundinamarca</t>
  </si>
  <si>
    <t xml:space="preserve">     Convenio Pereira</t>
  </si>
  <si>
    <t xml:space="preserve">   Contrapartidas FNP</t>
  </si>
  <si>
    <t xml:space="preserve">     Convenio Gobernacion de Cundinamarca FNP</t>
  </si>
  <si>
    <t xml:space="preserve">     Convenio Pereira FNP</t>
  </si>
  <si>
    <t>Divulgación Resolución 2640</t>
  </si>
  <si>
    <t>Sistemas de información de mercados</t>
  </si>
  <si>
    <t>Monitoreo Precios de la Carne al Consumidor</t>
  </si>
  <si>
    <t>Actualización Información Nacional</t>
  </si>
  <si>
    <t>Seguimiento Mercados Internacionales</t>
  </si>
  <si>
    <t>Control al recaudo</t>
  </si>
  <si>
    <t>Seguimiento al recaudo regional</t>
  </si>
  <si>
    <t>Movilización coordinadores</t>
  </si>
  <si>
    <t>Jornadas de trabajo con los coordinadores regionales (visita plantas)</t>
  </si>
  <si>
    <t>Fortalecimiento del beneficio formal</t>
  </si>
  <si>
    <t>Movilización Jefe Coordinadores de recaudo</t>
  </si>
  <si>
    <t>Trabajo con autoridades</t>
  </si>
  <si>
    <t>Jornadas de trabajo con los coordinadores regionales(trabajo con autoridades)</t>
  </si>
  <si>
    <t>Estudios de prefactibiliadad</t>
  </si>
  <si>
    <t>Aseguramiento de la calidad</t>
  </si>
  <si>
    <t>Asesorias BPM y HACCP</t>
  </si>
  <si>
    <t>Sello de producto en la cadena de transformación</t>
  </si>
  <si>
    <t>TOTAL ÁREA MERCADEO</t>
  </si>
  <si>
    <t>Investigación de mercados</t>
  </si>
  <si>
    <t>Home panel de Nilsen</t>
  </si>
  <si>
    <t>Brand equity tracking</t>
  </si>
  <si>
    <t>Eye Trancking</t>
  </si>
  <si>
    <t>Monitoreo de Medios</t>
  </si>
  <si>
    <t>Tracking publicitario ( Neuro nilsen)</t>
  </si>
  <si>
    <t>Estudio Digital</t>
  </si>
  <si>
    <t>Estudio del estatus de la comercializacion de la carne de cerdo</t>
  </si>
  <si>
    <t>Estudio LSDA</t>
  </si>
  <si>
    <t>Estrategia digital</t>
  </si>
  <si>
    <t>Me encanta la carne de cerdo.com</t>
  </si>
  <si>
    <t>Concurso innovador carne de cerdo</t>
  </si>
  <si>
    <t>Campaña de fomento al consumo</t>
  </si>
  <si>
    <t>Campaña de publicidad</t>
  </si>
  <si>
    <t>Free Press ATL Influenciadores</t>
  </si>
  <si>
    <t>Consultoría MESA</t>
  </si>
  <si>
    <t>Pauta institucional</t>
  </si>
  <si>
    <t>Kit Publicitario</t>
  </si>
  <si>
    <t>Eventos de Sensibilización de las bondades gastronomicas y nutricionales de la carne de cerdo</t>
  </si>
  <si>
    <t>Nutricionistas Ejecutivas</t>
  </si>
  <si>
    <t>Día de la Carne de Cerdo</t>
  </si>
  <si>
    <t>Asesores Gastronómicos Ejecutivos</t>
  </si>
  <si>
    <t>Viajes regionales equipo incentivo y sensibilizacion de las bondades de la carne de cerdo</t>
  </si>
  <si>
    <t>Capacitación anual contratistas</t>
  </si>
  <si>
    <t xml:space="preserve">Material Publicitario, Promoción y Divulgación para el Incentivo y sensibilizacion </t>
  </si>
  <si>
    <t>Festival de la Carne de cerdo</t>
  </si>
  <si>
    <t xml:space="preserve">Conceptos y artes </t>
  </si>
  <si>
    <t>Eventos Especializados y del Sector</t>
  </si>
  <si>
    <t>Seguimiento gestión a eventos de sensibilización de las bondades de la carne de cerdo</t>
  </si>
  <si>
    <t>Porciamericas</t>
  </si>
  <si>
    <t>Eventos especializados (Sector, gastronomicos , sector salud)</t>
  </si>
  <si>
    <t>Teletón</t>
  </si>
  <si>
    <t>Comercialización y Nuevos Negocios</t>
  </si>
  <si>
    <t>Profesional de Comercialización y Nuevos Negocios</t>
  </si>
  <si>
    <t>Material Promocional y Publicitario</t>
  </si>
  <si>
    <t>Cerdificado</t>
  </si>
  <si>
    <t xml:space="preserve">Club Gourmet de la Carne de Cerdo ( talleres de cocina ) </t>
  </si>
  <si>
    <t>Asesores Gastronómicos</t>
  </si>
  <si>
    <t>TOTAL ÁREA ERRADICACIÓN PPC</t>
  </si>
  <si>
    <t>Regionalización</t>
  </si>
  <si>
    <t>Compra de biológico, chapetas y tenazas</t>
  </si>
  <si>
    <t>Compra de materiales y dotaciones</t>
  </si>
  <si>
    <t>Pago de Axilios de frío, flete y movilización</t>
  </si>
  <si>
    <t>Gastos de brigada</t>
  </si>
  <si>
    <t>Capacitación y divulgación</t>
  </si>
  <si>
    <t>Capacitación</t>
  </si>
  <si>
    <t>Divulgación</t>
  </si>
  <si>
    <t>Vigilancia Epidemiológica</t>
  </si>
  <si>
    <t>Diagnóstico Rutinario</t>
  </si>
  <si>
    <t>Vigilancia epidemiologica</t>
  </si>
  <si>
    <t>Determinació de factores de riesgo</t>
  </si>
  <si>
    <t>Adminisbilidad y normatividad sanitaria</t>
  </si>
  <si>
    <t>Control al contrabando</t>
  </si>
  <si>
    <t>Equipos de comunicación</t>
  </si>
  <si>
    <t>Administración del programa</t>
  </si>
  <si>
    <t>Administración de la base de datos</t>
  </si>
  <si>
    <t>Depuración, codificación y verificación de predios</t>
  </si>
  <si>
    <t>Ciclos de vacunación</t>
  </si>
  <si>
    <t>Contratación de personal</t>
  </si>
  <si>
    <t>Auxilios comités</t>
  </si>
  <si>
    <t>Recolección de desechos biológicos</t>
  </si>
  <si>
    <t>TOTAL ÁREA TÉCNICA</t>
  </si>
  <si>
    <t>Programa nacional de bioseguridad, sanidad y productividad-PNBSP</t>
  </si>
  <si>
    <t>Capacitación y fortalecimiento de competencias</t>
  </si>
  <si>
    <t>Profesionales de acompañamiento    *(Sello de granja)</t>
  </si>
  <si>
    <t>Taller técnico de bioseguridad, sanidad y productividad</t>
  </si>
  <si>
    <t>Talleres de sensibilidad en bioseguridad, productividad  y economía de las enfermedades</t>
  </si>
  <si>
    <t>Benchmarking y análisis de productividad e impacto económico</t>
  </si>
  <si>
    <t>Reconocimiento a granjas categorizadas, medios</t>
  </si>
  <si>
    <t xml:space="preserve">Sostenibilidad y responsabilidad social empresarial en producción primaria </t>
  </si>
  <si>
    <t>Acompañamiento jurídico ambiental</t>
  </si>
  <si>
    <t xml:space="preserve">Profesionales de acompañamiento </t>
  </si>
  <si>
    <t xml:space="preserve">Granjas modelo y mesas de trabajo interinstitucionales </t>
  </si>
  <si>
    <t>Sensibilización y divulgación en P.I.G.A y R.S.E y Guía ambiental</t>
  </si>
  <si>
    <t>Levantamiento línea base de consumo de agua en granja</t>
  </si>
  <si>
    <t xml:space="preserve">Desarrollo de aplicaciones informáticas para control de olores </t>
  </si>
  <si>
    <t>Inocuidad y bienestar animal en producción primaria y transporte</t>
  </si>
  <si>
    <t>Profesional de acompañamiento</t>
  </si>
  <si>
    <t>Fortalecimiento de competencias en bienestar animal e inocuidad</t>
  </si>
  <si>
    <t xml:space="preserve">Implementación del programa de P.A.C.I.P - granja y transporte </t>
  </si>
  <si>
    <t>Bienestar Animal</t>
  </si>
  <si>
    <t>TOTAL ÁREA INVESTIGACIÓN Y TRANSFERENCIA</t>
  </si>
  <si>
    <t>Investigación y desarrollo</t>
  </si>
  <si>
    <t>Proyectos</t>
  </si>
  <si>
    <t>Seguimiento a Proyectos</t>
  </si>
  <si>
    <t>Capacitación anual</t>
  </si>
  <si>
    <t>Jornadas de divulgación resultados de investigación</t>
  </si>
  <si>
    <t>Proyecto MADR</t>
  </si>
  <si>
    <t>Proyecto ambiental (Compostaje mortalidad)</t>
  </si>
  <si>
    <t>Transferencia de tecnología</t>
  </si>
  <si>
    <t xml:space="preserve">  Vinculación tecnologica</t>
  </si>
  <si>
    <t>Gira técnica</t>
  </si>
  <si>
    <t>Capacitación en desposte de carne de cerdo</t>
  </si>
  <si>
    <t>Capacitación para expendedores</t>
  </si>
  <si>
    <t>Diplomado en alta gerencia</t>
  </si>
  <si>
    <t xml:space="preserve">  Talleres y seminarios</t>
  </si>
  <si>
    <t>Seminario Internacional</t>
  </si>
  <si>
    <t>Buenas practicas en el manejo de medicamentos veterinarios</t>
  </si>
  <si>
    <t>Taller tecnologia de carnicos</t>
  </si>
  <si>
    <t>Material de apoyo</t>
  </si>
  <si>
    <t>Taller operarios</t>
  </si>
  <si>
    <t>Diagnostico</t>
  </si>
  <si>
    <t>Diagnostico rutinario con laboratorios oficiales</t>
  </si>
  <si>
    <t xml:space="preserve">  Diagnostico rutinario</t>
  </si>
  <si>
    <t xml:space="preserve">  Diagnostico integrado</t>
  </si>
  <si>
    <t xml:space="preserve">  Diagnóstico PRRS (incluido IFA)</t>
  </si>
  <si>
    <t xml:space="preserve">  Compras de insumos</t>
  </si>
  <si>
    <t xml:space="preserve">  Diagnóstico importados</t>
  </si>
  <si>
    <t>Diagnostico rutinario con laboratorios privados</t>
  </si>
  <si>
    <t>Rutinario</t>
  </si>
  <si>
    <t>Combos</t>
  </si>
  <si>
    <t>PRRS</t>
  </si>
  <si>
    <t>Promoción del diagnóstico</t>
  </si>
  <si>
    <t>Inocuidad y Ambiente</t>
  </si>
  <si>
    <t>TOTAL ÁREA SANIDAD</t>
  </si>
  <si>
    <t>Control y monitoreo para la enfermedad de PRRS  en granjas de Colombia</t>
  </si>
  <si>
    <t>Apoyo programa PRRS</t>
  </si>
  <si>
    <t>Epidemiología de la enfermedad (Nacional)</t>
  </si>
  <si>
    <t>Sensibilización y divulgación</t>
  </si>
  <si>
    <t>CUOTA DE ADMINISTRACIÓN</t>
  </si>
  <si>
    <t>Cuota de administración FNP</t>
  </si>
  <si>
    <t>Cuota de administración PPC</t>
  </si>
  <si>
    <t>FONDO DE EMERGENCIA</t>
  </si>
  <si>
    <t xml:space="preserve">RESERVA FUTURAS INVERSIONES Y GASTOS </t>
  </si>
  <si>
    <t>Cuota de fomento porcícola</t>
  </si>
  <si>
    <t>Cuota de erradicación Peste Porcina Clásica</t>
  </si>
  <si>
    <t xml:space="preserve">TOTAL GASTOS </t>
  </si>
  <si>
    <t>El porcentaje de ejecución corresponde al total del presupuesto menos la reserva y el Fondo de Emergencia $36.735.137.471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</si>
</sst>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_ * #,##0.00_ ;_ * \-#,##0.00_ ;_ * &quot;-&quot;??_ ;_ @_ "/>
  </numFmts>
  <fonts count="13" x14ac:knownFonts="1">
    <font>
      <sz val="11"/>
      <color theme="1"/>
      <name val="Calibri"/>
      <family val="2"/>
      <scheme val="minor"/>
    </font>
    <font>
      <sz val="10"/>
      <name val="Arial"/>
      <family val="2"/>
    </font>
    <font>
      <b/>
      <sz val="11"/>
      <name val="Arial"/>
      <family val="2"/>
      <charset val="186"/>
    </font>
    <font>
      <sz val="11"/>
      <name val="Arial"/>
      <family val="2"/>
      <charset val="186"/>
    </font>
    <font>
      <b/>
      <sz val="11"/>
      <name val="Arial"/>
      <family val="2"/>
    </font>
    <font>
      <sz val="11"/>
      <name val="Arial"/>
      <family val="2"/>
    </font>
    <font>
      <sz val="11"/>
      <color indexed="8"/>
      <name val="Arial"/>
      <family val="2"/>
    </font>
    <font>
      <b/>
      <sz val="10"/>
      <name val="Arial"/>
      <family val="2"/>
    </font>
    <font>
      <sz val="11"/>
      <color rgb="FFFF0000"/>
      <name val="Arial"/>
      <family val="2"/>
      <charset val="186"/>
    </font>
    <font>
      <b/>
      <sz val="9"/>
      <name val="Times New Roman"/>
      <family val="1"/>
    </font>
    <font>
      <sz val="9"/>
      <name val="Times New Roman"/>
      <family val="1"/>
    </font>
    <font>
      <sz val="9"/>
      <color indexed="81"/>
      <name val="Tahoma"/>
      <family val="2"/>
    </font>
    <font>
      <b/>
      <sz val="9"/>
      <color indexed="81"/>
      <name val="Tahoma"/>
      <family val="2"/>
    </font>
  </fonts>
  <fills count="3">
    <fill>
      <patternFill patternType="none"/>
    </fill>
    <fill>
      <patternFill patternType="gray125"/>
    </fill>
    <fill>
      <patternFill patternType="solid">
        <fgColor theme="0"/>
        <bgColor indexed="64"/>
      </patternFill>
    </fill>
  </fills>
  <borders count="21">
    <border>
      <left/>
      <right/>
      <top/>
      <bottom/>
      <diagonal/>
    </border>
    <border>
      <left style="double">
        <color indexed="64"/>
      </left>
      <right style="medium">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double">
        <color indexed="64"/>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hair">
        <color indexed="64"/>
      </right>
      <top/>
      <bottom/>
      <diagonal/>
    </border>
    <border>
      <left style="hair">
        <color indexed="64"/>
      </left>
      <right style="hair">
        <color indexed="64"/>
      </right>
      <top/>
      <bottom/>
      <diagonal/>
    </border>
    <border>
      <left/>
      <right style="double">
        <color indexed="64"/>
      </right>
      <top/>
      <bottom style="hair">
        <color indexed="64"/>
      </bottom>
      <diagonal/>
    </border>
    <border>
      <left/>
      <right style="double">
        <color indexed="64"/>
      </right>
      <top style="hair">
        <color indexed="64"/>
      </top>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double">
        <color indexed="64"/>
      </right>
      <top style="hair">
        <color indexed="64"/>
      </top>
      <bottom style="double">
        <color indexed="64"/>
      </bottom>
      <diagonal/>
    </border>
  </borders>
  <cellStyleXfs count="5">
    <xf numFmtId="0" fontId="0" fillId="0" borderId="0"/>
    <xf numFmtId="0" fontId="1" fillId="0" borderId="0"/>
    <xf numFmtId="165"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0" fontId="2" fillId="2" borderId="0" xfId="1" applyFont="1" applyFill="1" applyAlignment="1">
      <alignment horizontal="center" wrapText="1"/>
    </xf>
    <xf numFmtId="0" fontId="1" fillId="0" borderId="0" xfId="1" applyFill="1"/>
    <xf numFmtId="0" fontId="2" fillId="2" borderId="0" xfId="1" applyFont="1" applyFill="1" applyAlignment="1">
      <alignment horizont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4" xfId="1" applyFont="1" applyFill="1" applyBorder="1" applyAlignment="1">
      <alignment horizontal="center" vertical="center" wrapText="1"/>
    </xf>
    <xf numFmtId="0" fontId="2" fillId="0" borderId="5" xfId="1" applyFont="1" applyFill="1" applyBorder="1" applyAlignment="1">
      <alignment horizontal="center" vertical="center" wrapText="1"/>
    </xf>
    <xf numFmtId="0" fontId="2" fillId="0" borderId="6" xfId="1" applyFont="1" applyFill="1" applyBorder="1" applyAlignment="1">
      <alignment horizontal="center" vertical="center" wrapText="1"/>
    </xf>
    <xf numFmtId="10" fontId="2" fillId="0" borderId="7" xfId="1" applyNumberFormat="1" applyFont="1" applyFill="1" applyBorder="1" applyAlignment="1">
      <alignment horizontal="center" vertical="center" wrapText="1"/>
    </xf>
    <xf numFmtId="3" fontId="2" fillId="2" borderId="8" xfId="1" applyNumberFormat="1" applyFont="1" applyFill="1" applyBorder="1" applyAlignment="1"/>
    <xf numFmtId="0" fontId="3" fillId="2" borderId="9" xfId="1" applyFont="1" applyFill="1" applyBorder="1"/>
    <xf numFmtId="0" fontId="1" fillId="2" borderId="10" xfId="1" applyFill="1" applyBorder="1"/>
    <xf numFmtId="3" fontId="4" fillId="2" borderId="11" xfId="1" applyNumberFormat="1" applyFont="1" applyFill="1" applyBorder="1" applyAlignment="1"/>
    <xf numFmtId="3" fontId="4" fillId="2" borderId="12" xfId="1" applyNumberFormat="1" applyFont="1" applyFill="1" applyBorder="1"/>
    <xf numFmtId="164" fontId="4" fillId="2" borderId="13" xfId="1" applyNumberFormat="1" applyFont="1" applyFill="1" applyBorder="1"/>
    <xf numFmtId="3" fontId="3" fillId="2" borderId="11" xfId="1" applyNumberFormat="1" applyFont="1" applyFill="1" applyBorder="1" applyAlignment="1"/>
    <xf numFmtId="3" fontId="3" fillId="2" borderId="12" xfId="1" applyNumberFormat="1" applyFont="1" applyFill="1" applyBorder="1"/>
    <xf numFmtId="3" fontId="5" fillId="2" borderId="12" xfId="1" applyNumberFormat="1" applyFont="1" applyFill="1" applyBorder="1"/>
    <xf numFmtId="164" fontId="3" fillId="2" borderId="13" xfId="1" applyNumberFormat="1" applyFont="1" applyFill="1" applyBorder="1"/>
    <xf numFmtId="3" fontId="6" fillId="2" borderId="12" xfId="1" applyNumberFormat="1" applyFont="1" applyFill="1" applyBorder="1"/>
    <xf numFmtId="0" fontId="2" fillId="2" borderId="11" xfId="1" applyFont="1" applyFill="1" applyBorder="1" applyAlignment="1"/>
    <xf numFmtId="3" fontId="2" fillId="2" borderId="12" xfId="1" applyNumberFormat="1" applyFont="1" applyFill="1" applyBorder="1"/>
    <xf numFmtId="164" fontId="2" fillId="2" borderId="13" xfId="1" applyNumberFormat="1" applyFont="1" applyFill="1" applyBorder="1"/>
    <xf numFmtId="3" fontId="2" fillId="2" borderId="11" xfId="1" applyNumberFormat="1" applyFont="1" applyFill="1" applyBorder="1" applyAlignment="1"/>
    <xf numFmtId="10" fontId="1" fillId="2" borderId="10" xfId="1" applyNumberFormat="1" applyFill="1" applyBorder="1"/>
    <xf numFmtId="0" fontId="3" fillId="2" borderId="11" xfId="1" applyFont="1" applyFill="1" applyBorder="1" applyAlignment="1"/>
    <xf numFmtId="3" fontId="3" fillId="2" borderId="12" xfId="2" applyNumberFormat="1" applyFont="1" applyFill="1" applyBorder="1"/>
    <xf numFmtId="10" fontId="3" fillId="2" borderId="13" xfId="1" applyNumberFormat="1" applyFont="1" applyFill="1" applyBorder="1"/>
    <xf numFmtId="3" fontId="1" fillId="0" borderId="0" xfId="1" applyNumberFormat="1" applyFill="1"/>
    <xf numFmtId="3" fontId="4" fillId="2" borderId="12" xfId="2" applyNumberFormat="1" applyFont="1" applyFill="1" applyBorder="1"/>
    <xf numFmtId="10" fontId="2" fillId="2" borderId="13" xfId="1" applyNumberFormat="1" applyFont="1" applyFill="1" applyBorder="1"/>
    <xf numFmtId="0" fontId="3" fillId="2" borderId="14" xfId="1" applyFont="1" applyFill="1" applyBorder="1" applyAlignment="1"/>
    <xf numFmtId="3" fontId="3" fillId="2" borderId="15" xfId="1" applyNumberFormat="1" applyFont="1" applyFill="1" applyBorder="1"/>
    <xf numFmtId="10" fontId="3" fillId="2" borderId="16" xfId="1" applyNumberFormat="1" applyFont="1" applyFill="1" applyBorder="1"/>
    <xf numFmtId="37" fontId="2" fillId="2" borderId="11" xfId="1" applyNumberFormat="1" applyFont="1" applyFill="1" applyBorder="1" applyAlignment="1"/>
    <xf numFmtId="10" fontId="4" fillId="2" borderId="13" xfId="1" applyNumberFormat="1" applyFont="1" applyFill="1" applyBorder="1"/>
    <xf numFmtId="0" fontId="7" fillId="0" borderId="0" xfId="1" applyFont="1" applyFill="1"/>
    <xf numFmtId="37" fontId="5" fillId="2" borderId="11" xfId="1" applyNumberFormat="1" applyFont="1" applyFill="1" applyBorder="1" applyAlignment="1"/>
    <xf numFmtId="10" fontId="5" fillId="2" borderId="13" xfId="1" applyNumberFormat="1" applyFont="1" applyFill="1" applyBorder="1"/>
    <xf numFmtId="0" fontId="1" fillId="0" borderId="0" xfId="1" applyFont="1" applyFill="1"/>
    <xf numFmtId="37" fontId="4" fillId="2" borderId="11" xfId="1" applyNumberFormat="1" applyFont="1" applyFill="1" applyBorder="1" applyAlignment="1"/>
    <xf numFmtId="165" fontId="7" fillId="0" borderId="0" xfId="2" applyFont="1" applyFill="1"/>
    <xf numFmtId="37" fontId="5" fillId="2" borderId="8" xfId="1" applyNumberFormat="1" applyFont="1" applyFill="1" applyBorder="1" applyAlignment="1">
      <alignment horizontal="left"/>
    </xf>
    <xf numFmtId="165" fontId="2" fillId="2" borderId="9" xfId="2" applyFont="1" applyFill="1" applyBorder="1"/>
    <xf numFmtId="3" fontId="5" fillId="2" borderId="9" xfId="1" applyNumberFormat="1" applyFont="1" applyFill="1" applyBorder="1"/>
    <xf numFmtId="3" fontId="2" fillId="2" borderId="9" xfId="1" applyNumberFormat="1" applyFont="1" applyFill="1" applyBorder="1"/>
    <xf numFmtId="3" fontId="4" fillId="2" borderId="9" xfId="1" applyNumberFormat="1" applyFont="1" applyFill="1" applyBorder="1"/>
    <xf numFmtId="37" fontId="5" fillId="2" borderId="11" xfId="1" applyNumberFormat="1" applyFont="1" applyFill="1" applyBorder="1" applyAlignment="1">
      <alignment horizontal="left"/>
    </xf>
    <xf numFmtId="165" fontId="2" fillId="2" borderId="12" xfId="2" applyFont="1" applyFill="1" applyBorder="1"/>
    <xf numFmtId="10" fontId="5" fillId="2" borderId="17" xfId="1" applyNumberFormat="1" applyFont="1" applyFill="1" applyBorder="1"/>
    <xf numFmtId="3" fontId="3" fillId="2" borderId="9" xfId="1" applyNumberFormat="1" applyFont="1" applyFill="1" applyBorder="1"/>
    <xf numFmtId="3" fontId="4" fillId="2" borderId="12" xfId="3" applyNumberFormat="1" applyFont="1" applyFill="1" applyBorder="1"/>
    <xf numFmtId="0" fontId="3" fillId="2" borderId="18" xfId="1" applyFont="1" applyFill="1" applyBorder="1" applyAlignment="1"/>
    <xf numFmtId="3" fontId="2" fillId="2" borderId="19" xfId="1" applyNumberFormat="1" applyFont="1" applyFill="1" applyBorder="1"/>
    <xf numFmtId="0" fontId="3" fillId="2" borderId="19" xfId="1" applyFont="1" applyFill="1" applyBorder="1"/>
    <xf numFmtId="3" fontId="3" fillId="2" borderId="19" xfId="1" applyNumberFormat="1" applyFont="1" applyFill="1" applyBorder="1"/>
    <xf numFmtId="3" fontId="8" fillId="2" borderId="19" xfId="1" applyNumberFormat="1" applyFont="1" applyFill="1" applyBorder="1"/>
    <xf numFmtId="10" fontId="3" fillId="2" borderId="20" xfId="1" applyNumberFormat="1" applyFont="1" applyFill="1" applyBorder="1"/>
    <xf numFmtId="10" fontId="0" fillId="0" borderId="0" xfId="4" applyNumberFormat="1" applyFont="1" applyFill="1"/>
    <xf numFmtId="0" fontId="9" fillId="0" borderId="0" xfId="1" applyFont="1" applyFill="1" applyAlignment="1"/>
    <xf numFmtId="0" fontId="10" fillId="0" borderId="0" xfId="1" applyFont="1" applyFill="1"/>
  </cellXfs>
  <cellStyles count="5">
    <cellStyle name="Millares 2 2 2" xfId="3"/>
    <cellStyle name="Millares 23" xfId="2"/>
    <cellStyle name="Normal" xfId="0" builtinId="0"/>
    <cellStyle name="Normal 6" xfId="1"/>
    <cellStyle name="Porcentaje 10"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A&#241;o%202016\Presupuesto%202016\Presupuesto%202016%203ra%20versi&#243;n\Anexos\Presupuesto%20Econ&#243;mica%20201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A&#241;o%202010\CIERRES%202010\ACUERDOS%202010\ANEXO%20ACUERDO%206-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Y:\A&#241;o%202014\PRESUPUESTO%202014\PRESUPUESTO%202014%20V.4\Presupuesto%202014%20version%20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ORCICOL\Administrativa\2011\Presentaciones\COMITES%20PPC\DESPACHOS%20BIOLOGICO%20201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ORCICOL\Administrativa\Documents%20and%20Settings\PatriciaMart&#237;nez\Configuraci&#243;n%20local\Archivos%20temporales%20de%20Internet\Content.Outlook\RD6RDTKZ\A&#241;o%202008\Presupuesto%202009\nomina%202009%20pp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PatriciaMart&#237;nez\Configuraci&#243;n%20local\Archivos%20temporales%20de%20Internet\Content.Outlook\RD6RDTKZ\A&#241;o%202008\Presupuesto%202009\nomina%202009%20ppc.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ORCICOL\Administrativa\A&#241;o%202010\PTO%20FONDO%202010\Presupuesto%202010%20versi&#243;n%203\PRESUPUESTO%2010%203a%20%20versi&#243;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ORCICOL\Administrativa\JefeControlRegional\Presupuesto%202008\Presupuesto%2020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JefeControlRegional\Presupuesto%202008\Presupuesto%20200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Y:\Users\JorgeOrtiz\Desktop\PPC2013\PRESUPUESTO%202014\PRESUPUESTO%20DEFINITIVO%202014%20NOV\Desagregado%20PPC%202014%20%20definitiv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A&#241;o%202016\Presupuesto%202016\Presupuesto%202016%203ra%20versi&#243;n\Anexos\Presupuesto%20Investigacion%20201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A&#241;o%202016\ACUERDOS\ACUERDOS%20DEFINITIVOS\ANEXO%20ACUERDO%209-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241;o%202019/LEY%201712/EJECUCION%20PRESUPUESTAL%20HISTORICA%20ANUAL/2016/CIERRE%20201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ORCICOL\Administrativa\CONTABILIDAD\ANEXO%20CIERRE%20DE%20INGRESOS%2020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ONTABILIDAD/ANEXO%20CIERRE%20DE%20INGRESOS%2020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ORCICOL\Administrativa\A&#241;o%202010\A&#241;o%202010\MANEJO%20PTO%202010\PRESUPUESTO%20INGRESOS%20ESTIMADO%2020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A&#241;o%202010\A&#241;o%202010\MANEJO%20PTO%202010\PRESUPUESTO%20INGRESOS%20ESTIMADO%2020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A&#241;o%202015\PRESUPUESTO%202015\PRESUPUESTO%202015%20V.6\Presupuesto%202015%20version%2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ativo"/>
      <sheetName val="Agregado"/>
      <sheetName val="Generales"/>
      <sheetName val="Inversión"/>
      <sheetName val="Ingresos"/>
      <sheetName val="Supuestos"/>
      <sheetName val="Regionalización"/>
      <sheetName val="Anexo 4"/>
    </sheetNames>
    <sheetDataSet>
      <sheetData sheetId="0"/>
      <sheetData sheetId="1"/>
      <sheetData sheetId="2"/>
      <sheetData sheetId="3" refreshError="1">
        <row r="60">
          <cell r="D60">
            <v>442938314.75140011</v>
          </cell>
        </row>
      </sheetData>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Presupuesto general"/>
      <sheetName val="2004VS2005"/>
      <sheetName val="Otros ingresos"/>
      <sheetName val="Anexo 2 "/>
      <sheetName val="Funcionamiento"/>
      <sheetName val="Nómina y honorarios II TRIM."/>
      <sheetName val="Inversión total en programas"/>
      <sheetName val="MODELO CONTRATISTAS"/>
      <sheetName val="Servicios personal 2005"/>
      <sheetName val="Nómina 20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50">
          <cell r="A50" t="str">
            <v>Cadena avícola porcícola</v>
          </cell>
          <cell r="B50">
            <v>0</v>
          </cell>
        </row>
        <row r="60">
          <cell r="A60" t="str">
            <v>Honorarios director nacional</v>
          </cell>
          <cell r="B60" t="e">
            <v>#REF!</v>
          </cell>
        </row>
        <row r="61">
          <cell r="A61" t="str">
            <v>Conceptualización gráfica</v>
          </cell>
          <cell r="B61" t="e">
            <v>#REF!</v>
          </cell>
        </row>
        <row r="62">
          <cell r="A62" t="str">
            <v>Asistente Call Center</v>
          </cell>
          <cell r="B62" t="e">
            <v>#REF!</v>
          </cell>
        </row>
        <row r="63">
          <cell r="A63" t="str">
            <v>Subtotal gastos de personal</v>
          </cell>
          <cell r="B63" t="e">
            <v>#REF!</v>
          </cell>
        </row>
      </sheetData>
      <sheetData sheetId="8" refreshError="1"/>
      <sheetData sheetId="9" refreshError="1"/>
      <sheetData sheetId="10" refreshError="1">
        <row r="5">
          <cell r="E5" t="str">
            <v xml:space="preserve">FECHA </v>
          </cell>
          <cell r="H5" t="str">
            <v>DIAS</v>
          </cell>
          <cell r="I5" t="str">
            <v>SIN AUMENTO</v>
          </cell>
          <cell r="L5" t="str">
            <v>VAC</v>
          </cell>
          <cell r="M5" t="str">
            <v>DIAS REALES</v>
          </cell>
          <cell r="N5" t="str">
            <v>CON AUMENTO</v>
          </cell>
          <cell r="O5" t="str">
            <v>TOTAL SUELDO</v>
          </cell>
          <cell r="P5" t="str">
            <v>SUELDO MENOS</v>
          </cell>
        </row>
        <row r="6">
          <cell r="E6" t="str">
            <v>INGRESO</v>
          </cell>
          <cell r="N6" t="str">
            <v>SUELDO</v>
          </cell>
          <cell r="P6" t="str">
            <v>VACACIONES</v>
          </cell>
        </row>
        <row r="8">
          <cell r="L8">
            <v>0</v>
          </cell>
          <cell r="M8">
            <v>360</v>
          </cell>
          <cell r="N8" t="e">
            <v>#REF!</v>
          </cell>
          <cell r="O8" t="e">
            <v>#REF!</v>
          </cell>
          <cell r="P8" t="e">
            <v>#REF!</v>
          </cell>
        </row>
        <row r="9">
          <cell r="L9">
            <v>0</v>
          </cell>
          <cell r="M9">
            <v>360</v>
          </cell>
          <cell r="N9" t="e">
            <v>#REF!</v>
          </cell>
          <cell r="O9" t="e">
            <v>#REF!</v>
          </cell>
          <cell r="P9" t="e">
            <v>#REF!</v>
          </cell>
        </row>
        <row r="11">
          <cell r="L11">
            <v>0</v>
          </cell>
          <cell r="M11">
            <v>360</v>
          </cell>
          <cell r="N11" t="e">
            <v>#REF!</v>
          </cell>
          <cell r="O11" t="e">
            <v>#REF!</v>
          </cell>
          <cell r="P11" t="e">
            <v>#REF!</v>
          </cell>
        </row>
        <row r="12">
          <cell r="L12">
            <v>0</v>
          </cell>
          <cell r="M12">
            <v>360</v>
          </cell>
          <cell r="N12" t="e">
            <v>#REF!</v>
          </cell>
          <cell r="O12" t="e">
            <v>#REF!</v>
          </cell>
          <cell r="P12" t="e">
            <v>#REF!</v>
          </cell>
        </row>
        <row r="14">
          <cell r="C14" t="str">
            <v>*</v>
          </cell>
          <cell r="L14">
            <v>0</v>
          </cell>
          <cell r="M14">
            <v>360</v>
          </cell>
          <cell r="N14" t="e">
            <v>#REF!</v>
          </cell>
          <cell r="O14" t="e">
            <v>#REF!</v>
          </cell>
          <cell r="P14" t="e">
            <v>#REF!</v>
          </cell>
        </row>
        <row r="16">
          <cell r="C16" t="str">
            <v>*</v>
          </cell>
          <cell r="L16">
            <v>0</v>
          </cell>
          <cell r="M16">
            <v>360</v>
          </cell>
          <cell r="N16" t="e">
            <v>#REF!</v>
          </cell>
          <cell r="O16" t="e">
            <v>#REF!</v>
          </cell>
          <cell r="P16" t="e">
            <v>#REF!</v>
          </cell>
        </row>
        <row r="17">
          <cell r="C17" t="str">
            <v xml:space="preserve"> </v>
          </cell>
          <cell r="L17">
            <v>0</v>
          </cell>
          <cell r="M17">
            <v>360</v>
          </cell>
          <cell r="N17" t="e">
            <v>#REF!</v>
          </cell>
          <cell r="O17" t="e">
            <v>#REF!</v>
          </cell>
          <cell r="P17" t="e">
            <v>#REF!</v>
          </cell>
        </row>
        <row r="18">
          <cell r="C18" t="str">
            <v>*</v>
          </cell>
          <cell r="L18">
            <v>0</v>
          </cell>
          <cell r="M18">
            <v>360</v>
          </cell>
          <cell r="N18" t="e">
            <v>#REF!</v>
          </cell>
          <cell r="O18" t="e">
            <v>#REF!</v>
          </cell>
          <cell r="P18" t="e">
            <v>#REF!</v>
          </cell>
        </row>
        <row r="20">
          <cell r="L20">
            <v>0</v>
          </cell>
          <cell r="M20">
            <v>360</v>
          </cell>
          <cell r="N20" t="e">
            <v>#REF!</v>
          </cell>
          <cell r="O20" t="e">
            <v>#REF!</v>
          </cell>
          <cell r="P20" t="e">
            <v>#REF!</v>
          </cell>
        </row>
        <row r="21">
          <cell r="L21">
            <v>0</v>
          </cell>
          <cell r="M21">
            <v>1800</v>
          </cell>
          <cell r="N21" t="e">
            <v>#REF!</v>
          </cell>
          <cell r="O21" t="e">
            <v>#REF!</v>
          </cell>
          <cell r="P21" t="e">
            <v>#REF!</v>
          </cell>
        </row>
        <row r="22">
          <cell r="N22" t="e">
            <v>#REF!</v>
          </cell>
          <cell r="O22" t="e">
            <v>#REF!</v>
          </cell>
          <cell r="P22" t="e">
            <v>#REF!</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Rendimientos "/>
      <sheetName val="Escenario PPC"/>
      <sheetName val="Superavit 2013"/>
      <sheetName val="Ejecución ingresos 2013"/>
      <sheetName val="Ejecucion de gastos  2013"/>
      <sheetName val="Anexo 2 "/>
      <sheetName val="Anexo 3"/>
      <sheetName val="Anexo 4"/>
      <sheetName val="Funcionamiento"/>
      <sheetName val="Nómina y honorarios 2014"/>
      <sheetName val="Comparativo nómina 2013-2014"/>
      <sheetName val="Comparativo gastos personal "/>
    </sheetNames>
    <sheetDataSet>
      <sheetData sheetId="0">
        <row r="2">
          <cell r="A2" t="str">
            <v>MINISTERIO DE AGRICULTURA Y DESARROLLO RURAL</v>
          </cell>
        </row>
      </sheetData>
      <sheetData sheetId="1">
        <row r="2">
          <cell r="A2" t="str">
            <v>MINISTERIO DE AGRICULTURA Y DESARROLLO RURAL</v>
          </cell>
        </row>
      </sheetData>
      <sheetData sheetId="2">
        <row r="1">
          <cell r="A1" t="str">
            <v xml:space="preserve"> MOVIMIENTO PPC 2013</v>
          </cell>
        </row>
      </sheetData>
      <sheetData sheetId="3">
        <row r="2">
          <cell r="A2" t="str">
            <v>SUPUESTOS CALCULO DE INGRESOS PPC</v>
          </cell>
        </row>
      </sheetData>
      <sheetData sheetId="4">
        <row r="9">
          <cell r="B9" t="str">
            <v>SUPERAVIT PROYECTADO  AÑO 2013</v>
          </cell>
        </row>
      </sheetData>
      <sheetData sheetId="5">
        <row r="3">
          <cell r="B3" t="str">
            <v>EJECUCIÓN PROYECTADA DE INGRESOS AÑO 2013</v>
          </cell>
        </row>
      </sheetData>
      <sheetData sheetId="6">
        <row r="1">
          <cell r="A1" t="str">
            <v>MINISTERIO DE AGRICULTURA  Y DESARROLLO RURAL</v>
          </cell>
        </row>
      </sheetData>
      <sheetData sheetId="7">
        <row r="1">
          <cell r="A1" t="str">
            <v>MINISTERIO DE AGRICULTURA  Y DESARROLLO RURAL</v>
          </cell>
        </row>
      </sheetData>
      <sheetData sheetId="8">
        <row r="1">
          <cell r="A1" t="str">
            <v>MINISTERIO DE AGRICULTURA Y DESARROLLO RURAL</v>
          </cell>
        </row>
      </sheetData>
      <sheetData sheetId="9">
        <row r="1">
          <cell r="A1" t="str">
            <v>MINISTERIO DE AGRICULTURA Y DESARROLLO RURAL</v>
          </cell>
        </row>
      </sheetData>
      <sheetData sheetId="10">
        <row r="2">
          <cell r="A2" t="str">
            <v>GASTOS GENERALES</v>
          </cell>
        </row>
      </sheetData>
      <sheetData sheetId="11">
        <row r="4">
          <cell r="A4" t="str">
            <v>FONDO NACIONAL DE LA PORCICULTURA</v>
          </cell>
        </row>
      </sheetData>
      <sheetData sheetId="12">
        <row r="1">
          <cell r="D1" t="str">
            <v>FONDO NACIONAL DE LA PORCICULTURA</v>
          </cell>
        </row>
      </sheetData>
      <sheetData sheetId="13">
        <row r="6">
          <cell r="B6" t="str">
            <v>Información obtenida hasta el acuerdo No 14 de 2013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ES"/>
      <sheetName val="2010  LABORATORIOS"/>
      <sheetName val="2011 LABORATORIOS"/>
      <sheetName val="COMPARATIVO POR DOSIS"/>
      <sheetName val="COMPARATIVO POR LABORATORIO"/>
      <sheetName val="Hoja1"/>
      <sheetName val="BRIGADAS"/>
      <sheetName val="COMITÉ"/>
      <sheetName val="DISTRIBUIDOR"/>
      <sheetName val="DEPARTAMENTO"/>
      <sheetName val="CONSOLIDADO GENERAL"/>
      <sheetName val="BASE"/>
    </sheetNames>
    <sheetDataSet>
      <sheetData sheetId="0"/>
      <sheetData sheetId="1"/>
      <sheetData sheetId="2"/>
      <sheetData sheetId="3"/>
      <sheetData sheetId="4"/>
      <sheetData sheetId="5"/>
      <sheetData sheetId="6"/>
      <sheetData sheetId="7"/>
      <sheetData sheetId="8"/>
      <sheetData sheetId="9"/>
      <sheetData sheetId="10"/>
      <sheetData sheetId="11">
        <row r="3">
          <cell r="E3">
            <v>40191</v>
          </cell>
        </row>
        <row r="4">
          <cell r="E4">
            <v>40196</v>
          </cell>
        </row>
        <row r="5">
          <cell r="E5">
            <v>40179</v>
          </cell>
        </row>
        <row r="6">
          <cell r="E6">
            <v>40193</v>
          </cell>
        </row>
        <row r="7">
          <cell r="E7">
            <v>40193</v>
          </cell>
        </row>
        <row r="8">
          <cell r="E8">
            <v>40190</v>
          </cell>
        </row>
        <row r="9">
          <cell r="E9">
            <v>40190</v>
          </cell>
        </row>
        <row r="10">
          <cell r="E10">
            <v>40190</v>
          </cell>
        </row>
        <row r="11">
          <cell r="E11">
            <v>40190</v>
          </cell>
        </row>
        <row r="12">
          <cell r="E12">
            <v>40190</v>
          </cell>
        </row>
        <row r="13">
          <cell r="E13">
            <v>40191</v>
          </cell>
        </row>
        <row r="14">
          <cell r="E14">
            <v>40191</v>
          </cell>
        </row>
        <row r="15">
          <cell r="E15">
            <v>40196</v>
          </cell>
        </row>
        <row r="16">
          <cell r="E16">
            <v>40196</v>
          </cell>
        </row>
        <row r="17">
          <cell r="E17">
            <v>40196</v>
          </cell>
        </row>
        <row r="18">
          <cell r="E18">
            <v>40196</v>
          </cell>
        </row>
        <row r="19">
          <cell r="E19">
            <v>40197</v>
          </cell>
        </row>
        <row r="20">
          <cell r="E20">
            <v>40197</v>
          </cell>
        </row>
        <row r="21">
          <cell r="E21">
            <v>40197</v>
          </cell>
        </row>
        <row r="22">
          <cell r="E22">
            <v>40192</v>
          </cell>
        </row>
        <row r="23">
          <cell r="E23">
            <v>40192</v>
          </cell>
        </row>
        <row r="24">
          <cell r="E24">
            <v>40192</v>
          </cell>
        </row>
        <row r="25">
          <cell r="E25">
            <v>40192</v>
          </cell>
        </row>
        <row r="26">
          <cell r="E26">
            <v>40197</v>
          </cell>
        </row>
        <row r="27">
          <cell r="E27">
            <v>40197</v>
          </cell>
        </row>
        <row r="28">
          <cell r="E28">
            <v>40196</v>
          </cell>
        </row>
        <row r="29">
          <cell r="E29">
            <v>40196</v>
          </cell>
        </row>
        <row r="30">
          <cell r="E30">
            <v>40196</v>
          </cell>
        </row>
        <row r="31">
          <cell r="E31">
            <v>40199</v>
          </cell>
        </row>
        <row r="32">
          <cell r="E32">
            <v>40199</v>
          </cell>
        </row>
        <row r="33">
          <cell r="E33">
            <v>40199</v>
          </cell>
        </row>
        <row r="34">
          <cell r="E34">
            <v>40199</v>
          </cell>
        </row>
        <row r="35">
          <cell r="E35">
            <v>40203</v>
          </cell>
        </row>
        <row r="36">
          <cell r="E36">
            <v>40203</v>
          </cell>
        </row>
        <row r="37">
          <cell r="E37">
            <v>40203</v>
          </cell>
        </row>
        <row r="38">
          <cell r="E38">
            <v>40203</v>
          </cell>
        </row>
        <row r="39">
          <cell r="E39">
            <v>40200</v>
          </cell>
        </row>
        <row r="40">
          <cell r="E40">
            <v>40200</v>
          </cell>
        </row>
        <row r="41">
          <cell r="E41">
            <v>40199</v>
          </cell>
        </row>
        <row r="42">
          <cell r="E42">
            <v>40203</v>
          </cell>
        </row>
        <row r="43">
          <cell r="E43">
            <v>40203</v>
          </cell>
        </row>
        <row r="44">
          <cell r="E44">
            <v>40203</v>
          </cell>
        </row>
        <row r="45">
          <cell r="E45">
            <v>40203</v>
          </cell>
        </row>
        <row r="46">
          <cell r="E46">
            <v>40203</v>
          </cell>
        </row>
        <row r="47">
          <cell r="E47">
            <v>40203</v>
          </cell>
        </row>
        <row r="48">
          <cell r="E48">
            <v>40205</v>
          </cell>
        </row>
        <row r="49">
          <cell r="E49">
            <v>40205</v>
          </cell>
        </row>
        <row r="50">
          <cell r="E50">
            <v>40205</v>
          </cell>
        </row>
        <row r="51">
          <cell r="E51">
            <v>40205</v>
          </cell>
        </row>
        <row r="52">
          <cell r="E52">
            <v>40205</v>
          </cell>
        </row>
        <row r="53">
          <cell r="E53">
            <v>40205</v>
          </cell>
        </row>
        <row r="54">
          <cell r="E54">
            <v>40205</v>
          </cell>
        </row>
        <row r="55">
          <cell r="E55">
            <v>40205</v>
          </cell>
        </row>
        <row r="56">
          <cell r="E56">
            <v>40205</v>
          </cell>
        </row>
        <row r="57">
          <cell r="E57">
            <v>40205</v>
          </cell>
        </row>
        <row r="58">
          <cell r="E58">
            <v>40205</v>
          </cell>
        </row>
        <row r="59">
          <cell r="E59">
            <v>40205</v>
          </cell>
        </row>
        <row r="60">
          <cell r="E60">
            <v>40210</v>
          </cell>
        </row>
        <row r="61">
          <cell r="E61">
            <v>40210</v>
          </cell>
        </row>
        <row r="62">
          <cell r="E62">
            <v>40210</v>
          </cell>
        </row>
        <row r="63">
          <cell r="E63">
            <v>40210</v>
          </cell>
        </row>
        <row r="64">
          <cell r="E64">
            <v>40210</v>
          </cell>
        </row>
        <row r="65">
          <cell r="E65">
            <v>40210</v>
          </cell>
        </row>
        <row r="66">
          <cell r="E66">
            <v>40210</v>
          </cell>
        </row>
        <row r="67">
          <cell r="E67">
            <v>40210</v>
          </cell>
        </row>
        <row r="68">
          <cell r="E68">
            <v>40210</v>
          </cell>
        </row>
        <row r="69">
          <cell r="E69">
            <v>40210</v>
          </cell>
        </row>
        <row r="70">
          <cell r="E70">
            <v>40211</v>
          </cell>
        </row>
        <row r="71">
          <cell r="E71">
            <v>40211</v>
          </cell>
        </row>
        <row r="72">
          <cell r="E72">
            <v>40211</v>
          </cell>
        </row>
        <row r="73">
          <cell r="E73">
            <v>40211</v>
          </cell>
        </row>
        <row r="74">
          <cell r="E74">
            <v>40211</v>
          </cell>
        </row>
        <row r="75">
          <cell r="E75">
            <v>40211</v>
          </cell>
        </row>
        <row r="76">
          <cell r="E76">
            <v>40211</v>
          </cell>
        </row>
        <row r="77">
          <cell r="E77">
            <v>40211</v>
          </cell>
        </row>
        <row r="78">
          <cell r="E78">
            <v>40211</v>
          </cell>
        </row>
        <row r="79">
          <cell r="E79">
            <v>40211</v>
          </cell>
        </row>
        <row r="80">
          <cell r="E80">
            <v>40211</v>
          </cell>
        </row>
        <row r="81">
          <cell r="E81">
            <v>40211</v>
          </cell>
        </row>
        <row r="82">
          <cell r="E82">
            <v>40211</v>
          </cell>
        </row>
        <row r="83">
          <cell r="E83">
            <v>40210</v>
          </cell>
        </row>
        <row r="84">
          <cell r="E84">
            <v>40210</v>
          </cell>
        </row>
        <row r="85">
          <cell r="E85">
            <v>40205</v>
          </cell>
        </row>
        <row r="86">
          <cell r="E86">
            <v>40205</v>
          </cell>
        </row>
        <row r="87">
          <cell r="E87">
            <v>40210</v>
          </cell>
        </row>
        <row r="88">
          <cell r="E88">
            <v>40212</v>
          </cell>
        </row>
        <row r="89">
          <cell r="E89">
            <v>40212</v>
          </cell>
        </row>
        <row r="90">
          <cell r="E90">
            <v>40210</v>
          </cell>
        </row>
        <row r="91">
          <cell r="E91">
            <v>40210</v>
          </cell>
        </row>
        <row r="92">
          <cell r="E92">
            <v>40213</v>
          </cell>
        </row>
        <row r="93">
          <cell r="E93">
            <v>40213</v>
          </cell>
        </row>
        <row r="94">
          <cell r="E94">
            <v>40210</v>
          </cell>
        </row>
        <row r="95">
          <cell r="E95">
            <v>40210</v>
          </cell>
        </row>
        <row r="96">
          <cell r="E96">
            <v>40212</v>
          </cell>
        </row>
        <row r="97">
          <cell r="E97">
            <v>40212</v>
          </cell>
        </row>
        <row r="98">
          <cell r="E98">
            <v>40213</v>
          </cell>
        </row>
        <row r="99">
          <cell r="E99">
            <v>40213</v>
          </cell>
        </row>
        <row r="100">
          <cell r="E100">
            <v>40214</v>
          </cell>
        </row>
        <row r="101">
          <cell r="E101">
            <v>40214</v>
          </cell>
        </row>
        <row r="102">
          <cell r="E102">
            <v>40217</v>
          </cell>
        </row>
        <row r="103">
          <cell r="E103">
            <v>40217</v>
          </cell>
        </row>
        <row r="104">
          <cell r="E104">
            <v>40217</v>
          </cell>
        </row>
        <row r="105">
          <cell r="E105">
            <v>40217</v>
          </cell>
        </row>
        <row r="106">
          <cell r="E106">
            <v>40214</v>
          </cell>
        </row>
        <row r="107">
          <cell r="E107">
            <v>40214</v>
          </cell>
        </row>
        <row r="108">
          <cell r="E108">
            <v>40207</v>
          </cell>
        </row>
        <row r="109">
          <cell r="E109">
            <v>40207</v>
          </cell>
        </row>
        <row r="110">
          <cell r="E110">
            <v>40212</v>
          </cell>
        </row>
        <row r="111">
          <cell r="E111">
            <v>40212</v>
          </cell>
        </row>
        <row r="112">
          <cell r="E112">
            <v>40212</v>
          </cell>
        </row>
        <row r="113">
          <cell r="E113">
            <v>40212</v>
          </cell>
        </row>
        <row r="114">
          <cell r="E114">
            <v>40212</v>
          </cell>
        </row>
        <row r="115">
          <cell r="E115">
            <v>40212</v>
          </cell>
        </row>
        <row r="116">
          <cell r="E116">
            <v>40218</v>
          </cell>
        </row>
        <row r="117">
          <cell r="E117">
            <v>40218</v>
          </cell>
        </row>
        <row r="118">
          <cell r="E118">
            <v>40218</v>
          </cell>
        </row>
        <row r="119">
          <cell r="E119">
            <v>40218</v>
          </cell>
        </row>
        <row r="120">
          <cell r="E120">
            <v>40218</v>
          </cell>
        </row>
        <row r="121">
          <cell r="E121">
            <v>40211</v>
          </cell>
        </row>
        <row r="122">
          <cell r="E122">
            <v>40211</v>
          </cell>
        </row>
        <row r="123">
          <cell r="E123">
            <v>40211</v>
          </cell>
        </row>
        <row r="124">
          <cell r="E124">
            <v>40211</v>
          </cell>
        </row>
        <row r="125">
          <cell r="E125">
            <v>40211</v>
          </cell>
        </row>
        <row r="126">
          <cell r="E126">
            <v>40214</v>
          </cell>
        </row>
        <row r="127">
          <cell r="E127">
            <v>40214</v>
          </cell>
        </row>
        <row r="128">
          <cell r="E128">
            <v>40211</v>
          </cell>
        </row>
        <row r="129">
          <cell r="E129">
            <v>40218</v>
          </cell>
        </row>
        <row r="130">
          <cell r="E130">
            <v>40218</v>
          </cell>
        </row>
        <row r="131">
          <cell r="E131">
            <v>40218</v>
          </cell>
        </row>
        <row r="132">
          <cell r="E132">
            <v>40218</v>
          </cell>
        </row>
        <row r="133">
          <cell r="E133">
            <v>40213</v>
          </cell>
        </row>
        <row r="134">
          <cell r="E134">
            <v>40213</v>
          </cell>
        </row>
        <row r="135">
          <cell r="E135">
            <v>40213</v>
          </cell>
        </row>
        <row r="136">
          <cell r="E136">
            <v>40213</v>
          </cell>
        </row>
        <row r="137">
          <cell r="E137">
            <v>40218</v>
          </cell>
        </row>
        <row r="138">
          <cell r="E138">
            <v>40218</v>
          </cell>
        </row>
        <row r="139">
          <cell r="E139">
            <v>40218</v>
          </cell>
        </row>
        <row r="140">
          <cell r="E140">
            <v>40218</v>
          </cell>
        </row>
        <row r="141">
          <cell r="E141">
            <v>40218</v>
          </cell>
        </row>
        <row r="142">
          <cell r="E142">
            <v>40210</v>
          </cell>
        </row>
        <row r="143">
          <cell r="E143">
            <v>40210</v>
          </cell>
        </row>
        <row r="144">
          <cell r="E144">
            <v>40218</v>
          </cell>
        </row>
        <row r="145">
          <cell r="E145">
            <v>40218</v>
          </cell>
        </row>
        <row r="146">
          <cell r="E146">
            <v>40218</v>
          </cell>
        </row>
        <row r="147">
          <cell r="E147">
            <v>40220</v>
          </cell>
        </row>
        <row r="148">
          <cell r="E148">
            <v>40220</v>
          </cell>
        </row>
        <row r="149">
          <cell r="E149">
            <v>40220</v>
          </cell>
        </row>
        <row r="150">
          <cell r="E150">
            <v>40220</v>
          </cell>
        </row>
        <row r="151">
          <cell r="E151">
            <v>40224</v>
          </cell>
        </row>
        <row r="152">
          <cell r="E152">
            <v>40224</v>
          </cell>
        </row>
        <row r="153">
          <cell r="E153">
            <v>40224</v>
          </cell>
        </row>
        <row r="154">
          <cell r="E154">
            <v>40224</v>
          </cell>
        </row>
        <row r="155">
          <cell r="E155">
            <v>40224</v>
          </cell>
        </row>
        <row r="156">
          <cell r="E156">
            <v>40218</v>
          </cell>
        </row>
        <row r="157">
          <cell r="E157">
            <v>40218</v>
          </cell>
        </row>
        <row r="158">
          <cell r="E158">
            <v>40218</v>
          </cell>
        </row>
        <row r="159">
          <cell r="E159">
            <v>40225</v>
          </cell>
        </row>
        <row r="160">
          <cell r="E160">
            <v>40225</v>
          </cell>
        </row>
        <row r="161">
          <cell r="E161">
            <v>40225</v>
          </cell>
        </row>
        <row r="162">
          <cell r="E162">
            <v>40227</v>
          </cell>
        </row>
        <row r="163">
          <cell r="E163">
            <v>40227</v>
          </cell>
        </row>
        <row r="164">
          <cell r="E164">
            <v>40227</v>
          </cell>
        </row>
        <row r="165">
          <cell r="E165">
            <v>40227</v>
          </cell>
        </row>
        <row r="166">
          <cell r="E166">
            <v>40228</v>
          </cell>
        </row>
        <row r="167">
          <cell r="E167">
            <v>40228</v>
          </cell>
        </row>
        <row r="168">
          <cell r="E168">
            <v>40228</v>
          </cell>
        </row>
        <row r="169">
          <cell r="E169">
            <v>40231</v>
          </cell>
        </row>
        <row r="170">
          <cell r="E170">
            <v>40231</v>
          </cell>
        </row>
        <row r="171">
          <cell r="E171">
            <v>40233</v>
          </cell>
        </row>
        <row r="172">
          <cell r="E172">
            <v>40233</v>
          </cell>
        </row>
        <row r="173">
          <cell r="E173">
            <v>40232</v>
          </cell>
        </row>
        <row r="174">
          <cell r="E174">
            <v>40232</v>
          </cell>
        </row>
        <row r="175">
          <cell r="E175">
            <v>40233</v>
          </cell>
        </row>
        <row r="176">
          <cell r="E176">
            <v>40232</v>
          </cell>
        </row>
        <row r="177">
          <cell r="E177">
            <v>40233</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Presupuesto general"/>
      <sheetName val="2004VS2005"/>
      <sheetName val="Escenarios PPC"/>
      <sheetName val="Superávit 2006"/>
      <sheetName val="Anexo 2 Minagricultura"/>
      <sheetName val="Anexo 3 Minagricultura"/>
      <sheetName val="Anexo 4 Regionalizacion"/>
      <sheetName val="Funcionamiento"/>
      <sheetName val="NOMINA HONORARIOS 2009 1"/>
      <sheetName val="NOMINA HONORARIOS 2009 2"/>
      <sheetName val="comparativo  alternativas "/>
      <sheetName val="Inversión total en programas"/>
      <sheetName val="MODELO CONTRATISTAS"/>
      <sheetName val="Servicios personal 2005"/>
      <sheetName val="Nómina 2004"/>
    </sheetNames>
    <sheetDataSet>
      <sheetData sheetId="0">
        <row r="51">
          <cell r="C51">
            <v>2168.25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Presupuesto general"/>
      <sheetName val="2004VS2005"/>
      <sheetName val="Escenarios PPC"/>
      <sheetName val="Superávit 2006"/>
      <sheetName val="Anexo 2 Minagricultura"/>
      <sheetName val="Anexo 3 Minagricultura"/>
      <sheetName val="Anexo 4 Regionalizacion"/>
      <sheetName val="Funcionamiento"/>
      <sheetName val="NOMINA HONORARIOS 2009 1"/>
      <sheetName val="NOMINA HONORARIOS 2009 2"/>
      <sheetName val="comparativo  alternativas "/>
      <sheetName val="Inversión total en programas"/>
      <sheetName val="MODELO CONTRATISTAS"/>
      <sheetName val="Servicios personal 2005"/>
      <sheetName val="Nómina 2004"/>
    </sheetNames>
    <sheetDataSet>
      <sheetData sheetId="0">
        <row r="51">
          <cell r="C51">
            <v>2168.25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Presupuesto general"/>
      <sheetName val="2004VS2005"/>
      <sheetName val="Escenario PPC"/>
      <sheetName val="Ejecución ingresos 2009"/>
      <sheetName val="Ejecución gastos 2009"/>
      <sheetName val="Superavit 2009"/>
      <sheetName val="Anexo 2 "/>
      <sheetName val="Anexo 3 "/>
      <sheetName val="Anexo 4"/>
      <sheetName val="Funcionamiento"/>
      <sheetName val="Nómina y honorarios 2010"/>
      <sheetName val="Comparativo nómina 2009-2010"/>
      <sheetName val="Inversión total en programas"/>
      <sheetName val="MODELO CONTRATISTAS"/>
      <sheetName val="Servicios personal 2005"/>
      <sheetName val="Nómina 2004"/>
      <sheetName val="Hoja1"/>
    </sheetNames>
    <sheetDataSet>
      <sheetData sheetId="0">
        <row r="21">
          <cell r="C21">
            <v>1344784788</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row r="86">
          <cell r="B86">
            <v>117000000</v>
          </cell>
        </row>
      </sheetData>
      <sheetData sheetId="15" refreshError="1"/>
      <sheetData sheetId="16" refreshError="1"/>
      <sheetData sheetId="17" refreshError="1"/>
      <sheetData sheetId="1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Superávit 2006"/>
      <sheetName val="Otros ingresos"/>
      <sheetName val="Presupuesto general"/>
      <sheetName val="2004VS2005"/>
      <sheetName val="Escenarios PPC"/>
      <sheetName val="Anexo 2 Minagricultura"/>
      <sheetName val="Anexo 3 Minagricultura"/>
      <sheetName val="Anexo 4 Regionalizacion"/>
      <sheetName val="Funcionamiento"/>
      <sheetName val="Presupuesto de recaudo"/>
      <sheetName val="Inversión total en programas"/>
      <sheetName val="MODELO CONTRATISTAS"/>
      <sheetName val="Servicios personal 2005"/>
      <sheetName val="Nómina 2004"/>
    </sheetNames>
    <sheetDataSet>
      <sheetData sheetId="0">
        <row r="19">
          <cell r="C19">
            <v>2489922289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Superávit 2006"/>
      <sheetName val="Otros ingresos"/>
      <sheetName val="Presupuesto general"/>
      <sheetName val="2004VS2005"/>
      <sheetName val="Escenarios PPC"/>
      <sheetName val="Anexo 2 Minagricultura"/>
      <sheetName val="Anexo 3 Minagricultura"/>
      <sheetName val="Anexo 4 Regionalizacion"/>
      <sheetName val="Funcionamiento"/>
      <sheetName val="Presupuesto de recaudo"/>
      <sheetName val="Inversión total en programas"/>
      <sheetName val="MODELO CONTRATISTAS"/>
      <sheetName val="Servicios personal 2005"/>
      <sheetName val="Nómina 2004"/>
    </sheetNames>
    <sheetDataSet>
      <sheetData sheetId="0">
        <row r="19">
          <cell r="C19">
            <v>2489922289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 vs 2014"/>
      <sheetName val="justificacion formulada"/>
      <sheetName val="Escenario PPC"/>
      <sheetName val="Arriendos"/>
      <sheetName val="costos vigilancia "/>
      <sheetName val="Ingresos 2014"/>
      <sheetName val="Recolección de desechos"/>
      <sheetName val="Aux comités"/>
      <sheetName val="Barridos 2014"/>
      <sheetName val="Aux distribuidores"/>
      <sheetName val="VALLAS"/>
      <sheetName val="anexo publicidad"/>
      <sheetName val="REUNIÓNES"/>
      <sheetName val="BRIGADAS"/>
      <sheetName val="Correo"/>
      <sheetName val="anexo viaticos gastos de viaje"/>
      <sheetName val="anexo materiales y dotaciones"/>
      <sheetName val="anexo impresos y publicaciones"/>
      <sheetName val="NOMINA HONORARIOS 2013"/>
      <sheetName val="Participación x dosis"/>
      <sheetName val="SIMULACROS"/>
      <sheetName val="Chapetas ZL"/>
      <sheetName val="Biológico"/>
      <sheetName val="Biológico ZF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Investigación"/>
    </sheetNames>
    <sheetDataSet>
      <sheetData sheetId="0">
        <row r="9">
          <cell r="B9">
            <v>70690000</v>
          </cell>
        </row>
        <row r="10">
          <cell r="B10">
            <v>83490982</v>
          </cell>
        </row>
        <row r="11">
          <cell r="B11">
            <v>34192000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Anexo 2 "/>
    </sheetNames>
    <sheetDataSet>
      <sheetData sheetId="0">
        <row r="14">
          <cell r="B14">
            <v>16638239619.201611</v>
          </cell>
        </row>
        <row r="15">
          <cell r="B15">
            <v>9982943771.5209675</v>
          </cell>
        </row>
        <row r="18">
          <cell r="B18">
            <v>106250000</v>
          </cell>
        </row>
        <row r="19">
          <cell r="B19">
            <v>63750000</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sheetName val="Anexo 2"/>
      <sheetName val="Áreas  "/>
      <sheetName val="Superavit 2016"/>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general"/>
      <sheetName val="2004VS2005"/>
      <sheetName val="Otros ingresos Modificaciones"/>
      <sheetName val="Inversión total en programas"/>
      <sheetName val="MODELO CONTRATISTAS"/>
      <sheetName val="Servicios personal 2005"/>
      <sheetName val="Nómina 2004"/>
    </sheetNames>
    <sheetDataSet>
      <sheetData sheetId="0"/>
      <sheetData sheetId="1"/>
      <sheetData sheetId="2"/>
      <sheetData sheetId="3">
        <row r="35">
          <cell r="C35" t="e">
            <v>#REF!</v>
          </cell>
        </row>
        <row r="50">
          <cell r="A50" t="str">
            <v>Cadena avícola porcícola</v>
          </cell>
          <cell r="B50">
            <v>0</v>
          </cell>
        </row>
        <row r="60">
          <cell r="A60" t="str">
            <v>Honorarios director nacional</v>
          </cell>
          <cell r="B60" t="e">
            <v>#REF!</v>
          </cell>
        </row>
        <row r="61">
          <cell r="A61" t="str">
            <v>Conceptualización gráfica</v>
          </cell>
          <cell r="B61" t="e">
            <v>#REF!</v>
          </cell>
        </row>
        <row r="62">
          <cell r="A62" t="str">
            <v>Asistente Call Center</v>
          </cell>
          <cell r="B62" t="e">
            <v>#REF!</v>
          </cell>
        </row>
        <row r="63">
          <cell r="A63" t="str">
            <v>Subtotal gastos de personal</v>
          </cell>
          <cell r="B63" t="e">
            <v>#REF!</v>
          </cell>
        </row>
      </sheetData>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general"/>
      <sheetName val="2004VS2005"/>
      <sheetName val="Otros ingresos Modificaciones"/>
      <sheetName val="Inversión total en programas"/>
      <sheetName val="MODELO CONTRATISTAS"/>
      <sheetName val="Servicios personal 2005"/>
      <sheetName val="Nómina 2004"/>
    </sheetNames>
    <sheetDataSet>
      <sheetData sheetId="0"/>
      <sheetData sheetId="1"/>
      <sheetData sheetId="2"/>
      <sheetData sheetId="3">
        <row r="35">
          <cell r="C35" t="e">
            <v>#REF!</v>
          </cell>
        </row>
        <row r="50">
          <cell r="A50" t="str">
            <v>Cadena avícola porcícola</v>
          </cell>
          <cell r="B50">
            <v>0</v>
          </cell>
        </row>
        <row r="60">
          <cell r="A60" t="str">
            <v>Honorarios director nacional</v>
          </cell>
          <cell r="B60" t="e">
            <v>#REF!</v>
          </cell>
        </row>
        <row r="61">
          <cell r="A61" t="str">
            <v>Conceptualización gráfica</v>
          </cell>
          <cell r="B61" t="e">
            <v>#REF!</v>
          </cell>
        </row>
        <row r="62">
          <cell r="A62" t="str">
            <v>Asistente Call Center</v>
          </cell>
          <cell r="B62" t="e">
            <v>#REF!</v>
          </cell>
        </row>
        <row r="63">
          <cell r="A63" t="str">
            <v>Subtotal gastos de personal</v>
          </cell>
          <cell r="B63" t="e">
            <v>#REF!</v>
          </cell>
        </row>
        <row r="86">
          <cell r="B86">
            <v>117000000</v>
          </cell>
        </row>
      </sheetData>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Presupuesto general"/>
      <sheetName val="2004VS2005"/>
      <sheetName val="Inversión total en programas"/>
      <sheetName val="MODELO CONTRATISTAS"/>
      <sheetName val="Servicios personal 2005"/>
      <sheetName val="Nómina 2004"/>
      <sheetName val="Anexo cierre 2010"/>
    </sheetNames>
    <sheetDataSet>
      <sheetData sheetId="0"/>
      <sheetData sheetId="1" refreshError="1"/>
      <sheetData sheetId="2" refreshError="1"/>
      <sheetData sheetId="3"/>
      <sheetData sheetId="4" refreshError="1"/>
      <sheetData sheetId="5" refreshError="1"/>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Presupuesto general"/>
      <sheetName val="2004VS2005"/>
      <sheetName val="Inversión total en programas"/>
      <sheetName val="MODELO CONTRATISTAS"/>
      <sheetName val="Servicios personal 2005"/>
      <sheetName val="Nómina 2004"/>
      <sheetName val="Anexo cierre 2010"/>
    </sheetNames>
    <sheetDataSet>
      <sheetData sheetId="0"/>
      <sheetData sheetId="1"/>
      <sheetData sheetId="2"/>
      <sheetData sheetId="3">
        <row r="50">
          <cell r="A50" t="str">
            <v>Cadena avícola porcícola</v>
          </cell>
        </row>
      </sheetData>
      <sheetData sheetId="4"/>
      <sheetData sheetId="5"/>
      <sheetData sheetId="6">
        <row r="5">
          <cell r="E5" t="str">
            <v xml:space="preserve">FECHA </v>
          </cell>
        </row>
      </sheetData>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Rendimientos "/>
      <sheetName val="Escenario PPC"/>
      <sheetName val="Ejecución ingresos 2014"/>
      <sheetName val="Ejecución gastos 2014"/>
      <sheetName val="Superavit 2014"/>
      <sheetName val="Anexo 2 "/>
      <sheetName val="Anexo 3"/>
      <sheetName val="Anexo 4"/>
      <sheetName val="Funcionamiento"/>
      <sheetName val="Nómina y honorarios 2015"/>
      <sheetName val="Comparativo nómina 2014-2015"/>
      <sheetName val="Comparativo gastos personal "/>
    </sheetNames>
    <sheetDataSet>
      <sheetData sheetId="0">
        <row r="46">
          <cell r="C46">
            <v>3182535.7199999997</v>
          </cell>
        </row>
        <row r="53">
          <cell r="C53">
            <v>4295.6000000000004</v>
          </cell>
        </row>
        <row r="54">
          <cell r="C54">
            <v>2577.36</v>
          </cell>
        </row>
      </sheetData>
      <sheetData sheetId="1"/>
      <sheetData sheetId="2"/>
      <sheetData sheetId="3"/>
      <sheetData sheetId="4"/>
      <sheetData sheetId="5"/>
      <sheetData sheetId="6"/>
      <sheetData sheetId="7"/>
      <sheetData sheetId="8"/>
      <sheetData sheetId="9"/>
      <sheetData sheetId="10"/>
      <sheetData sheetId="11">
        <row r="58">
          <cell r="A58" t="str">
            <v xml:space="preserve">DIRECTOR </v>
          </cell>
        </row>
      </sheetData>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69"/>
  <sheetViews>
    <sheetView tabSelected="1" zoomScale="90" zoomScaleNormal="90" zoomScaleSheetLayoutView="90" workbookViewId="0">
      <pane xSplit="9" ySplit="5" topLeftCell="O26" activePane="bottomRight" state="frozen"/>
      <selection pane="topRight" activeCell="J1" sqref="J1"/>
      <selection pane="bottomLeft" activeCell="A7" sqref="A7"/>
      <selection pane="bottomRight" activeCell="O41" sqref="O41"/>
    </sheetView>
  </sheetViews>
  <sheetFormatPr baseColWidth="10" defaultRowHeight="12.75" outlineLevelRow="2" outlineLevelCol="1" x14ac:dyDescent="0.2"/>
  <cols>
    <col min="1" max="1" width="77.85546875" style="2" customWidth="1"/>
    <col min="2" max="2" width="14.5703125" style="2" hidden="1" customWidth="1" outlineLevel="1"/>
    <col min="3" max="3" width="14.7109375" style="2" hidden="1" customWidth="1" outlineLevel="1"/>
    <col min="4" max="4" width="19.85546875" style="2" hidden="1" customWidth="1" outlineLevel="1"/>
    <col min="5" max="5" width="13.42578125" style="2" hidden="1" customWidth="1" outlineLevel="1"/>
    <col min="6" max="6" width="15.42578125" style="2" hidden="1" customWidth="1" outlineLevel="1"/>
    <col min="7" max="7" width="17.5703125" style="2" hidden="1" customWidth="1" outlineLevel="1"/>
    <col min="8" max="8" width="16.140625" style="2" hidden="1" customWidth="1" outlineLevel="1"/>
    <col min="9" max="9" width="21.42578125" style="2" hidden="1" customWidth="1" outlineLevel="1"/>
    <col min="10" max="10" width="19.7109375" style="2" customWidth="1" collapsed="1"/>
    <col min="11" max="14" width="19.7109375" style="2" hidden="1" customWidth="1" outlineLevel="1"/>
    <col min="15" max="15" width="19.7109375" style="2" customWidth="1" collapsed="1"/>
    <col min="16" max="16" width="14.5703125" style="2" hidden="1" customWidth="1" outlineLevel="1"/>
    <col min="17" max="17" width="14.85546875" style="2" hidden="1" customWidth="1" outlineLevel="1"/>
    <col min="18" max="19" width="15.42578125" style="2" hidden="1" customWidth="1" outlineLevel="1"/>
    <col min="20" max="20" width="15.28515625" style="2" bestFit="1" customWidth="1" collapsed="1"/>
    <col min="21" max="21" width="16.140625" style="2" customWidth="1" collapsed="1"/>
    <col min="22" max="22" width="14.140625" style="2" customWidth="1"/>
    <col min="23" max="16384" width="11.42578125" style="2"/>
  </cols>
  <sheetData>
    <row r="1" spans="1:22" ht="15" x14ac:dyDescent="0.25">
      <c r="A1" s="1" t="s">
        <v>0</v>
      </c>
      <c r="B1" s="1"/>
      <c r="C1" s="1"/>
      <c r="D1" s="1"/>
      <c r="E1" s="1"/>
      <c r="F1" s="1"/>
      <c r="G1" s="1"/>
      <c r="H1" s="1"/>
      <c r="I1" s="1"/>
      <c r="J1" s="1"/>
      <c r="K1" s="1"/>
      <c r="L1" s="1"/>
      <c r="M1" s="1"/>
      <c r="N1" s="1"/>
      <c r="O1" s="1"/>
      <c r="P1" s="1"/>
      <c r="Q1" s="1"/>
      <c r="R1" s="1"/>
      <c r="S1" s="1"/>
      <c r="T1" s="1"/>
      <c r="U1" s="1"/>
      <c r="V1" s="1"/>
    </row>
    <row r="2" spans="1:22" ht="15" x14ac:dyDescent="0.25">
      <c r="A2" s="3" t="s">
        <v>1</v>
      </c>
      <c r="B2" s="3"/>
      <c r="C2" s="3"/>
      <c r="D2" s="3"/>
      <c r="E2" s="3"/>
      <c r="F2" s="3"/>
      <c r="G2" s="3"/>
      <c r="H2" s="3"/>
      <c r="I2" s="3"/>
      <c r="J2" s="3"/>
      <c r="K2" s="3"/>
      <c r="L2" s="3"/>
      <c r="M2" s="3"/>
      <c r="N2" s="3"/>
      <c r="O2" s="3"/>
      <c r="P2" s="3"/>
      <c r="Q2" s="3"/>
      <c r="R2" s="3"/>
      <c r="S2" s="3"/>
      <c r="T2" s="3"/>
      <c r="U2" s="3"/>
      <c r="V2" s="3"/>
    </row>
    <row r="3" spans="1:22" ht="15" x14ac:dyDescent="0.25">
      <c r="A3" s="3" t="s">
        <v>2</v>
      </c>
      <c r="B3" s="3"/>
      <c r="C3" s="3"/>
      <c r="D3" s="3"/>
      <c r="E3" s="3"/>
      <c r="F3" s="3"/>
      <c r="G3" s="3"/>
      <c r="H3" s="3"/>
      <c r="I3" s="3"/>
      <c r="J3" s="3"/>
      <c r="K3" s="3"/>
      <c r="L3" s="3"/>
      <c r="M3" s="3"/>
      <c r="N3" s="3"/>
      <c r="O3" s="3"/>
      <c r="P3" s="3"/>
      <c r="Q3" s="3"/>
      <c r="R3" s="3"/>
      <c r="S3" s="3"/>
      <c r="T3" s="3"/>
      <c r="U3" s="3"/>
      <c r="V3" s="3"/>
    </row>
    <row r="4" spans="1:22" ht="15.75" thickBot="1" x14ac:dyDescent="0.3">
      <c r="A4" s="3" t="s">
        <v>3</v>
      </c>
      <c r="B4" s="3"/>
      <c r="C4" s="3"/>
      <c r="D4" s="3"/>
      <c r="E4" s="3"/>
      <c r="F4" s="3"/>
      <c r="G4" s="3"/>
      <c r="H4" s="3"/>
      <c r="I4" s="3"/>
      <c r="J4" s="3"/>
      <c r="K4" s="3"/>
      <c r="L4" s="3"/>
      <c r="M4" s="3"/>
      <c r="N4" s="3"/>
      <c r="O4" s="3"/>
      <c r="P4" s="3"/>
      <c r="Q4" s="3"/>
      <c r="R4" s="3"/>
      <c r="S4" s="3"/>
      <c r="T4" s="3"/>
      <c r="U4" s="3"/>
      <c r="V4" s="3"/>
    </row>
    <row r="5" spans="1:22" ht="73.5" customHeight="1" thickTop="1" thickBot="1" x14ac:dyDescent="0.25">
      <c r="A5" s="4" t="s">
        <v>4</v>
      </c>
      <c r="B5" s="5" t="s">
        <v>5</v>
      </c>
      <c r="C5" s="6" t="s">
        <v>6</v>
      </c>
      <c r="D5" s="6" t="s">
        <v>7</v>
      </c>
      <c r="E5" s="6" t="s">
        <v>8</v>
      </c>
      <c r="F5" s="6" t="s">
        <v>9</v>
      </c>
      <c r="G5" s="6" t="s">
        <v>10</v>
      </c>
      <c r="H5" s="6" t="s">
        <v>11</v>
      </c>
      <c r="I5" s="6" t="s">
        <v>12</v>
      </c>
      <c r="J5" s="6" t="s">
        <v>13</v>
      </c>
      <c r="K5" s="6" t="s">
        <v>14</v>
      </c>
      <c r="L5" s="6" t="s">
        <v>15</v>
      </c>
      <c r="M5" s="6" t="s">
        <v>16</v>
      </c>
      <c r="N5" s="7" t="s">
        <v>17</v>
      </c>
      <c r="O5" s="8" t="s">
        <v>18</v>
      </c>
      <c r="P5" s="5" t="s">
        <v>19</v>
      </c>
      <c r="Q5" s="6" t="s">
        <v>20</v>
      </c>
      <c r="R5" s="6" t="s">
        <v>21</v>
      </c>
      <c r="S5" s="7" t="s">
        <v>22</v>
      </c>
      <c r="T5" s="8" t="s">
        <v>23</v>
      </c>
      <c r="U5" s="9" t="s">
        <v>24</v>
      </c>
      <c r="V5" s="10" t="s">
        <v>25</v>
      </c>
    </row>
    <row r="6" spans="1:22" ht="15" x14ac:dyDescent="0.25">
      <c r="A6" s="11" t="s">
        <v>26</v>
      </c>
      <c r="B6" s="12"/>
      <c r="C6" s="12"/>
      <c r="D6" s="12"/>
      <c r="E6" s="12"/>
      <c r="F6" s="12"/>
      <c r="G6" s="12"/>
      <c r="H6" s="12"/>
      <c r="I6" s="12"/>
      <c r="J6" s="12"/>
      <c r="K6" s="12"/>
      <c r="L6" s="12"/>
      <c r="M6" s="12"/>
      <c r="N6" s="12"/>
      <c r="O6" s="12"/>
      <c r="P6" s="12"/>
      <c r="Q6" s="12"/>
      <c r="R6" s="12"/>
      <c r="S6" s="12"/>
      <c r="T6" s="12"/>
      <c r="U6" s="12"/>
      <c r="V6" s="13"/>
    </row>
    <row r="7" spans="1:22" ht="15" x14ac:dyDescent="0.25">
      <c r="A7" s="14" t="s">
        <v>27</v>
      </c>
      <c r="B7" s="15">
        <f>SUM(B8:B17)</f>
        <v>1213467336.8131318</v>
      </c>
      <c r="C7" s="15">
        <f t="shared" ref="C7:K7" si="0">SUM(C8:C17)</f>
        <v>363929306.2248475</v>
      </c>
      <c r="D7" s="15">
        <f t="shared" si="0"/>
        <v>313318541.86872858</v>
      </c>
      <c r="E7" s="15">
        <f t="shared" si="0"/>
        <v>42459825.962390512</v>
      </c>
      <c r="F7" s="15">
        <f t="shared" si="0"/>
        <v>322154128.03544462</v>
      </c>
      <c r="G7" s="15">
        <f>SUM(G8:G17)</f>
        <v>1215544981.9786389</v>
      </c>
      <c r="H7" s="15">
        <f>SUM(H8:H17)</f>
        <v>3470874120.883182</v>
      </c>
      <c r="I7" s="15">
        <f>SUM(I8:I17)</f>
        <v>343813119.24761134</v>
      </c>
      <c r="J7" s="15">
        <f t="shared" si="0"/>
        <v>3814687240.1307936</v>
      </c>
      <c r="K7" s="15">
        <f t="shared" si="0"/>
        <v>0</v>
      </c>
      <c r="L7" s="15">
        <f>SUM(L8:L17)</f>
        <v>0</v>
      </c>
      <c r="M7" s="15"/>
      <c r="N7" s="15"/>
      <c r="O7" s="15">
        <f>SUM(O8:O17)</f>
        <v>3814687240.1307936</v>
      </c>
      <c r="P7" s="15">
        <f>SUM(P8:P17)</f>
        <v>866161046</v>
      </c>
      <c r="Q7" s="15">
        <f>SUM(Q8:Q17)</f>
        <v>943003371.59254158</v>
      </c>
      <c r="R7" s="15">
        <f>SUM(R8:R17)</f>
        <v>932573086</v>
      </c>
      <c r="S7" s="15">
        <f>SUM(S8:S17)</f>
        <v>927875757</v>
      </c>
      <c r="T7" s="15">
        <f>+P7+Q7+R7+S7</f>
        <v>3669613260.5925417</v>
      </c>
      <c r="U7" s="15">
        <f>+T7-O7</f>
        <v>-145073979.53825188</v>
      </c>
      <c r="V7" s="16">
        <f>IFERROR(T7/O7,0)</f>
        <v>0.9619696267594201</v>
      </c>
    </row>
    <row r="8" spans="1:22" ht="14.25" x14ac:dyDescent="0.2">
      <c r="A8" s="17" t="s">
        <v>28</v>
      </c>
      <c r="B8" s="18">
        <v>768462194.29690647</v>
      </c>
      <c r="C8" s="18">
        <v>256098727.75618666</v>
      </c>
      <c r="D8" s="18">
        <v>223223166.80626667</v>
      </c>
      <c r="E8" s="18">
        <v>27580903.274400003</v>
      </c>
      <c r="F8" s="18">
        <v>228962555.55582666</v>
      </c>
      <c r="G8" s="18">
        <v>795375628.8648932</v>
      </c>
      <c r="H8" s="19">
        <f t="shared" ref="H8:H18" si="1">+B8+C8+D8+G8+E8+F8</f>
        <v>2299703176.5544796</v>
      </c>
      <c r="I8" s="18">
        <v>151389614.44266668</v>
      </c>
      <c r="J8" s="18">
        <f t="shared" ref="J8:J17" si="2">+H8+I8</f>
        <v>2451092790.9971461</v>
      </c>
      <c r="K8" s="18"/>
      <c r="L8" s="18"/>
      <c r="M8" s="18"/>
      <c r="N8" s="18"/>
      <c r="O8" s="18">
        <f>+J8+K8+L8+M8+N8</f>
        <v>2451092790.9971461</v>
      </c>
      <c r="P8" s="18">
        <v>549503361</v>
      </c>
      <c r="Q8" s="18">
        <v>609781557</v>
      </c>
      <c r="R8" s="18">
        <v>608195132</v>
      </c>
      <c r="S8" s="18">
        <v>596121090</v>
      </c>
      <c r="T8" s="18">
        <f>+P8+Q8+R8+S8</f>
        <v>2363601140</v>
      </c>
      <c r="U8" s="18">
        <f t="shared" ref="U8:U18" si="3">+T8-O8</f>
        <v>-87491650.99714613</v>
      </c>
      <c r="V8" s="20">
        <f t="shared" ref="V8:V18" si="4">IFERROR(T8/O8,0)</f>
        <v>0.96430504331843225</v>
      </c>
    </row>
    <row r="9" spans="1:22" ht="14.25" x14ac:dyDescent="0.2">
      <c r="A9" s="17" t="s">
        <v>29</v>
      </c>
      <c r="B9" s="18">
        <v>38854830.04872001</v>
      </c>
      <c r="C9" s="18">
        <v>12948812.077560002</v>
      </c>
      <c r="D9" s="18">
        <v>11286564.613799999</v>
      </c>
      <c r="E9" s="18">
        <v>1394540.0532</v>
      </c>
      <c r="F9" s="18">
        <v>11576758.426980002</v>
      </c>
      <c r="G9" s="18">
        <v>40215621.684180006</v>
      </c>
      <c r="H9" s="19">
        <f t="shared" si="1"/>
        <v>116277126.90444003</v>
      </c>
      <c r="I9" s="18">
        <v>5976600.2280000001</v>
      </c>
      <c r="J9" s="18">
        <f>+H9+I9</f>
        <v>122253727.13244003</v>
      </c>
      <c r="K9" s="18"/>
      <c r="L9" s="18"/>
      <c r="M9" s="18"/>
      <c r="N9" s="18"/>
      <c r="O9" s="18">
        <f t="shared" ref="O9:O17" si="5">+J9+K9+L9+M9+N9</f>
        <v>122253727.13244003</v>
      </c>
      <c r="P9" s="18">
        <v>24201685</v>
      </c>
      <c r="Q9" s="18">
        <v>25181157.355500001</v>
      </c>
      <c r="R9" s="18">
        <v>25290750</v>
      </c>
      <c r="S9" s="18">
        <v>32678023</v>
      </c>
      <c r="T9" s="18">
        <f t="shared" ref="T9:T17" si="6">+P9+Q9+R9+S9</f>
        <v>107351615.3555</v>
      </c>
      <c r="U9" s="18">
        <f t="shared" si="3"/>
        <v>-14902111.776940033</v>
      </c>
      <c r="V9" s="20">
        <f t="shared" si="4"/>
        <v>0.87810505146565987</v>
      </c>
    </row>
    <row r="10" spans="1:22" ht="14.25" x14ac:dyDescent="0.2">
      <c r="A10" s="17" t="s">
        <v>30</v>
      </c>
      <c r="B10" s="18">
        <v>55243320.18119999</v>
      </c>
      <c r="C10" s="18">
        <v>12066623.562600002</v>
      </c>
      <c r="D10" s="18">
        <v>9296211.1230000015</v>
      </c>
      <c r="E10" s="18">
        <v>2324233.4220000003</v>
      </c>
      <c r="F10" s="18">
        <v>9779867.4783000015</v>
      </c>
      <c r="G10" s="18">
        <v>57511306.2403</v>
      </c>
      <c r="H10" s="19">
        <f t="shared" si="1"/>
        <v>146221562.00739998</v>
      </c>
      <c r="I10" s="18">
        <v>9961000.3800000008</v>
      </c>
      <c r="J10" s="18">
        <f t="shared" si="2"/>
        <v>156182562.38739997</v>
      </c>
      <c r="K10" s="18"/>
      <c r="L10" s="18"/>
      <c r="M10" s="18"/>
      <c r="N10" s="18"/>
      <c r="O10" s="18">
        <f t="shared" si="5"/>
        <v>156182562.38739997</v>
      </c>
      <c r="P10" s="18">
        <v>36726216</v>
      </c>
      <c r="Q10" s="18">
        <v>38637255</v>
      </c>
      <c r="R10" s="18">
        <v>38666641</v>
      </c>
      <c r="S10" s="18">
        <v>38662603</v>
      </c>
      <c r="T10" s="18">
        <f t="shared" si="6"/>
        <v>152692715</v>
      </c>
      <c r="U10" s="18">
        <f t="shared" si="3"/>
        <v>-3489847.3873999715</v>
      </c>
      <c r="V10" s="20">
        <f t="shared" si="4"/>
        <v>0.97765533274615091</v>
      </c>
    </row>
    <row r="11" spans="1:22" ht="14.25" x14ac:dyDescent="0.2">
      <c r="A11" s="17" t="s">
        <v>31</v>
      </c>
      <c r="B11" s="21">
        <v>57868806.150000006</v>
      </c>
      <c r="C11" s="21">
        <v>0</v>
      </c>
      <c r="D11" s="21">
        <v>0</v>
      </c>
      <c r="E11" s="18">
        <v>0</v>
      </c>
      <c r="F11" s="19">
        <v>0</v>
      </c>
      <c r="G11" s="19">
        <v>17250000</v>
      </c>
      <c r="H11" s="19">
        <f t="shared" si="1"/>
        <v>75118806.150000006</v>
      </c>
      <c r="I11" s="18">
        <v>124335245.79680002</v>
      </c>
      <c r="J11" s="18">
        <f>+H11+I11</f>
        <v>199454051.94680002</v>
      </c>
      <c r="K11" s="18"/>
      <c r="L11" s="18"/>
      <c r="M11" s="18"/>
      <c r="N11" s="18"/>
      <c r="O11" s="18">
        <f t="shared" si="5"/>
        <v>199454051.94680002</v>
      </c>
      <c r="P11" s="18">
        <v>51054779</v>
      </c>
      <c r="Q11" s="18">
        <v>53269616</v>
      </c>
      <c r="R11" s="18">
        <v>45380019</v>
      </c>
      <c r="S11" s="18">
        <v>43870398</v>
      </c>
      <c r="T11" s="18">
        <f>+P11+Q11+R11+S11</f>
        <v>193574812</v>
      </c>
      <c r="U11" s="18">
        <f t="shared" si="3"/>
        <v>-5879239.9468000233</v>
      </c>
      <c r="V11" s="20">
        <f t="shared" si="4"/>
        <v>0.97052333663109447</v>
      </c>
    </row>
    <row r="12" spans="1:22" ht="14.25" x14ac:dyDescent="0.2">
      <c r="A12" s="17" t="s">
        <v>32</v>
      </c>
      <c r="B12" s="18">
        <v>2562480.0000000005</v>
      </c>
      <c r="C12" s="18">
        <v>640620.00000000012</v>
      </c>
      <c r="D12" s="18">
        <v>640620.00000000012</v>
      </c>
      <c r="E12" s="18">
        <v>0</v>
      </c>
      <c r="F12" s="18">
        <v>640620.00000000012</v>
      </c>
      <c r="G12" s="18">
        <v>1921860.0000000005</v>
      </c>
      <c r="H12" s="19">
        <f t="shared" si="1"/>
        <v>6406200.0000000009</v>
      </c>
      <c r="I12" s="18"/>
      <c r="J12" s="18">
        <f t="shared" si="2"/>
        <v>6406200.0000000009</v>
      </c>
      <c r="K12" s="18"/>
      <c r="L12" s="18"/>
      <c r="M12" s="18"/>
      <c r="N12" s="18"/>
      <c r="O12" s="18">
        <f t="shared" si="5"/>
        <v>6406200.0000000009</v>
      </c>
      <c r="P12" s="18">
        <v>0</v>
      </c>
      <c r="Q12" s="18">
        <v>2132879</v>
      </c>
      <c r="R12" s="18">
        <v>2135400</v>
      </c>
      <c r="S12" s="18">
        <v>2136941</v>
      </c>
      <c r="T12" s="18">
        <f t="shared" si="6"/>
        <v>6405220</v>
      </c>
      <c r="U12" s="18">
        <f t="shared" si="3"/>
        <v>-980.00000000093132</v>
      </c>
      <c r="V12" s="20">
        <f t="shared" si="4"/>
        <v>0.99984702319627849</v>
      </c>
    </row>
    <row r="13" spans="1:22" ht="14.25" x14ac:dyDescent="0.2">
      <c r="A13" s="17" t="s">
        <v>33</v>
      </c>
      <c r="B13" s="18">
        <v>55243320.18119999</v>
      </c>
      <c r="C13" s="18">
        <v>12066623.562600002</v>
      </c>
      <c r="D13" s="18">
        <v>9296211.1230000015</v>
      </c>
      <c r="E13" s="18">
        <v>2324233.4220000003</v>
      </c>
      <c r="F13" s="18">
        <v>9779867.4783000015</v>
      </c>
      <c r="G13" s="18">
        <v>57511306.2403</v>
      </c>
      <c r="H13" s="19">
        <f t="shared" si="1"/>
        <v>146221562.00739998</v>
      </c>
      <c r="I13" s="18">
        <v>9961000.3800000008</v>
      </c>
      <c r="J13" s="18">
        <f t="shared" si="2"/>
        <v>156182562.38739997</v>
      </c>
      <c r="K13" s="18"/>
      <c r="L13" s="18"/>
      <c r="M13" s="18"/>
      <c r="N13" s="18"/>
      <c r="O13" s="18">
        <f t="shared" si="5"/>
        <v>156182562.38739997</v>
      </c>
      <c r="P13" s="18">
        <v>36726216</v>
      </c>
      <c r="Q13" s="18">
        <v>38637255</v>
      </c>
      <c r="R13" s="18">
        <v>38666641</v>
      </c>
      <c r="S13" s="18">
        <v>38659315</v>
      </c>
      <c r="T13" s="18">
        <f t="shared" si="6"/>
        <v>152689427</v>
      </c>
      <c r="U13" s="18">
        <f t="shared" si="3"/>
        <v>-3493135.3873999715</v>
      </c>
      <c r="V13" s="20">
        <f t="shared" si="4"/>
        <v>0.97763428045996903</v>
      </c>
    </row>
    <row r="14" spans="1:22" ht="14.25" x14ac:dyDescent="0.2">
      <c r="A14" s="17" t="s">
        <v>34</v>
      </c>
      <c r="B14" s="18">
        <v>6629198.4217439992</v>
      </c>
      <c r="C14" s="18">
        <v>1447994.827512</v>
      </c>
      <c r="D14" s="18">
        <v>1115545.33476</v>
      </c>
      <c r="E14" s="18">
        <v>278908.01063999999</v>
      </c>
      <c r="F14" s="18">
        <v>1173584.0973960001</v>
      </c>
      <c r="G14" s="18">
        <v>6901356.7488359986</v>
      </c>
      <c r="H14" s="19">
        <f t="shared" si="1"/>
        <v>17546587.440887999</v>
      </c>
      <c r="I14" s="18">
        <v>1195320.0455999998</v>
      </c>
      <c r="J14" s="18">
        <f t="shared" si="2"/>
        <v>18741907.486488</v>
      </c>
      <c r="K14" s="18"/>
      <c r="L14" s="18"/>
      <c r="M14" s="18"/>
      <c r="N14" s="18"/>
      <c r="O14" s="18">
        <f t="shared" si="5"/>
        <v>18741907.486488</v>
      </c>
      <c r="P14" s="18">
        <v>4407145</v>
      </c>
      <c r="Q14" s="18">
        <v>4435602.0227999995</v>
      </c>
      <c r="R14" s="18">
        <v>4715047</v>
      </c>
      <c r="S14" s="18">
        <v>4141421</v>
      </c>
      <c r="T14" s="18">
        <f t="shared" si="6"/>
        <v>17699215.022799999</v>
      </c>
      <c r="U14" s="18">
        <f t="shared" si="3"/>
        <v>-1042692.463688001</v>
      </c>
      <c r="V14" s="20">
        <f t="shared" si="4"/>
        <v>0.94436572347613335</v>
      </c>
    </row>
    <row r="15" spans="1:22" ht="14.25" x14ac:dyDescent="0.2">
      <c r="A15" s="17" t="s">
        <v>35</v>
      </c>
      <c r="B15" s="18">
        <v>157648246.09325883</v>
      </c>
      <c r="C15" s="18">
        <v>47175986.302913614</v>
      </c>
      <c r="D15" s="18">
        <v>40167819.86284598</v>
      </c>
      <c r="E15" s="18">
        <v>5879490.8780065086</v>
      </c>
      <c r="F15" s="18">
        <v>41391299.872280344</v>
      </c>
      <c r="G15" s="18">
        <v>165200730.41994426</v>
      </c>
      <c r="H15" s="19">
        <f t="shared" si="1"/>
        <v>457463573.42924958</v>
      </c>
      <c r="I15" s="18">
        <v>29519265.536784649</v>
      </c>
      <c r="J15" s="18">
        <f t="shared" si="2"/>
        <v>486982838.96603423</v>
      </c>
      <c r="K15" s="18"/>
      <c r="L15" s="18"/>
      <c r="M15" s="18"/>
      <c r="N15" s="18"/>
      <c r="O15" s="18">
        <f t="shared" si="5"/>
        <v>486982838.96603423</v>
      </c>
      <c r="P15" s="18">
        <v>115169144</v>
      </c>
      <c r="Q15" s="18">
        <v>120730633.21424159</v>
      </c>
      <c r="R15" s="18">
        <v>119087856</v>
      </c>
      <c r="S15" s="18">
        <v>120761689</v>
      </c>
      <c r="T15" s="18">
        <f t="shared" si="6"/>
        <v>475749322.21424162</v>
      </c>
      <c r="U15" s="18">
        <f t="shared" si="3"/>
        <v>-11233516.75179261</v>
      </c>
      <c r="V15" s="20">
        <f t="shared" si="4"/>
        <v>0.9769324176276033</v>
      </c>
    </row>
    <row r="16" spans="1:22" ht="14.25" x14ac:dyDescent="0.2">
      <c r="A16" s="17" t="s">
        <v>36</v>
      </c>
      <c r="B16" s="18">
        <v>31535529.528934404</v>
      </c>
      <c r="C16" s="18">
        <v>9548408.0602112003</v>
      </c>
      <c r="D16" s="18">
        <v>8129956.8911359999</v>
      </c>
      <c r="E16" s="18">
        <v>1190007.5120640001</v>
      </c>
      <c r="F16" s="18">
        <v>8377588.9450496007</v>
      </c>
      <c r="G16" s="18">
        <v>32736520.791193604</v>
      </c>
      <c r="H16" s="19">
        <f t="shared" si="1"/>
        <v>91518011.72858879</v>
      </c>
      <c r="I16" s="18">
        <v>5100032.1945599997</v>
      </c>
      <c r="J16" s="18">
        <f t="shared" si="2"/>
        <v>96618043.923148796</v>
      </c>
      <c r="K16" s="18"/>
      <c r="L16" s="18"/>
      <c r="M16" s="18"/>
      <c r="N16" s="18"/>
      <c r="O16" s="18">
        <f t="shared" si="5"/>
        <v>96618043.923148796</v>
      </c>
      <c r="P16" s="18">
        <v>21497300</v>
      </c>
      <c r="Q16" s="18">
        <v>22315417</v>
      </c>
      <c r="R16" s="18">
        <v>22413900</v>
      </c>
      <c r="S16" s="18">
        <v>22596204</v>
      </c>
      <c r="T16" s="18">
        <f t="shared" si="6"/>
        <v>88822821</v>
      </c>
      <c r="U16" s="18">
        <f t="shared" si="3"/>
        <v>-7795222.923148796</v>
      </c>
      <c r="V16" s="20">
        <f t="shared" si="4"/>
        <v>0.91931918090425002</v>
      </c>
    </row>
    <row r="17" spans="1:24" ht="14.25" x14ac:dyDescent="0.2">
      <c r="A17" s="17" t="s">
        <v>37</v>
      </c>
      <c r="B17" s="18">
        <v>39419411.911168009</v>
      </c>
      <c r="C17" s="18">
        <v>11935510.075263999</v>
      </c>
      <c r="D17" s="18">
        <v>10162446.113920001</v>
      </c>
      <c r="E17" s="18">
        <v>1487509.3900800003</v>
      </c>
      <c r="F17" s="18">
        <v>10471986.181311999</v>
      </c>
      <c r="G17" s="18">
        <v>40920650.988991998</v>
      </c>
      <c r="H17" s="19">
        <f t="shared" si="1"/>
        <v>114397514.66073601</v>
      </c>
      <c r="I17" s="18">
        <v>6375040.2432000004</v>
      </c>
      <c r="J17" s="18">
        <f t="shared" si="2"/>
        <v>120772554.90393601</v>
      </c>
      <c r="K17" s="18"/>
      <c r="L17" s="18"/>
      <c r="M17" s="18"/>
      <c r="N17" s="18"/>
      <c r="O17" s="18">
        <f t="shared" si="5"/>
        <v>120772554.90393601</v>
      </c>
      <c r="P17" s="18">
        <v>26875200</v>
      </c>
      <c r="Q17" s="18">
        <v>27882000</v>
      </c>
      <c r="R17" s="18">
        <v>28021700</v>
      </c>
      <c r="S17" s="18">
        <v>28248073</v>
      </c>
      <c r="T17" s="18">
        <f t="shared" si="6"/>
        <v>111026973</v>
      </c>
      <c r="U17" s="18">
        <f t="shared" si="3"/>
        <v>-9745581.9039360136</v>
      </c>
      <c r="V17" s="20">
        <f t="shared" si="4"/>
        <v>0.919306319952511</v>
      </c>
    </row>
    <row r="18" spans="1:24" ht="15" x14ac:dyDescent="0.25">
      <c r="A18" s="22" t="s">
        <v>38</v>
      </c>
      <c r="B18" s="23">
        <f t="shared" ref="B18:G18" si="7">SUM(B8:B17)</f>
        <v>1213467336.8131318</v>
      </c>
      <c r="C18" s="23">
        <f t="shared" si="7"/>
        <v>363929306.2248475</v>
      </c>
      <c r="D18" s="23">
        <f t="shared" si="7"/>
        <v>313318541.86872858</v>
      </c>
      <c r="E18" s="23">
        <f t="shared" si="7"/>
        <v>42459825.962390512</v>
      </c>
      <c r="F18" s="23">
        <f t="shared" si="7"/>
        <v>322154128.03544462</v>
      </c>
      <c r="G18" s="23">
        <f t="shared" si="7"/>
        <v>1215544981.9786389</v>
      </c>
      <c r="H18" s="23">
        <f t="shared" si="1"/>
        <v>3470874120.883182</v>
      </c>
      <c r="I18" s="23">
        <f t="shared" ref="I18:O18" si="8">SUM(I8:I17)</f>
        <v>343813119.24761134</v>
      </c>
      <c r="J18" s="23">
        <f t="shared" si="8"/>
        <v>3814687240.1307936</v>
      </c>
      <c r="K18" s="23">
        <f t="shared" si="8"/>
        <v>0</v>
      </c>
      <c r="L18" s="23">
        <f t="shared" si="8"/>
        <v>0</v>
      </c>
      <c r="M18" s="23"/>
      <c r="N18" s="23"/>
      <c r="O18" s="23">
        <f t="shared" si="8"/>
        <v>3814687240.1307936</v>
      </c>
      <c r="P18" s="23">
        <f>SUM(P8:P17)</f>
        <v>866161046</v>
      </c>
      <c r="Q18" s="23">
        <f>SUM(Q8:Q17)</f>
        <v>943003371.59254158</v>
      </c>
      <c r="R18" s="23">
        <f>SUM(R8:R17)</f>
        <v>932573086</v>
      </c>
      <c r="S18" s="23">
        <f>SUM(S8:S17)</f>
        <v>927875757</v>
      </c>
      <c r="T18" s="23">
        <f>+P18+Q18+R18+S18</f>
        <v>3669613260.5925417</v>
      </c>
      <c r="U18" s="23">
        <f t="shared" si="3"/>
        <v>-145073979.53825188</v>
      </c>
      <c r="V18" s="24">
        <f t="shared" si="4"/>
        <v>0.9619696267594201</v>
      </c>
    </row>
    <row r="19" spans="1:24" ht="15" x14ac:dyDescent="0.25">
      <c r="A19" s="25" t="s">
        <v>39</v>
      </c>
      <c r="B19" s="18"/>
      <c r="C19" s="18"/>
      <c r="D19" s="18"/>
      <c r="E19" s="18"/>
      <c r="F19" s="18"/>
      <c r="G19" s="18"/>
      <c r="H19" s="18"/>
      <c r="I19" s="23"/>
      <c r="J19" s="18"/>
      <c r="K19" s="18"/>
      <c r="L19" s="18"/>
      <c r="M19" s="18"/>
      <c r="N19" s="18"/>
      <c r="O19" s="18"/>
      <c r="P19" s="18"/>
      <c r="Q19" s="18"/>
      <c r="R19" s="18"/>
      <c r="S19" s="18"/>
      <c r="T19" s="18"/>
      <c r="U19" s="18"/>
      <c r="V19" s="26"/>
    </row>
    <row r="20" spans="1:24" ht="14.25" x14ac:dyDescent="0.2">
      <c r="A20" s="27" t="s">
        <v>40</v>
      </c>
      <c r="B20" s="28">
        <v>100581561.61612284</v>
      </c>
      <c r="C20" s="28">
        <v>0</v>
      </c>
      <c r="D20" s="28">
        <v>0</v>
      </c>
      <c r="E20" s="28">
        <v>0</v>
      </c>
      <c r="F20" s="28">
        <v>0</v>
      </c>
      <c r="G20" s="28">
        <v>17600000</v>
      </c>
      <c r="H20" s="28">
        <f t="shared" ref="H20:H34" si="9">+B20+C20+D20+G20+E20+F20</f>
        <v>118181561.61612284</v>
      </c>
      <c r="I20" s="18">
        <v>101005624.4359</v>
      </c>
      <c r="J20" s="18">
        <f>+I20+H20</f>
        <v>219187186.05202284</v>
      </c>
      <c r="K20" s="18">
        <f>30000000+69658000</f>
        <v>99658000</v>
      </c>
      <c r="L20" s="18"/>
      <c r="M20" s="18"/>
      <c r="N20" s="18"/>
      <c r="O20" s="18">
        <f t="shared" ref="O20:O34" si="10">+J20+K20+L20+M20+N20</f>
        <v>318845186.05202281</v>
      </c>
      <c r="P20" s="18">
        <v>51568429</v>
      </c>
      <c r="Q20" s="18">
        <v>161315052</v>
      </c>
      <c r="R20" s="18">
        <v>46634634</v>
      </c>
      <c r="S20" s="18">
        <v>48679500.210000001</v>
      </c>
      <c r="T20" s="18">
        <f>+P20+Q20+R20+S20</f>
        <v>308197615.20999998</v>
      </c>
      <c r="U20" s="18">
        <f t="shared" ref="U20:U36" si="11">+T20-O20</f>
        <v>-10647570.842022836</v>
      </c>
      <c r="V20" s="29">
        <f t="shared" ref="V20:V35" si="12">IFERROR(T20/O20,0)</f>
        <v>0.96660582844651899</v>
      </c>
    </row>
    <row r="21" spans="1:24" ht="14.25" x14ac:dyDescent="0.2">
      <c r="A21" s="27" t="s">
        <v>41</v>
      </c>
      <c r="B21" s="18">
        <v>33080132.697000004</v>
      </c>
      <c r="C21" s="28">
        <v>4270800</v>
      </c>
      <c r="D21" s="28">
        <v>0</v>
      </c>
      <c r="E21" s="18">
        <v>4800000</v>
      </c>
      <c r="F21" s="28">
        <v>0</v>
      </c>
      <c r="G21" s="18">
        <v>19218600</v>
      </c>
      <c r="H21" s="28">
        <f t="shared" si="9"/>
        <v>61369532.697000004</v>
      </c>
      <c r="I21" s="18">
        <v>12094394.171700001</v>
      </c>
      <c r="J21" s="18">
        <f t="shared" ref="J21:J34" si="13">+H21+I21</f>
        <v>73463926.868699998</v>
      </c>
      <c r="K21" s="18"/>
      <c r="L21" s="18"/>
      <c r="M21" s="18"/>
      <c r="N21" s="18"/>
      <c r="O21" s="18">
        <f t="shared" si="10"/>
        <v>73463926.868699998</v>
      </c>
      <c r="P21" s="18">
        <v>9289756</v>
      </c>
      <c r="Q21" s="18">
        <v>6505950</v>
      </c>
      <c r="R21" s="18">
        <v>12978462.07</v>
      </c>
      <c r="S21" s="18">
        <v>34483825</v>
      </c>
      <c r="T21" s="18">
        <f t="shared" ref="T21:T34" si="14">+P21+Q21+R21+S21</f>
        <v>63257993.07</v>
      </c>
      <c r="U21" s="18">
        <f t="shared" si="11"/>
        <v>-10205933.798699997</v>
      </c>
      <c r="V21" s="29">
        <f t="shared" si="12"/>
        <v>0.86107557499695364</v>
      </c>
    </row>
    <row r="22" spans="1:24" ht="14.25" x14ac:dyDescent="0.2">
      <c r="A22" s="27" t="s">
        <v>42</v>
      </c>
      <c r="B22" s="28">
        <v>0</v>
      </c>
      <c r="C22" s="28">
        <v>0</v>
      </c>
      <c r="D22" s="28">
        <v>0</v>
      </c>
      <c r="E22" s="28">
        <v>0</v>
      </c>
      <c r="F22" s="28"/>
      <c r="G22" s="28">
        <v>12812400.000000002</v>
      </c>
      <c r="H22" s="28">
        <f t="shared" si="9"/>
        <v>12812400.000000002</v>
      </c>
      <c r="I22" s="18">
        <v>20423076.640799999</v>
      </c>
      <c r="J22" s="18">
        <f t="shared" si="13"/>
        <v>33235476.640799999</v>
      </c>
      <c r="K22" s="18"/>
      <c r="L22" s="18"/>
      <c r="M22" s="18"/>
      <c r="N22" s="18"/>
      <c r="O22" s="18">
        <f t="shared" si="10"/>
        <v>33235476.640799999</v>
      </c>
      <c r="P22" s="18">
        <v>8081792</v>
      </c>
      <c r="Q22" s="18">
        <v>7984782</v>
      </c>
      <c r="R22" s="18">
        <v>7964320</v>
      </c>
      <c r="S22" s="18">
        <v>3794711.4</v>
      </c>
      <c r="T22" s="18">
        <f t="shared" si="14"/>
        <v>27825605.399999999</v>
      </c>
      <c r="U22" s="18">
        <f t="shared" si="11"/>
        <v>-5409871.2408000007</v>
      </c>
      <c r="V22" s="29">
        <f t="shared" si="12"/>
        <v>0.83722600703855043</v>
      </c>
    </row>
    <row r="23" spans="1:24" ht="14.25" x14ac:dyDescent="0.2">
      <c r="A23" s="27" t="s">
        <v>43</v>
      </c>
      <c r="B23" s="18">
        <v>30984417</v>
      </c>
      <c r="C23" s="28">
        <v>11288738.715000002</v>
      </c>
      <c r="D23" s="28">
        <v>6773488.8000000007</v>
      </c>
      <c r="E23" s="28">
        <v>3800000</v>
      </c>
      <c r="F23" s="28">
        <v>10675528.7094</v>
      </c>
      <c r="G23" s="28">
        <v>252570000</v>
      </c>
      <c r="H23" s="28">
        <f t="shared" si="9"/>
        <v>316092173.22439998</v>
      </c>
      <c r="I23" s="18">
        <v>51773993</v>
      </c>
      <c r="J23" s="18">
        <f t="shared" si="13"/>
        <v>367866166.22439998</v>
      </c>
      <c r="K23" s="18"/>
      <c r="L23" s="18">
        <v>180000000</v>
      </c>
      <c r="M23" s="18">
        <v>-94956741</v>
      </c>
      <c r="N23" s="18"/>
      <c r="O23" s="18">
        <f t="shared" si="10"/>
        <v>452909425.22440004</v>
      </c>
      <c r="P23" s="18">
        <v>77482108</v>
      </c>
      <c r="Q23" s="18">
        <v>100043452</v>
      </c>
      <c r="R23" s="18">
        <v>110259444</v>
      </c>
      <c r="S23" s="18">
        <v>112494499</v>
      </c>
      <c r="T23" s="18">
        <f t="shared" si="14"/>
        <v>400279503</v>
      </c>
      <c r="U23" s="18">
        <f t="shared" si="11"/>
        <v>-52629922.224400043</v>
      </c>
      <c r="V23" s="29">
        <f t="shared" si="12"/>
        <v>0.88379592189249789</v>
      </c>
      <c r="X23" s="30"/>
    </row>
    <row r="24" spans="1:24" ht="14.25" x14ac:dyDescent="0.2">
      <c r="A24" s="27" t="s">
        <v>44</v>
      </c>
      <c r="B24" s="28">
        <v>1000000</v>
      </c>
      <c r="C24" s="28">
        <v>2709297.2916000001</v>
      </c>
      <c r="D24" s="28">
        <v>2000000</v>
      </c>
      <c r="E24" s="28">
        <v>0</v>
      </c>
      <c r="F24" s="28">
        <v>2573832.8541000001</v>
      </c>
      <c r="G24" s="28">
        <v>3000000</v>
      </c>
      <c r="H24" s="28">
        <f t="shared" si="9"/>
        <v>11283130.1457</v>
      </c>
      <c r="I24" s="18">
        <v>4843456.6242000004</v>
      </c>
      <c r="J24" s="18">
        <f t="shared" si="13"/>
        <v>16126586.769900002</v>
      </c>
      <c r="K24" s="18"/>
      <c r="L24" s="18"/>
      <c r="M24" s="18"/>
      <c r="N24" s="18"/>
      <c r="O24" s="18">
        <f t="shared" si="10"/>
        <v>16126586.769900002</v>
      </c>
      <c r="P24" s="18">
        <v>1932167</v>
      </c>
      <c r="Q24" s="18">
        <v>2261097</v>
      </c>
      <c r="R24" s="18">
        <v>2299400</v>
      </c>
      <c r="S24" s="18">
        <v>2340900</v>
      </c>
      <c r="T24" s="18">
        <f t="shared" si="14"/>
        <v>8833564</v>
      </c>
      <c r="U24" s="18">
        <f t="shared" si="11"/>
        <v>-7293022.7699000016</v>
      </c>
      <c r="V24" s="29">
        <f t="shared" si="12"/>
        <v>0.54776402012654635</v>
      </c>
    </row>
    <row r="25" spans="1:24" ht="14.25" x14ac:dyDescent="0.2">
      <c r="A25" s="17" t="s">
        <v>45</v>
      </c>
      <c r="B25" s="28">
        <v>0</v>
      </c>
      <c r="C25" s="28">
        <v>0</v>
      </c>
      <c r="D25" s="28">
        <v>0</v>
      </c>
      <c r="E25" s="28"/>
      <c r="F25" s="28"/>
      <c r="G25" s="28"/>
      <c r="H25" s="28">
        <f t="shared" si="9"/>
        <v>0</v>
      </c>
      <c r="I25" s="18">
        <v>25000000</v>
      </c>
      <c r="J25" s="18">
        <f t="shared" si="13"/>
        <v>25000000</v>
      </c>
      <c r="K25" s="18"/>
      <c r="L25" s="18"/>
      <c r="M25" s="18"/>
      <c r="N25" s="18"/>
      <c r="O25" s="18">
        <f t="shared" si="10"/>
        <v>25000000</v>
      </c>
      <c r="P25" s="18">
        <v>9838076</v>
      </c>
      <c r="Q25" s="18">
        <v>140487</v>
      </c>
      <c r="R25" s="18">
        <v>0</v>
      </c>
      <c r="S25" s="18">
        <v>15000000</v>
      </c>
      <c r="T25" s="18">
        <f t="shared" si="14"/>
        <v>24978563</v>
      </c>
      <c r="U25" s="18">
        <f t="shared" si="11"/>
        <v>-21437</v>
      </c>
      <c r="V25" s="29">
        <f t="shared" si="12"/>
        <v>0.99914252000000003</v>
      </c>
    </row>
    <row r="26" spans="1:24" ht="14.25" x14ac:dyDescent="0.2">
      <c r="A26" s="27" t="s">
        <v>46</v>
      </c>
      <c r="B26" s="28">
        <v>8114515.7291999999</v>
      </c>
      <c r="C26" s="28">
        <v>8114515.7291999999</v>
      </c>
      <c r="D26" s="28">
        <v>8114515.7291999999</v>
      </c>
      <c r="E26" s="28">
        <v>8114515.7291999999</v>
      </c>
      <c r="F26" s="28">
        <v>8114515.7291999999</v>
      </c>
      <c r="G26" s="28">
        <v>8114515.7291999999</v>
      </c>
      <c r="H26" s="28">
        <f t="shared" si="9"/>
        <v>48687094.375199996</v>
      </c>
      <c r="I26" s="18">
        <v>21970705.655400001</v>
      </c>
      <c r="J26" s="18">
        <f t="shared" si="13"/>
        <v>70657800.030599996</v>
      </c>
      <c r="K26" s="18">
        <v>69343640</v>
      </c>
      <c r="L26" s="18"/>
      <c r="M26" s="18"/>
      <c r="N26" s="18"/>
      <c r="O26" s="18">
        <f t="shared" si="10"/>
        <v>140001440.03060001</v>
      </c>
      <c r="P26" s="18">
        <v>14113122</v>
      </c>
      <c r="Q26" s="18">
        <v>91467924</v>
      </c>
      <c r="R26" s="18">
        <v>15293098</v>
      </c>
      <c r="S26" s="18">
        <v>14456543</v>
      </c>
      <c r="T26" s="18">
        <f t="shared" si="14"/>
        <v>135330687</v>
      </c>
      <c r="U26" s="18">
        <f t="shared" si="11"/>
        <v>-4670753.0306000113</v>
      </c>
      <c r="V26" s="29">
        <f t="shared" si="12"/>
        <v>0.96663782151398492</v>
      </c>
    </row>
    <row r="27" spans="1:24" ht="14.25" x14ac:dyDescent="0.2">
      <c r="A27" s="27" t="s">
        <v>47</v>
      </c>
      <c r="B27" s="28">
        <v>3000000</v>
      </c>
      <c r="C27" s="28">
        <v>533850</v>
      </c>
      <c r="D27" s="28">
        <v>5000000</v>
      </c>
      <c r="E27" s="28">
        <v>1601550.0000000002</v>
      </c>
      <c r="F27" s="28"/>
      <c r="G27" s="28">
        <v>38437200</v>
      </c>
      <c r="H27" s="28">
        <f t="shared" si="9"/>
        <v>48572600</v>
      </c>
      <c r="I27" s="18">
        <v>23489400</v>
      </c>
      <c r="J27" s="18">
        <f t="shared" si="13"/>
        <v>72062000</v>
      </c>
      <c r="K27" s="18"/>
      <c r="L27" s="18"/>
      <c r="M27" s="18"/>
      <c r="N27" s="18"/>
      <c r="O27" s="18">
        <f t="shared" si="10"/>
        <v>72062000</v>
      </c>
      <c r="P27" s="18">
        <v>3381916</v>
      </c>
      <c r="Q27" s="18">
        <v>5997829</v>
      </c>
      <c r="R27" s="18">
        <v>18098988</v>
      </c>
      <c r="S27" s="18">
        <v>20825340</v>
      </c>
      <c r="T27" s="18">
        <f t="shared" si="14"/>
        <v>48304073</v>
      </c>
      <c r="U27" s="18">
        <f t="shared" si="11"/>
        <v>-23757927</v>
      </c>
      <c r="V27" s="29">
        <f t="shared" si="12"/>
        <v>0.670312689073298</v>
      </c>
    </row>
    <row r="28" spans="1:24" ht="14.25" x14ac:dyDescent="0.2">
      <c r="A28" s="27" t="s">
        <v>48</v>
      </c>
      <c r="B28" s="28">
        <v>0</v>
      </c>
      <c r="C28" s="28">
        <v>0</v>
      </c>
      <c r="D28" s="28">
        <v>0</v>
      </c>
      <c r="E28" s="28"/>
      <c r="F28" s="28"/>
      <c r="G28" s="28">
        <v>61499520.000000007</v>
      </c>
      <c r="H28" s="28">
        <f t="shared" si="9"/>
        <v>61499520.000000007</v>
      </c>
      <c r="I28" s="18">
        <v>93477842.885100007</v>
      </c>
      <c r="J28" s="18">
        <f t="shared" si="13"/>
        <v>154977362.88510001</v>
      </c>
      <c r="K28" s="18"/>
      <c r="L28" s="18"/>
      <c r="M28" s="18"/>
      <c r="N28" s="18"/>
      <c r="O28" s="18">
        <f t="shared" si="10"/>
        <v>154977362.88510001</v>
      </c>
      <c r="P28" s="18">
        <v>29350830</v>
      </c>
      <c r="Q28" s="18">
        <v>40558476</v>
      </c>
      <c r="R28" s="18">
        <v>48222769</v>
      </c>
      <c r="S28" s="18">
        <v>36583378</v>
      </c>
      <c r="T28" s="18">
        <f t="shared" si="14"/>
        <v>154715453</v>
      </c>
      <c r="U28" s="18">
        <f t="shared" si="11"/>
        <v>-261909.88510000706</v>
      </c>
      <c r="V28" s="29">
        <f t="shared" si="12"/>
        <v>0.99831001198998215</v>
      </c>
    </row>
    <row r="29" spans="1:24" ht="14.25" x14ac:dyDescent="0.2">
      <c r="A29" s="27" t="s">
        <v>49</v>
      </c>
      <c r="B29" s="18">
        <v>15000000</v>
      </c>
      <c r="C29" s="18">
        <v>17346275.941500001</v>
      </c>
      <c r="D29" s="18">
        <v>8240989.0650000004</v>
      </c>
      <c r="E29" s="18"/>
      <c r="F29" s="28">
        <v>22577477.430000003</v>
      </c>
      <c r="G29" s="18">
        <v>345283320.95319998</v>
      </c>
      <c r="H29" s="28">
        <f t="shared" si="9"/>
        <v>408448063.3897</v>
      </c>
      <c r="I29" s="18">
        <v>26692500.000000004</v>
      </c>
      <c r="J29" s="18">
        <f t="shared" si="13"/>
        <v>435140563.3897</v>
      </c>
      <c r="K29" s="18"/>
      <c r="L29" s="18"/>
      <c r="M29" s="18">
        <v>-15000000</v>
      </c>
      <c r="N29" s="18"/>
      <c r="O29" s="18">
        <f t="shared" si="10"/>
        <v>420140563.3897</v>
      </c>
      <c r="P29" s="18">
        <v>74376533</v>
      </c>
      <c r="Q29" s="18">
        <v>110222304</v>
      </c>
      <c r="R29" s="18">
        <v>76993830</v>
      </c>
      <c r="S29" s="18">
        <v>74867276.859999999</v>
      </c>
      <c r="T29" s="18">
        <f t="shared" si="14"/>
        <v>336459943.86000001</v>
      </c>
      <c r="U29" s="18">
        <f t="shared" si="11"/>
        <v>-83680619.529699981</v>
      </c>
      <c r="V29" s="29">
        <f t="shared" si="12"/>
        <v>0.80082708783326328</v>
      </c>
    </row>
    <row r="30" spans="1:24" ht="14.25" x14ac:dyDescent="0.2">
      <c r="A30" s="27" t="s">
        <v>50</v>
      </c>
      <c r="B30" s="28">
        <v>0</v>
      </c>
      <c r="C30" s="28">
        <v>0</v>
      </c>
      <c r="D30" s="28">
        <v>0</v>
      </c>
      <c r="E30" s="28"/>
      <c r="F30" s="28"/>
      <c r="G30" s="28"/>
      <c r="H30" s="28">
        <f t="shared" si="9"/>
        <v>0</v>
      </c>
      <c r="I30" s="18">
        <v>9103394.9121000003</v>
      </c>
      <c r="J30" s="18">
        <f t="shared" si="13"/>
        <v>9103394.9121000003</v>
      </c>
      <c r="K30" s="18"/>
      <c r="L30" s="18"/>
      <c r="M30" s="18"/>
      <c r="N30" s="18"/>
      <c r="O30" s="18">
        <f t="shared" si="10"/>
        <v>9103394.9121000003</v>
      </c>
      <c r="P30" s="18">
        <v>4077756</v>
      </c>
      <c r="Q30" s="18">
        <v>1590400</v>
      </c>
      <c r="R30" s="18">
        <v>1600523</v>
      </c>
      <c r="S30" s="18">
        <v>1809651</v>
      </c>
      <c r="T30" s="18">
        <f t="shared" si="14"/>
        <v>9078330</v>
      </c>
      <c r="U30" s="18">
        <f t="shared" si="11"/>
        <v>-25064.912100000307</v>
      </c>
      <c r="V30" s="29">
        <f t="shared" si="12"/>
        <v>0.99724664124296258</v>
      </c>
    </row>
    <row r="31" spans="1:24" ht="14.25" x14ac:dyDescent="0.2">
      <c r="A31" s="27" t="s">
        <v>51</v>
      </c>
      <c r="B31" s="18">
        <v>10402007.458800001</v>
      </c>
      <c r="C31" s="18">
        <v>4045224.8856000002</v>
      </c>
      <c r="D31" s="18">
        <v>1733668.2657000001</v>
      </c>
      <c r="E31" s="18"/>
      <c r="F31" s="18">
        <v>10402007.458800001</v>
      </c>
      <c r="G31" s="18">
        <v>9353052</v>
      </c>
      <c r="H31" s="28">
        <f t="shared" si="9"/>
        <v>35935960.068900004</v>
      </c>
      <c r="I31" s="18">
        <v>29472354.110700004</v>
      </c>
      <c r="J31" s="18">
        <f t="shared" si="13"/>
        <v>65408314.179600008</v>
      </c>
      <c r="K31" s="18"/>
      <c r="L31" s="18"/>
      <c r="M31" s="18"/>
      <c r="N31" s="18"/>
      <c r="O31" s="18">
        <f t="shared" si="10"/>
        <v>65408314.179600008</v>
      </c>
      <c r="P31" s="18">
        <v>12722510</v>
      </c>
      <c r="Q31" s="18">
        <v>12917314</v>
      </c>
      <c r="R31" s="18">
        <v>16156751</v>
      </c>
      <c r="S31" s="18">
        <v>16741139</v>
      </c>
      <c r="T31" s="18">
        <f t="shared" si="14"/>
        <v>58537714</v>
      </c>
      <c r="U31" s="18">
        <f t="shared" si="11"/>
        <v>-6870600.1796000078</v>
      </c>
      <c r="V31" s="29">
        <f t="shared" si="12"/>
        <v>0.89495830513633912</v>
      </c>
    </row>
    <row r="32" spans="1:24" ht="14.25" x14ac:dyDescent="0.2">
      <c r="A32" s="27" t="s">
        <v>52</v>
      </c>
      <c r="B32" s="28">
        <v>3203100.0000000005</v>
      </c>
      <c r="C32" s="28">
        <v>0</v>
      </c>
      <c r="D32" s="28">
        <v>0</v>
      </c>
      <c r="E32" s="28"/>
      <c r="F32" s="28">
        <v>22047014.174400002</v>
      </c>
      <c r="G32" s="28">
        <v>9929271.5391000006</v>
      </c>
      <c r="H32" s="28">
        <f t="shared" si="9"/>
        <v>35179385.713500001</v>
      </c>
      <c r="I32" s="18">
        <v>52047371.559900008</v>
      </c>
      <c r="J32" s="18">
        <f>+H32+I32</f>
        <v>87226757.273400009</v>
      </c>
      <c r="K32" s="18"/>
      <c r="L32" s="18"/>
      <c r="M32" s="18"/>
      <c r="N32" s="18"/>
      <c r="O32" s="18">
        <f t="shared" si="10"/>
        <v>87226757.273400009</v>
      </c>
      <c r="P32" s="18">
        <v>15636693</v>
      </c>
      <c r="Q32" s="18">
        <v>19581948</v>
      </c>
      <c r="R32" s="18">
        <v>21398893</v>
      </c>
      <c r="S32" s="18">
        <v>21551085</v>
      </c>
      <c r="T32" s="18">
        <f>+P32+Q32+R32+S32</f>
        <v>78168619</v>
      </c>
      <c r="U32" s="18">
        <f t="shared" si="11"/>
        <v>-9058138.2734000087</v>
      </c>
      <c r="V32" s="29">
        <f t="shared" si="12"/>
        <v>0.89615413255581033</v>
      </c>
    </row>
    <row r="33" spans="1:22" ht="14.25" x14ac:dyDescent="0.2">
      <c r="A33" s="27" t="s">
        <v>53</v>
      </c>
      <c r="B33" s="28">
        <v>0</v>
      </c>
      <c r="C33" s="28">
        <v>0</v>
      </c>
      <c r="D33" s="28">
        <v>0</v>
      </c>
      <c r="E33" s="28"/>
      <c r="F33" s="28"/>
      <c r="G33" s="28"/>
      <c r="H33" s="28">
        <f t="shared" si="9"/>
        <v>0</v>
      </c>
      <c r="I33" s="18">
        <v>37970906.934900001</v>
      </c>
      <c r="J33" s="18">
        <f t="shared" si="13"/>
        <v>37970906.934900001</v>
      </c>
      <c r="K33" s="18"/>
      <c r="L33" s="18"/>
      <c r="M33" s="18">
        <v>13251473</v>
      </c>
      <c r="N33" s="18"/>
      <c r="O33" s="18">
        <f t="shared" si="10"/>
        <v>51222379.934900001</v>
      </c>
      <c r="P33" s="18">
        <v>1157680</v>
      </c>
      <c r="Q33" s="18">
        <v>1736520</v>
      </c>
      <c r="R33" s="18">
        <v>35076707</v>
      </c>
      <c r="S33" s="18">
        <v>13251473</v>
      </c>
      <c r="T33" s="18">
        <f>+P33+Q33+R33+S33</f>
        <v>51222380</v>
      </c>
      <c r="U33" s="18">
        <f t="shared" si="11"/>
        <v>6.5099999308586121E-2</v>
      </c>
      <c r="V33" s="29">
        <f>IFERROR(T33/O33,0)</f>
        <v>1.0000000012709289</v>
      </c>
    </row>
    <row r="34" spans="1:22" ht="14.25" x14ac:dyDescent="0.2">
      <c r="A34" s="27" t="s">
        <v>54</v>
      </c>
      <c r="B34" s="28">
        <v>0</v>
      </c>
      <c r="C34" s="28">
        <v>0</v>
      </c>
      <c r="D34" s="28">
        <v>0</v>
      </c>
      <c r="E34" s="28"/>
      <c r="F34" s="28"/>
      <c r="G34" s="28"/>
      <c r="H34" s="28">
        <f t="shared" si="9"/>
        <v>0</v>
      </c>
      <c r="I34" s="18">
        <v>22408119.923700005</v>
      </c>
      <c r="J34" s="18">
        <f t="shared" si="13"/>
        <v>22408119.923700005</v>
      </c>
      <c r="K34" s="18"/>
      <c r="L34" s="18"/>
      <c r="M34" s="18"/>
      <c r="N34" s="18"/>
      <c r="O34" s="18">
        <f t="shared" si="10"/>
        <v>22408119.923700005</v>
      </c>
      <c r="P34" s="18">
        <v>3138916</v>
      </c>
      <c r="Q34" s="18">
        <v>5345326</v>
      </c>
      <c r="R34" s="18">
        <v>3208871</v>
      </c>
      <c r="S34" s="18">
        <v>6353357</v>
      </c>
      <c r="T34" s="18">
        <f t="shared" si="14"/>
        <v>18046470</v>
      </c>
      <c r="U34" s="18">
        <f t="shared" si="11"/>
        <v>-4361649.9237000048</v>
      </c>
      <c r="V34" s="29">
        <f t="shared" si="12"/>
        <v>0.80535404404512778</v>
      </c>
    </row>
    <row r="35" spans="1:22" ht="15" x14ac:dyDescent="0.25">
      <c r="A35" s="22" t="s">
        <v>55</v>
      </c>
      <c r="B35" s="23">
        <f>SUM(B20:B34)</f>
        <v>205365734.50112283</v>
      </c>
      <c r="C35" s="23">
        <f t="shared" ref="C35:Q35" si="15">SUM(C20:C34)</f>
        <v>48308702.562899999</v>
      </c>
      <c r="D35" s="23">
        <f t="shared" si="15"/>
        <v>31862661.859900005</v>
      </c>
      <c r="E35" s="23">
        <f>SUM(E20:E34)</f>
        <v>18316065.729200002</v>
      </c>
      <c r="F35" s="23">
        <f t="shared" si="15"/>
        <v>76390376.355900005</v>
      </c>
      <c r="G35" s="23">
        <f>SUM(G20:G34)</f>
        <v>777817880.22150004</v>
      </c>
      <c r="H35" s="31">
        <f t="shared" si="15"/>
        <v>1158061421.2305229</v>
      </c>
      <c r="I35" s="23">
        <f t="shared" si="15"/>
        <v>531773140.85440004</v>
      </c>
      <c r="J35" s="23">
        <f t="shared" si="15"/>
        <v>1689834562.084923</v>
      </c>
      <c r="K35" s="23">
        <f t="shared" si="15"/>
        <v>169001640</v>
      </c>
      <c r="L35" s="23">
        <f t="shared" si="15"/>
        <v>180000000</v>
      </c>
      <c r="M35" s="23">
        <f>SUM(M20:M34)</f>
        <v>-96705268</v>
      </c>
      <c r="N35" s="23"/>
      <c r="O35" s="23">
        <f t="shared" si="15"/>
        <v>1942130934.084923</v>
      </c>
      <c r="P35" s="23">
        <f t="shared" si="15"/>
        <v>316148284</v>
      </c>
      <c r="Q35" s="23">
        <f t="shared" si="15"/>
        <v>567668861</v>
      </c>
      <c r="R35" s="23">
        <f>SUM(R20:R34)</f>
        <v>416186690.06999999</v>
      </c>
      <c r="S35" s="23">
        <f>SUM(S20:S34)</f>
        <v>423232678.47000003</v>
      </c>
      <c r="T35" s="23">
        <f>+P35+Q35+R35+S35</f>
        <v>1723236513.54</v>
      </c>
      <c r="U35" s="23">
        <f t="shared" si="11"/>
        <v>-218894420.54492307</v>
      </c>
      <c r="V35" s="32">
        <f t="shared" si="12"/>
        <v>0.88729162555249663</v>
      </c>
    </row>
    <row r="36" spans="1:22" ht="15" x14ac:dyDescent="0.25">
      <c r="A36" s="22" t="s">
        <v>56</v>
      </c>
      <c r="B36" s="23">
        <f t="shared" ref="B36:G36" si="16">+B35+B18</f>
        <v>1418833071.3142548</v>
      </c>
      <c r="C36" s="23">
        <f t="shared" si="16"/>
        <v>412238008.7877475</v>
      </c>
      <c r="D36" s="23">
        <f t="shared" si="16"/>
        <v>345181203.72862858</v>
      </c>
      <c r="E36" s="23">
        <f t="shared" si="16"/>
        <v>60775891.691590518</v>
      </c>
      <c r="F36" s="23">
        <f t="shared" si="16"/>
        <v>398544504.39134461</v>
      </c>
      <c r="G36" s="23">
        <f t="shared" si="16"/>
        <v>1993362862.200139</v>
      </c>
      <c r="H36" s="31">
        <f>+B36+C36+D36+G36+E36+F36</f>
        <v>4628935542.1137047</v>
      </c>
      <c r="I36" s="23">
        <f t="shared" ref="I36:R36" si="17">+I35+I18</f>
        <v>875586260.10201144</v>
      </c>
      <c r="J36" s="23">
        <f t="shared" si="17"/>
        <v>5504521802.2157164</v>
      </c>
      <c r="K36" s="23">
        <f t="shared" si="17"/>
        <v>169001640</v>
      </c>
      <c r="L36" s="23">
        <f t="shared" si="17"/>
        <v>180000000</v>
      </c>
      <c r="M36" s="23">
        <f t="shared" si="17"/>
        <v>-96705268</v>
      </c>
      <c r="N36" s="23"/>
      <c r="O36" s="23">
        <f>+O35+O18</f>
        <v>5756818174.2157164</v>
      </c>
      <c r="P36" s="23">
        <f>+P35+P18</f>
        <v>1182309330</v>
      </c>
      <c r="Q36" s="23">
        <f t="shared" si="17"/>
        <v>1510672232.5925417</v>
      </c>
      <c r="R36" s="23">
        <f t="shared" si="17"/>
        <v>1348759776.0699999</v>
      </c>
      <c r="S36" s="23">
        <f>+S35+S18</f>
        <v>1351108435.47</v>
      </c>
      <c r="T36" s="23">
        <f>+P36+Q36+R36+S36</f>
        <v>5392849774.1325417</v>
      </c>
      <c r="U36" s="23">
        <f t="shared" si="11"/>
        <v>-363968400.08317471</v>
      </c>
      <c r="V36" s="32">
        <f>IFERROR(T36/O36,0)</f>
        <v>0.93677611675953965</v>
      </c>
    </row>
    <row r="37" spans="1:22" ht="14.25" x14ac:dyDescent="0.2">
      <c r="A37" s="33"/>
      <c r="B37" s="34"/>
      <c r="C37" s="34"/>
      <c r="D37" s="34"/>
      <c r="E37" s="34"/>
      <c r="F37" s="34"/>
      <c r="G37" s="34"/>
      <c r="H37" s="34"/>
      <c r="I37" s="34"/>
      <c r="J37" s="34"/>
      <c r="K37" s="34"/>
      <c r="L37" s="34"/>
      <c r="M37" s="34"/>
      <c r="N37" s="34"/>
      <c r="O37" s="34"/>
      <c r="P37" s="34"/>
      <c r="Q37" s="34"/>
      <c r="R37" s="34"/>
      <c r="S37" s="34"/>
      <c r="T37" s="34"/>
      <c r="U37" s="34"/>
      <c r="V37" s="35"/>
    </row>
    <row r="38" spans="1:22" ht="15" x14ac:dyDescent="0.25">
      <c r="A38" s="36" t="s">
        <v>57</v>
      </c>
      <c r="B38" s="18">
        <f>+B40</f>
        <v>2582824898.4571533</v>
      </c>
      <c r="C38" s="18">
        <f>+C136</f>
        <v>1387835936</v>
      </c>
      <c r="D38" s="18">
        <f>+D158</f>
        <v>1277482235</v>
      </c>
      <c r="E38" s="18">
        <f>+E192</f>
        <v>229329000</v>
      </c>
      <c r="F38" s="18">
        <f>+F72</f>
        <v>7658796711.0707998</v>
      </c>
      <c r="G38" s="18">
        <f>+G112</f>
        <v>12530985964.730202</v>
      </c>
      <c r="H38" s="18">
        <f>+B38+C38+D38+G38+E38+F38</f>
        <v>25667254745.258156</v>
      </c>
      <c r="I38" s="23">
        <v>0</v>
      </c>
      <c r="J38" s="23">
        <f>+I38+H38</f>
        <v>25667254745.258156</v>
      </c>
      <c r="K38" s="23">
        <f>+K40+K72+K112+K136+K158+K192</f>
        <v>1333409028</v>
      </c>
      <c r="L38" s="23">
        <f>+L40+L72+L112+L136+L158+L192</f>
        <v>948297717</v>
      </c>
      <c r="M38" s="23">
        <f>+M40+M72+M112+M136+M158+M192</f>
        <v>-13577866</v>
      </c>
      <c r="N38" s="23"/>
      <c r="O38" s="23">
        <f>+K38+J38+L38+M38+N38</f>
        <v>27935383624.258156</v>
      </c>
      <c r="P38" s="23">
        <f>+P40+P72+P112+P136+P158+P192</f>
        <v>4901909949</v>
      </c>
      <c r="Q38" s="23">
        <f>+Q40+Q72+Q112+Q136+Q158+Q192</f>
        <v>7151428771</v>
      </c>
      <c r="R38" s="23">
        <f>+R40+R72+R112+R136+R158+R192</f>
        <v>6823131052</v>
      </c>
      <c r="S38" s="23">
        <f>+S40+S72+S112+S136+S158+S192</f>
        <v>7493731566</v>
      </c>
      <c r="T38" s="23">
        <f>+P38+Q38+R38+S38</f>
        <v>26370201338</v>
      </c>
      <c r="U38" s="23">
        <f>+T38-O38</f>
        <v>-1565182286.2581558</v>
      </c>
      <c r="V38" s="37">
        <f>IFERROR(T38/O38,0)</f>
        <v>0.94397133372820397</v>
      </c>
    </row>
    <row r="39" spans="1:22" ht="15" x14ac:dyDescent="0.25">
      <c r="A39" s="36"/>
      <c r="B39" s="18"/>
      <c r="C39" s="18"/>
      <c r="D39" s="18"/>
      <c r="E39" s="18"/>
      <c r="F39" s="18"/>
      <c r="G39" s="18"/>
      <c r="H39" s="18"/>
      <c r="I39" s="23"/>
      <c r="J39" s="23"/>
      <c r="K39" s="23"/>
      <c r="L39" s="23"/>
      <c r="M39" s="23"/>
      <c r="N39" s="23"/>
      <c r="O39" s="23"/>
      <c r="P39" s="23"/>
      <c r="Q39" s="23"/>
      <c r="R39" s="23"/>
      <c r="S39" s="23"/>
      <c r="T39" s="23"/>
      <c r="U39" s="23"/>
      <c r="V39" s="37"/>
    </row>
    <row r="40" spans="1:22" ht="15" x14ac:dyDescent="0.25">
      <c r="A40" s="36" t="s">
        <v>58</v>
      </c>
      <c r="B40" s="18">
        <f>+B41+B44+B55+B59+B63+B68</f>
        <v>2582824898.4571533</v>
      </c>
      <c r="C40" s="18"/>
      <c r="D40" s="18"/>
      <c r="E40" s="18"/>
      <c r="F40" s="18"/>
      <c r="G40" s="18"/>
      <c r="H40" s="18">
        <f>+H41+H44+H55+H59+H63+H68</f>
        <v>2582824898.4571533</v>
      </c>
      <c r="I40" s="23"/>
      <c r="J40" s="23">
        <f t="shared" ref="J40:P40" si="18">+J41+J44+J55+J59+J63+J68</f>
        <v>2582824898.4571533</v>
      </c>
      <c r="K40" s="23">
        <f t="shared" si="18"/>
        <v>198409028</v>
      </c>
      <c r="L40" s="23">
        <f t="shared" si="18"/>
        <v>142353117</v>
      </c>
      <c r="M40" s="23">
        <f t="shared" si="18"/>
        <v>0</v>
      </c>
      <c r="N40" s="23">
        <f>+N41+N44+N55+N59+N63+N68</f>
        <v>0</v>
      </c>
      <c r="O40" s="23">
        <f>+O41+O44+O55+O59+O63+O68</f>
        <v>2923587043.4571533</v>
      </c>
      <c r="P40" s="23">
        <f t="shared" si="18"/>
        <v>348601803</v>
      </c>
      <c r="Q40" s="23">
        <f>+Q41+Q44+Q55+Q59+Q63+Q68</f>
        <v>587981212</v>
      </c>
      <c r="R40" s="23">
        <f>+R41+R44+R55+R59+R63+R68</f>
        <v>747403928</v>
      </c>
      <c r="S40" s="23">
        <f>+S41+S44+S55+S59+S63+S68</f>
        <v>1035528758</v>
      </c>
      <c r="T40" s="23">
        <f>+P40+Q40+R40+S40</f>
        <v>2719515701</v>
      </c>
      <c r="U40" s="23">
        <f t="shared" ref="U40:U67" si="19">+T40-O40</f>
        <v>-204071342.45715332</v>
      </c>
      <c r="V40" s="37">
        <f t="shared" ref="V40:V70" si="20">IFERROR(T40/O40,0)</f>
        <v>0.93019830111990165</v>
      </c>
    </row>
    <row r="41" spans="1:22" s="38" customFormat="1" ht="15" x14ac:dyDescent="0.25">
      <c r="A41" s="36" t="s">
        <v>59</v>
      </c>
      <c r="B41" s="18">
        <f>+SUM(B42:B43)</f>
        <v>146451416.7288</v>
      </c>
      <c r="C41" s="18"/>
      <c r="D41" s="18"/>
      <c r="E41" s="18"/>
      <c r="F41" s="18"/>
      <c r="G41" s="18"/>
      <c r="H41" s="18">
        <f>+SUM(H42:H43)</f>
        <v>146451416.7288</v>
      </c>
      <c r="I41" s="23"/>
      <c r="J41" s="23">
        <f t="shared" ref="J41:Q41" si="21">+SUM(J42:J43)</f>
        <v>146451416.7288</v>
      </c>
      <c r="K41" s="23">
        <f t="shared" si="21"/>
        <v>-58761637</v>
      </c>
      <c r="L41" s="23">
        <f t="shared" si="21"/>
        <v>143930920</v>
      </c>
      <c r="M41" s="23">
        <f t="shared" si="21"/>
        <v>0</v>
      </c>
      <c r="N41" s="23">
        <f>+SUM(N42:N43)</f>
        <v>0</v>
      </c>
      <c r="O41" s="23">
        <f>+SUM(O42:O43)</f>
        <v>231620699.7288</v>
      </c>
      <c r="P41" s="23">
        <f t="shared" si="21"/>
        <v>25904595</v>
      </c>
      <c r="Q41" s="23">
        <f t="shared" si="21"/>
        <v>10595058</v>
      </c>
      <c r="R41" s="23">
        <v>39643586</v>
      </c>
      <c r="S41" s="23">
        <v>67890515</v>
      </c>
      <c r="T41" s="23">
        <f t="shared" ref="T41:U104" si="22">+P41+Q41+R41+S41</f>
        <v>144033754</v>
      </c>
      <c r="U41" s="23">
        <f t="shared" si="19"/>
        <v>-87586945.728799999</v>
      </c>
      <c r="V41" s="37">
        <f t="shared" si="20"/>
        <v>0.62185182139871875</v>
      </c>
    </row>
    <row r="42" spans="1:22" s="41" customFormat="1" ht="14.25" hidden="1" outlineLevel="1" x14ac:dyDescent="0.2">
      <c r="A42" s="39" t="s">
        <v>60</v>
      </c>
      <c r="B42" s="19">
        <v>72380241.724800006</v>
      </c>
      <c r="C42" s="19"/>
      <c r="D42" s="19"/>
      <c r="E42" s="19"/>
      <c r="F42" s="19"/>
      <c r="G42" s="19"/>
      <c r="H42" s="19">
        <f>+B42+C42+D42+G42+E42+F42</f>
        <v>72380241.724800006</v>
      </c>
      <c r="I42" s="19"/>
      <c r="J42" s="19">
        <f>+H42+I42</f>
        <v>72380241.724800006</v>
      </c>
      <c r="K42" s="19"/>
      <c r="L42" s="19">
        <v>143930920</v>
      </c>
      <c r="M42" s="19"/>
      <c r="N42" s="19"/>
      <c r="O42" s="19">
        <f>+J42+K42+L42+M42+N42</f>
        <v>216311161.72479999</v>
      </c>
      <c r="P42" s="19">
        <v>10595058</v>
      </c>
      <c r="Q42" s="19">
        <v>10595058</v>
      </c>
      <c r="R42" s="19">
        <v>39643586</v>
      </c>
      <c r="S42" s="19">
        <v>67890515</v>
      </c>
      <c r="T42" s="19">
        <f t="shared" si="22"/>
        <v>128724217</v>
      </c>
      <c r="U42" s="19">
        <f t="shared" si="19"/>
        <v>-87586944.724799991</v>
      </c>
      <c r="V42" s="40">
        <f t="shared" si="20"/>
        <v>0.59508818672874719</v>
      </c>
    </row>
    <row r="43" spans="1:22" s="41" customFormat="1" ht="14.25" hidden="1" outlineLevel="1" x14ac:dyDescent="0.2">
      <c r="A43" s="39" t="s">
        <v>61</v>
      </c>
      <c r="B43" s="19">
        <v>74071175.004000008</v>
      </c>
      <c r="C43" s="19"/>
      <c r="D43" s="19"/>
      <c r="E43" s="19"/>
      <c r="F43" s="19"/>
      <c r="G43" s="19"/>
      <c r="H43" s="19">
        <f>+B43+C43+D43+G43+E43+F43</f>
        <v>74071175.004000008</v>
      </c>
      <c r="I43" s="19"/>
      <c r="J43" s="19">
        <f>+H43+I43</f>
        <v>74071175.004000008</v>
      </c>
      <c r="K43" s="19">
        <v>-58761637</v>
      </c>
      <c r="L43" s="19"/>
      <c r="M43" s="19"/>
      <c r="N43" s="19"/>
      <c r="O43" s="19">
        <f>+J43+K43+L43+M43+N43</f>
        <v>15309538.004000008</v>
      </c>
      <c r="P43" s="19">
        <v>15309537</v>
      </c>
      <c r="Q43" s="19"/>
      <c r="R43" s="19">
        <v>0</v>
      </c>
      <c r="S43" s="19"/>
      <c r="T43" s="19">
        <f t="shared" si="22"/>
        <v>15309537</v>
      </c>
      <c r="U43" s="19">
        <f t="shared" si="19"/>
        <v>-1.0040000081062317</v>
      </c>
      <c r="V43" s="40">
        <f t="shared" si="20"/>
        <v>0.99999993441996693</v>
      </c>
    </row>
    <row r="44" spans="1:22" s="38" customFormat="1" ht="15" collapsed="1" x14ac:dyDescent="0.25">
      <c r="A44" s="36" t="s">
        <v>62</v>
      </c>
      <c r="B44" s="18">
        <f>+B45+B46+B47+B54</f>
        <v>1402427117.8214002</v>
      </c>
      <c r="C44" s="18"/>
      <c r="D44" s="18"/>
      <c r="E44" s="18"/>
      <c r="F44" s="18"/>
      <c r="G44" s="18"/>
      <c r="H44" s="18">
        <f>+H45+H46+H47+H54</f>
        <v>1402427117.8214002</v>
      </c>
      <c r="I44" s="23"/>
      <c r="J44" s="23">
        <f>+J45+J47+J54+J46</f>
        <v>1402427117.8214002</v>
      </c>
      <c r="K44" s="23">
        <f>+K45+K46+K47+K54</f>
        <v>257170665</v>
      </c>
      <c r="L44" s="23">
        <f>+L45+L46+L47+L54</f>
        <v>-30000000</v>
      </c>
      <c r="M44" s="23">
        <f>+M45+M46+M47+M54</f>
        <v>0</v>
      </c>
      <c r="N44" s="23">
        <f>+N45+N46+N47+N54</f>
        <v>0</v>
      </c>
      <c r="O44" s="23">
        <f>+O45+O47+O54+O46</f>
        <v>1629597782.8214002</v>
      </c>
      <c r="P44" s="23">
        <f>+P45+P47+P54+P46</f>
        <v>105164145</v>
      </c>
      <c r="Q44" s="23">
        <f>+Q45+Q46+Q47+Q54</f>
        <v>309546404</v>
      </c>
      <c r="R44" s="23">
        <v>461268115</v>
      </c>
      <c r="S44" s="23">
        <v>695740181</v>
      </c>
      <c r="T44" s="23">
        <f>+P44+Q44+R44+S44</f>
        <v>1571718845</v>
      </c>
      <c r="U44" s="23">
        <f t="shared" si="19"/>
        <v>-57878937.821400166</v>
      </c>
      <c r="V44" s="37">
        <f t="shared" si="20"/>
        <v>0.96448268497199863</v>
      </c>
    </row>
    <row r="45" spans="1:22" s="41" customFormat="1" ht="14.25" hidden="1" outlineLevel="1" x14ac:dyDescent="0.2">
      <c r="A45" s="39" t="s">
        <v>63</v>
      </c>
      <c r="B45" s="19">
        <v>257692066.15000001</v>
      </c>
      <c r="C45" s="19"/>
      <c r="D45" s="19"/>
      <c r="E45" s="19"/>
      <c r="F45" s="19"/>
      <c r="G45" s="19"/>
      <c r="H45" s="19">
        <f>+B45+C45+D45+G45+E45+F45</f>
        <v>257692066.15000001</v>
      </c>
      <c r="I45" s="19"/>
      <c r="J45" s="19">
        <f>+H45+I45</f>
        <v>257692066.15000001</v>
      </c>
      <c r="K45" s="19">
        <v>58761637</v>
      </c>
      <c r="L45" s="19"/>
      <c r="M45" s="19"/>
      <c r="N45" s="19">
        <v>-5000000</v>
      </c>
      <c r="O45" s="19">
        <f>+J45+K45+L45+M45+N45</f>
        <v>311453703.14999998</v>
      </c>
      <c r="P45" s="19">
        <v>46901765</v>
      </c>
      <c r="Q45" s="19">
        <v>72587577</v>
      </c>
      <c r="R45" s="19">
        <v>89481525</v>
      </c>
      <c r="S45" s="19">
        <v>71721415</v>
      </c>
      <c r="T45" s="19">
        <f t="shared" si="22"/>
        <v>280692282</v>
      </c>
      <c r="U45" s="19">
        <f t="shared" si="19"/>
        <v>-30761421.149999976</v>
      </c>
      <c r="V45" s="40">
        <f t="shared" si="20"/>
        <v>0.90123276480939807</v>
      </c>
    </row>
    <row r="46" spans="1:22" s="41" customFormat="1" ht="14.25" hidden="1" outlineLevel="1" x14ac:dyDescent="0.2">
      <c r="A46" s="39" t="s">
        <v>64</v>
      </c>
      <c r="B46" s="19">
        <v>111796736.92</v>
      </c>
      <c r="C46" s="19"/>
      <c r="D46" s="19"/>
      <c r="E46" s="19"/>
      <c r="F46" s="19"/>
      <c r="G46" s="19"/>
      <c r="H46" s="19">
        <f>+B46+C46+D46+G46+E46+F46</f>
        <v>111796736.92</v>
      </c>
      <c r="I46" s="19"/>
      <c r="J46" s="19">
        <f>+H46+I46</f>
        <v>111796736.92</v>
      </c>
      <c r="K46" s="19"/>
      <c r="L46" s="19"/>
      <c r="M46" s="19"/>
      <c r="N46" s="19">
        <v>5000000</v>
      </c>
      <c r="O46" s="19">
        <f>+J46+K46+L46+M46+N46</f>
        <v>116796736.92</v>
      </c>
      <c r="P46" s="19">
        <v>14417025</v>
      </c>
      <c r="Q46" s="19">
        <v>33866521</v>
      </c>
      <c r="R46" s="19">
        <v>35551532</v>
      </c>
      <c r="S46" s="19">
        <v>28597238</v>
      </c>
      <c r="T46" s="19">
        <f t="shared" si="22"/>
        <v>112432316</v>
      </c>
      <c r="U46" s="19">
        <f t="shared" si="19"/>
        <v>-4364420.9200000018</v>
      </c>
      <c r="V46" s="40">
        <f t="shared" si="20"/>
        <v>0.96263233858160424</v>
      </c>
    </row>
    <row r="47" spans="1:22" s="41" customFormat="1" ht="14.25" hidden="1" outlineLevel="1" x14ac:dyDescent="0.2">
      <c r="A47" s="39" t="s">
        <v>65</v>
      </c>
      <c r="B47" s="19">
        <f>+B48+B51</f>
        <v>590000000</v>
      </c>
      <c r="C47" s="19"/>
      <c r="D47" s="19"/>
      <c r="E47" s="19"/>
      <c r="F47" s="19"/>
      <c r="G47" s="19"/>
      <c r="H47" s="19">
        <f>+H48+H51</f>
        <v>590000000</v>
      </c>
      <c r="I47" s="19"/>
      <c r="J47" s="19">
        <f t="shared" ref="J47:Q47" si="23">+J48+J51</f>
        <v>590000000</v>
      </c>
      <c r="K47" s="19">
        <f t="shared" si="23"/>
        <v>198409028</v>
      </c>
      <c r="L47" s="19">
        <f t="shared" si="23"/>
        <v>-30000000</v>
      </c>
      <c r="M47" s="19">
        <f t="shared" si="23"/>
        <v>0</v>
      </c>
      <c r="N47" s="19">
        <f>+N48+N51</f>
        <v>-20000000</v>
      </c>
      <c r="O47" s="19">
        <f>+O48+O51</f>
        <v>738409028</v>
      </c>
      <c r="P47" s="19">
        <f t="shared" si="23"/>
        <v>0</v>
      </c>
      <c r="Q47" s="19">
        <f t="shared" si="23"/>
        <v>75469219</v>
      </c>
      <c r="R47" s="19">
        <v>195550126</v>
      </c>
      <c r="S47" s="19">
        <v>455100017</v>
      </c>
      <c r="T47" s="19">
        <f t="shared" si="22"/>
        <v>726119362</v>
      </c>
      <c r="U47" s="19">
        <f t="shared" si="19"/>
        <v>-12289666</v>
      </c>
      <c r="V47" s="40">
        <f t="shared" si="20"/>
        <v>0.98335656047802278</v>
      </c>
    </row>
    <row r="48" spans="1:22" s="41" customFormat="1" ht="14.25" hidden="1" outlineLevel="2" x14ac:dyDescent="0.2">
      <c r="A48" s="39" t="s">
        <v>66</v>
      </c>
      <c r="B48" s="19">
        <f>+B49+B50</f>
        <v>340000000</v>
      </c>
      <c r="C48" s="19"/>
      <c r="D48" s="19"/>
      <c r="E48" s="19"/>
      <c r="F48" s="19"/>
      <c r="G48" s="19"/>
      <c r="H48" s="19">
        <f>+H49+H50</f>
        <v>340000000</v>
      </c>
      <c r="I48" s="19"/>
      <c r="J48" s="19">
        <f t="shared" ref="J48:Q48" si="24">+J49+J50</f>
        <v>340000000</v>
      </c>
      <c r="K48" s="19">
        <f t="shared" si="24"/>
        <v>198409028</v>
      </c>
      <c r="L48" s="19">
        <f t="shared" si="24"/>
        <v>0</v>
      </c>
      <c r="M48" s="19">
        <f t="shared" si="24"/>
        <v>0</v>
      </c>
      <c r="N48" s="19">
        <f>+N49+N50</f>
        <v>0</v>
      </c>
      <c r="O48" s="19">
        <f>+O49+O50</f>
        <v>538409028</v>
      </c>
      <c r="P48" s="19">
        <f t="shared" si="24"/>
        <v>0</v>
      </c>
      <c r="Q48" s="19">
        <f t="shared" si="24"/>
        <v>54322988</v>
      </c>
      <c r="R48" s="19">
        <v>153684737</v>
      </c>
      <c r="S48" s="19">
        <v>318993261</v>
      </c>
      <c r="T48" s="19">
        <f t="shared" si="22"/>
        <v>527000986</v>
      </c>
      <c r="U48" s="19">
        <f t="shared" si="19"/>
        <v>-11408042</v>
      </c>
      <c r="V48" s="40">
        <f t="shared" si="20"/>
        <v>0.97881157000212859</v>
      </c>
    </row>
    <row r="49" spans="1:22" s="41" customFormat="1" ht="14.25" hidden="1" outlineLevel="2" x14ac:dyDescent="0.2">
      <c r="A49" s="39" t="s">
        <v>67</v>
      </c>
      <c r="B49" s="19">
        <v>100000000</v>
      </c>
      <c r="C49" s="19"/>
      <c r="D49" s="19"/>
      <c r="E49" s="19"/>
      <c r="F49" s="19"/>
      <c r="G49" s="19"/>
      <c r="H49" s="19">
        <f>+B49+C49+D49+G49+E49+F49</f>
        <v>100000000</v>
      </c>
      <c r="I49" s="19"/>
      <c r="J49" s="19">
        <f>+H49+I49</f>
        <v>100000000</v>
      </c>
      <c r="K49" s="19"/>
      <c r="L49" s="19"/>
      <c r="M49" s="19"/>
      <c r="N49" s="19"/>
      <c r="O49" s="19">
        <f>+J49+K49+L49+M49+N49</f>
        <v>100000000</v>
      </c>
      <c r="P49" s="19"/>
      <c r="Q49" s="19"/>
      <c r="R49" s="19">
        <v>4000000</v>
      </c>
      <c r="S49" s="19">
        <v>96000000</v>
      </c>
      <c r="T49" s="19">
        <f t="shared" si="22"/>
        <v>100000000</v>
      </c>
      <c r="U49" s="19">
        <f t="shared" si="19"/>
        <v>0</v>
      </c>
      <c r="V49" s="40">
        <f t="shared" si="20"/>
        <v>1</v>
      </c>
    </row>
    <row r="50" spans="1:22" s="41" customFormat="1" ht="14.25" hidden="1" outlineLevel="2" x14ac:dyDescent="0.2">
      <c r="A50" s="39" t="s">
        <v>68</v>
      </c>
      <c r="B50" s="19">
        <v>240000000</v>
      </c>
      <c r="C50" s="19"/>
      <c r="D50" s="19"/>
      <c r="E50" s="19"/>
      <c r="F50" s="19"/>
      <c r="G50" s="19"/>
      <c r="H50" s="19">
        <f>+B50+C50+D50+G50+E50+F50</f>
        <v>240000000</v>
      </c>
      <c r="I50" s="19"/>
      <c r="J50" s="19">
        <f>+H50+I50</f>
        <v>240000000</v>
      </c>
      <c r="K50" s="19">
        <v>198409028</v>
      </c>
      <c r="L50" s="19"/>
      <c r="M50" s="19"/>
      <c r="N50" s="19"/>
      <c r="O50" s="19">
        <f>+J50+K50+L50+M50+N50</f>
        <v>438409028</v>
      </c>
      <c r="P50" s="19">
        <v>0</v>
      </c>
      <c r="Q50" s="19">
        <v>54322988</v>
      </c>
      <c r="R50" s="19">
        <v>149684737</v>
      </c>
      <c r="S50" s="19">
        <v>222993261</v>
      </c>
      <c r="T50" s="19">
        <f t="shared" si="22"/>
        <v>427000986</v>
      </c>
      <c r="U50" s="19">
        <f t="shared" si="19"/>
        <v>-11408042</v>
      </c>
      <c r="V50" s="40">
        <f t="shared" si="20"/>
        <v>0.97397854224845026</v>
      </c>
    </row>
    <row r="51" spans="1:22" s="41" customFormat="1" ht="14.25" hidden="1" outlineLevel="2" x14ac:dyDescent="0.2">
      <c r="A51" s="39" t="s">
        <v>69</v>
      </c>
      <c r="B51" s="19">
        <f>+B52+B53</f>
        <v>250000000</v>
      </c>
      <c r="C51" s="19"/>
      <c r="D51" s="19"/>
      <c r="E51" s="19"/>
      <c r="F51" s="19"/>
      <c r="G51" s="19"/>
      <c r="H51" s="19">
        <f>+H52+H53</f>
        <v>250000000</v>
      </c>
      <c r="I51" s="19"/>
      <c r="J51" s="19">
        <f t="shared" ref="J51:Q51" si="25">+J52+J53</f>
        <v>250000000</v>
      </c>
      <c r="K51" s="19">
        <f t="shared" si="25"/>
        <v>0</v>
      </c>
      <c r="L51" s="19">
        <f t="shared" si="25"/>
        <v>-30000000</v>
      </c>
      <c r="M51" s="19">
        <f t="shared" si="25"/>
        <v>0</v>
      </c>
      <c r="N51" s="19">
        <f t="shared" si="25"/>
        <v>-20000000</v>
      </c>
      <c r="O51" s="19">
        <f>+O52+O53</f>
        <v>200000000</v>
      </c>
      <c r="P51" s="19">
        <f t="shared" si="25"/>
        <v>0</v>
      </c>
      <c r="Q51" s="19">
        <f t="shared" si="25"/>
        <v>21146231</v>
      </c>
      <c r="R51" s="19">
        <v>41865389</v>
      </c>
      <c r="S51" s="19">
        <v>136106756</v>
      </c>
      <c r="T51" s="19">
        <f t="shared" si="22"/>
        <v>199118376</v>
      </c>
      <c r="U51" s="19">
        <f t="shared" si="19"/>
        <v>-881624</v>
      </c>
      <c r="V51" s="40">
        <f t="shared" si="20"/>
        <v>0.99559187999999998</v>
      </c>
    </row>
    <row r="52" spans="1:22" s="41" customFormat="1" ht="14.25" hidden="1" outlineLevel="2" x14ac:dyDescent="0.2">
      <c r="A52" s="39" t="s">
        <v>70</v>
      </c>
      <c r="B52" s="19">
        <v>100000000</v>
      </c>
      <c r="C52" s="19"/>
      <c r="D52" s="19"/>
      <c r="E52" s="19"/>
      <c r="F52" s="19"/>
      <c r="G52" s="19"/>
      <c r="H52" s="19">
        <f>+B52+C52+D52+G52+E52+F52</f>
        <v>100000000</v>
      </c>
      <c r="I52" s="19"/>
      <c r="J52" s="19">
        <f>+H52+I52</f>
        <v>100000000</v>
      </c>
      <c r="K52" s="19"/>
      <c r="L52" s="19">
        <v>-30000000</v>
      </c>
      <c r="M52" s="19"/>
      <c r="N52" s="19">
        <v>-20000000</v>
      </c>
      <c r="O52" s="19">
        <f>+J52+K52+L52+M52+N52</f>
        <v>50000000</v>
      </c>
      <c r="P52" s="19">
        <v>0</v>
      </c>
      <c r="Q52" s="19"/>
      <c r="R52" s="19">
        <v>15689730</v>
      </c>
      <c r="S52" s="19">
        <v>33428646</v>
      </c>
      <c r="T52" s="19">
        <f t="shared" si="22"/>
        <v>49118376</v>
      </c>
      <c r="U52" s="19">
        <f t="shared" si="19"/>
        <v>-881624</v>
      </c>
      <c r="V52" s="40">
        <f t="shared" si="20"/>
        <v>0.98236752000000005</v>
      </c>
    </row>
    <row r="53" spans="1:22" s="41" customFormat="1" ht="14.25" hidden="1" outlineLevel="2" x14ac:dyDescent="0.2">
      <c r="A53" s="39" t="s">
        <v>71</v>
      </c>
      <c r="B53" s="19">
        <v>150000000</v>
      </c>
      <c r="C53" s="19"/>
      <c r="D53" s="19"/>
      <c r="E53" s="19"/>
      <c r="F53" s="19"/>
      <c r="G53" s="19"/>
      <c r="H53" s="19">
        <f>+B53+C53+D53+G53+E53+F53</f>
        <v>150000000</v>
      </c>
      <c r="I53" s="19"/>
      <c r="J53" s="19">
        <f>+H53+I53</f>
        <v>150000000</v>
      </c>
      <c r="K53" s="19"/>
      <c r="L53" s="19"/>
      <c r="M53" s="19"/>
      <c r="N53" s="19"/>
      <c r="O53" s="19">
        <f>+J53+K53+L53+M53+N53</f>
        <v>150000000</v>
      </c>
      <c r="P53" s="19">
        <v>0</v>
      </c>
      <c r="Q53" s="19">
        <v>21146231</v>
      </c>
      <c r="R53" s="19">
        <v>26175659</v>
      </c>
      <c r="S53" s="19">
        <v>102678110</v>
      </c>
      <c r="T53" s="19">
        <f t="shared" si="22"/>
        <v>150000000</v>
      </c>
      <c r="U53" s="19">
        <f t="shared" si="19"/>
        <v>0</v>
      </c>
      <c r="V53" s="40">
        <f t="shared" si="20"/>
        <v>1</v>
      </c>
    </row>
    <row r="54" spans="1:22" s="41" customFormat="1" ht="14.25" hidden="1" outlineLevel="1" x14ac:dyDescent="0.2">
      <c r="A54" s="39" t="s">
        <v>72</v>
      </c>
      <c r="B54" s="19">
        <f>+[1]Inversión!$D$60</f>
        <v>442938314.75140011</v>
      </c>
      <c r="C54" s="19"/>
      <c r="D54" s="19"/>
      <c r="E54" s="19"/>
      <c r="F54" s="19"/>
      <c r="G54" s="19"/>
      <c r="H54" s="19">
        <f>+B54+C54+D54+G54+E54+F54</f>
        <v>442938314.75140011</v>
      </c>
      <c r="I54" s="19"/>
      <c r="J54" s="19">
        <f>+H54+I54</f>
        <v>442938314.75140011</v>
      </c>
      <c r="K54" s="19"/>
      <c r="L54" s="19"/>
      <c r="M54" s="19"/>
      <c r="N54" s="19">
        <v>20000000</v>
      </c>
      <c r="O54" s="19">
        <f>+J54+K54+L54+M54+N54</f>
        <v>462938314.75140011</v>
      </c>
      <c r="P54" s="19">
        <v>43845355</v>
      </c>
      <c r="Q54" s="19">
        <v>127623087</v>
      </c>
      <c r="R54" s="19">
        <v>140684932</v>
      </c>
      <c r="S54" s="19">
        <v>140321511</v>
      </c>
      <c r="T54" s="19">
        <f t="shared" si="22"/>
        <v>452474885</v>
      </c>
      <c r="U54" s="19">
        <f t="shared" si="19"/>
        <v>-10463429.751400113</v>
      </c>
      <c r="V54" s="40">
        <f t="shared" si="20"/>
        <v>0.97739778839213376</v>
      </c>
    </row>
    <row r="55" spans="1:22" s="38" customFormat="1" ht="15" collapsed="1" x14ac:dyDescent="0.25">
      <c r="A55" s="36" t="s">
        <v>73</v>
      </c>
      <c r="B55" s="18">
        <f>SUM(B56:B58)</f>
        <v>182245843.7419</v>
      </c>
      <c r="C55" s="18"/>
      <c r="D55" s="18"/>
      <c r="E55" s="18"/>
      <c r="F55" s="18"/>
      <c r="G55" s="18"/>
      <c r="H55" s="18">
        <f>SUM(H56:H58)</f>
        <v>182245843.7419</v>
      </c>
      <c r="I55" s="23"/>
      <c r="J55" s="23">
        <f t="shared" ref="J55:Q55" si="26">SUM(J56:J58)</f>
        <v>182245843.7419</v>
      </c>
      <c r="K55" s="23">
        <f t="shared" si="26"/>
        <v>0</v>
      </c>
      <c r="L55" s="23">
        <f t="shared" si="26"/>
        <v>0</v>
      </c>
      <c r="M55" s="23">
        <f t="shared" si="26"/>
        <v>0</v>
      </c>
      <c r="N55" s="23">
        <f t="shared" si="26"/>
        <v>0</v>
      </c>
      <c r="O55" s="23">
        <f>SUM(O56:O58)</f>
        <v>182245843.7419</v>
      </c>
      <c r="P55" s="23">
        <f t="shared" si="26"/>
        <v>49503163</v>
      </c>
      <c r="Q55" s="23">
        <f t="shared" si="26"/>
        <v>57665732</v>
      </c>
      <c r="R55" s="23">
        <v>29166946</v>
      </c>
      <c r="S55" s="23">
        <v>41943927</v>
      </c>
      <c r="T55" s="23">
        <f t="shared" si="22"/>
        <v>178279768</v>
      </c>
      <c r="U55" s="23">
        <f t="shared" si="19"/>
        <v>-3966075.741899997</v>
      </c>
      <c r="V55" s="37">
        <f t="shared" si="20"/>
        <v>0.97823777124093525</v>
      </c>
    </row>
    <row r="56" spans="1:22" s="41" customFormat="1" ht="14.25" hidden="1" outlineLevel="1" x14ac:dyDescent="0.2">
      <c r="A56" s="39" t="s">
        <v>74</v>
      </c>
      <c r="B56" s="19">
        <f>114023631.0208</f>
        <v>114023631.02079999</v>
      </c>
      <c r="C56" s="19"/>
      <c r="D56" s="19"/>
      <c r="E56" s="19"/>
      <c r="F56" s="19"/>
      <c r="G56" s="19"/>
      <c r="H56" s="19">
        <f>+B56+C56+D56+G56+E56+F56</f>
        <v>114023631.02079999</v>
      </c>
      <c r="I56" s="19"/>
      <c r="J56" s="19">
        <f>+H56+I56</f>
        <v>114023631.02079999</v>
      </c>
      <c r="K56" s="19"/>
      <c r="L56" s="19"/>
      <c r="M56" s="19"/>
      <c r="N56" s="19">
        <v>-2000000</v>
      </c>
      <c r="O56" s="19">
        <f>+J56+K56+L56+M56+N56</f>
        <v>112023631.02079999</v>
      </c>
      <c r="P56" s="19">
        <v>25947763</v>
      </c>
      <c r="Q56" s="19">
        <v>24754033</v>
      </c>
      <c r="R56" s="19">
        <v>25075514</v>
      </c>
      <c r="S56" s="19">
        <v>35125655</v>
      </c>
      <c r="T56" s="19">
        <f t="shared" si="22"/>
        <v>110902965</v>
      </c>
      <c r="U56" s="19">
        <f t="shared" si="19"/>
        <v>-1120666.0207999945</v>
      </c>
      <c r="V56" s="40">
        <f t="shared" si="20"/>
        <v>0.98999616410762548</v>
      </c>
    </row>
    <row r="57" spans="1:22" s="41" customFormat="1" ht="14.25" hidden="1" outlineLevel="1" x14ac:dyDescent="0.2">
      <c r="A57" s="39" t="s">
        <v>75</v>
      </c>
      <c r="B57" s="19">
        <f>24498742.7211</f>
        <v>24498742.721099999</v>
      </c>
      <c r="C57" s="19"/>
      <c r="D57" s="19"/>
      <c r="E57" s="19"/>
      <c r="F57" s="19"/>
      <c r="G57" s="19"/>
      <c r="H57" s="19">
        <f>+B57+C57+D57+G57+E57+F57</f>
        <v>24498742.721099999</v>
      </c>
      <c r="I57" s="19"/>
      <c r="J57" s="19">
        <f>+H57+I57</f>
        <v>24498742.721099999</v>
      </c>
      <c r="K57" s="19"/>
      <c r="L57" s="19"/>
      <c r="M57" s="19"/>
      <c r="N57" s="19">
        <v>2000000</v>
      </c>
      <c r="O57" s="19">
        <f>+J57+K57+L57+M57+N57</f>
        <v>26498742.721099999</v>
      </c>
      <c r="P57" s="19">
        <v>9958260</v>
      </c>
      <c r="Q57" s="19">
        <v>4092273</v>
      </c>
      <c r="R57" s="19">
        <v>4091432</v>
      </c>
      <c r="S57" s="19">
        <v>6818272</v>
      </c>
      <c r="T57" s="19">
        <f t="shared" si="22"/>
        <v>24960237</v>
      </c>
      <c r="U57" s="19">
        <f t="shared" si="19"/>
        <v>-1538505.7210999988</v>
      </c>
      <c r="V57" s="40">
        <f t="shared" si="20"/>
        <v>0.94194042572914438</v>
      </c>
    </row>
    <row r="58" spans="1:22" s="41" customFormat="1" ht="14.25" hidden="1" outlineLevel="1" x14ac:dyDescent="0.2">
      <c r="A58" s="39" t="s">
        <v>76</v>
      </c>
      <c r="B58" s="19">
        <v>43723470</v>
      </c>
      <c r="C58" s="19"/>
      <c r="D58" s="19"/>
      <c r="E58" s="19"/>
      <c r="F58" s="19"/>
      <c r="G58" s="19"/>
      <c r="H58" s="19">
        <f>+B58+C58+D58+G58+E58+F58</f>
        <v>43723470</v>
      </c>
      <c r="I58" s="19"/>
      <c r="J58" s="19">
        <f>+H58+I58</f>
        <v>43723470</v>
      </c>
      <c r="K58" s="19"/>
      <c r="L58" s="19"/>
      <c r="M58" s="19"/>
      <c r="N58" s="19"/>
      <c r="O58" s="19">
        <f>+J58+K58+L58+M58+N58</f>
        <v>43723470</v>
      </c>
      <c r="P58" s="19">
        <v>13597140</v>
      </c>
      <c r="Q58" s="19">
        <v>28819426</v>
      </c>
      <c r="R58" s="19">
        <v>0</v>
      </c>
      <c r="S58" s="19"/>
      <c r="T58" s="19">
        <f t="shared" si="22"/>
        <v>42416566</v>
      </c>
      <c r="U58" s="19">
        <f t="shared" si="19"/>
        <v>-1306904</v>
      </c>
      <c r="V58" s="40">
        <f t="shared" si="20"/>
        <v>0.97010978314392704</v>
      </c>
    </row>
    <row r="59" spans="1:22" s="38" customFormat="1" ht="15" collapsed="1" x14ac:dyDescent="0.25">
      <c r="A59" s="42" t="s">
        <v>77</v>
      </c>
      <c r="B59" s="15">
        <f>SUM(B60:B62)</f>
        <v>341516237.65885317</v>
      </c>
      <c r="C59" s="15"/>
      <c r="D59" s="15"/>
      <c r="E59" s="15"/>
      <c r="F59" s="15"/>
      <c r="G59" s="15"/>
      <c r="H59" s="15">
        <f>SUM(H60:H62)</f>
        <v>341516237.65885317</v>
      </c>
      <c r="I59" s="15"/>
      <c r="J59" s="15">
        <f t="shared" ref="J59:Q59" si="27">SUM(J60:J62)</f>
        <v>341516237.65885317</v>
      </c>
      <c r="K59" s="15">
        <f t="shared" si="27"/>
        <v>0</v>
      </c>
      <c r="L59" s="15">
        <f t="shared" si="27"/>
        <v>16720182</v>
      </c>
      <c r="M59" s="15">
        <f>SUM(M60:M62)</f>
        <v>0</v>
      </c>
      <c r="N59" s="15">
        <f>SUM(N60:N62)</f>
        <v>0</v>
      </c>
      <c r="O59" s="15">
        <f>SUM(O60:O62)</f>
        <v>358236419.65885317</v>
      </c>
      <c r="P59" s="15">
        <f t="shared" si="27"/>
        <v>86374217</v>
      </c>
      <c r="Q59" s="15">
        <f t="shared" si="27"/>
        <v>75765942</v>
      </c>
      <c r="R59" s="15">
        <v>85441290</v>
      </c>
      <c r="S59" s="15">
        <v>104592170</v>
      </c>
      <c r="T59" s="15">
        <f t="shared" si="22"/>
        <v>352173619</v>
      </c>
      <c r="U59" s="15">
        <f t="shared" si="19"/>
        <v>-6062800.6588531733</v>
      </c>
      <c r="V59" s="37">
        <f t="shared" si="20"/>
        <v>0.98307597908491062</v>
      </c>
    </row>
    <row r="60" spans="1:22" s="38" customFormat="1" ht="15" hidden="1" outlineLevel="1" x14ac:dyDescent="0.25">
      <c r="A60" s="36" t="s">
        <v>78</v>
      </c>
      <c r="B60" s="18">
        <v>135082242.53635317</v>
      </c>
      <c r="C60" s="18"/>
      <c r="D60" s="18"/>
      <c r="E60" s="18"/>
      <c r="F60" s="18"/>
      <c r="G60" s="18"/>
      <c r="H60" s="18">
        <f>+B60+C60+D60+G60+E60+F60</f>
        <v>135082242.53635317</v>
      </c>
      <c r="I60" s="23"/>
      <c r="J60" s="23">
        <f>+H60+I60</f>
        <v>135082242.53635317</v>
      </c>
      <c r="K60" s="23"/>
      <c r="L60" s="23">
        <v>16720182</v>
      </c>
      <c r="M60" s="23"/>
      <c r="N60" s="23">
        <v>240000</v>
      </c>
      <c r="O60" s="23">
        <f>+J60+K60+L60+M60+N60</f>
        <v>152042424.53635317</v>
      </c>
      <c r="P60" s="23">
        <v>26971168</v>
      </c>
      <c r="Q60" s="23">
        <v>32408670</v>
      </c>
      <c r="R60" s="23">
        <v>41116878</v>
      </c>
      <c r="S60" s="23">
        <v>51276582</v>
      </c>
      <c r="T60" s="23">
        <f t="shared" si="22"/>
        <v>151773298</v>
      </c>
      <c r="U60" s="23">
        <f t="shared" si="19"/>
        <v>-269126.53635317087</v>
      </c>
      <c r="V60" s="37">
        <f t="shared" si="20"/>
        <v>0.99822992472545835</v>
      </c>
    </row>
    <row r="61" spans="1:22" s="41" customFormat="1" ht="14.25" hidden="1" outlineLevel="1" x14ac:dyDescent="0.2">
      <c r="A61" s="39" t="s">
        <v>79</v>
      </c>
      <c r="B61" s="19">
        <v>182145255.24240002</v>
      </c>
      <c r="C61" s="19"/>
      <c r="D61" s="19"/>
      <c r="E61" s="19"/>
      <c r="F61" s="19"/>
      <c r="G61" s="19"/>
      <c r="H61" s="19">
        <f>+B61+C61+D61+G61+E61+F61</f>
        <v>182145255.24240002</v>
      </c>
      <c r="I61" s="19"/>
      <c r="J61" s="19">
        <f>+H61+I61</f>
        <v>182145255.24240002</v>
      </c>
      <c r="K61" s="19"/>
      <c r="L61" s="19"/>
      <c r="M61" s="19"/>
      <c r="N61" s="19">
        <v>-240000</v>
      </c>
      <c r="O61" s="19">
        <f>+J61+K61+L61+M61+N61</f>
        <v>181905255.24240002</v>
      </c>
      <c r="P61" s="19">
        <v>38152689</v>
      </c>
      <c r="Q61" s="19">
        <v>43357272</v>
      </c>
      <c r="R61" s="19">
        <v>44324412</v>
      </c>
      <c r="S61" s="19">
        <v>50292480</v>
      </c>
      <c r="T61" s="19">
        <f t="shared" si="22"/>
        <v>176126853</v>
      </c>
      <c r="U61" s="19">
        <f>+T61-O61</f>
        <v>-5778402.2424000204</v>
      </c>
      <c r="V61" s="40">
        <f t="shared" si="20"/>
        <v>0.96823400052571351</v>
      </c>
    </row>
    <row r="62" spans="1:22" s="41" customFormat="1" ht="14.25" hidden="1" outlineLevel="1" x14ac:dyDescent="0.2">
      <c r="A62" s="39" t="s">
        <v>80</v>
      </c>
      <c r="B62" s="19">
        <v>24288739.880100004</v>
      </c>
      <c r="C62" s="19"/>
      <c r="D62" s="19"/>
      <c r="E62" s="19"/>
      <c r="F62" s="19"/>
      <c r="G62" s="19"/>
      <c r="H62" s="19">
        <f>+B62+C62+D62+G62+E62+F62</f>
        <v>24288739.880100004</v>
      </c>
      <c r="I62" s="19"/>
      <c r="J62" s="19">
        <f>+H62+I62</f>
        <v>24288739.880100004</v>
      </c>
      <c r="K62" s="19"/>
      <c r="L62" s="19"/>
      <c r="M62" s="19"/>
      <c r="N62" s="19"/>
      <c r="O62" s="19">
        <f>+J62+K62+L62+M62+N62</f>
        <v>24288739.880100004</v>
      </c>
      <c r="P62" s="19">
        <v>21250360</v>
      </c>
      <c r="Q62" s="19"/>
      <c r="R62" s="19"/>
      <c r="S62" s="19">
        <v>3023108</v>
      </c>
      <c r="T62" s="19">
        <f t="shared" si="22"/>
        <v>24273468</v>
      </c>
      <c r="U62" s="19">
        <f t="shared" si="19"/>
        <v>-15271.880100004375</v>
      </c>
      <c r="V62" s="40">
        <f t="shared" si="20"/>
        <v>0.99937123621170165</v>
      </c>
    </row>
    <row r="63" spans="1:22" s="38" customFormat="1" ht="15" collapsed="1" x14ac:dyDescent="0.25">
      <c r="A63" s="42" t="s">
        <v>81</v>
      </c>
      <c r="B63" s="15">
        <f>SUM(B64:B67)</f>
        <v>191486226.5</v>
      </c>
      <c r="C63" s="15"/>
      <c r="D63" s="15"/>
      <c r="E63" s="15"/>
      <c r="F63" s="15"/>
      <c r="G63" s="15"/>
      <c r="H63" s="15">
        <f>SUM(H64:H67)</f>
        <v>191486226.5</v>
      </c>
      <c r="I63" s="15"/>
      <c r="J63" s="15">
        <f t="shared" ref="J63:N63" si="28">SUM(J64:J67)</f>
        <v>191486226.5</v>
      </c>
      <c r="K63" s="15">
        <f t="shared" si="28"/>
        <v>0</v>
      </c>
      <c r="L63" s="15">
        <f t="shared" si="28"/>
        <v>0</v>
      </c>
      <c r="M63" s="15">
        <f t="shared" si="28"/>
        <v>0</v>
      </c>
      <c r="N63" s="15">
        <f t="shared" si="28"/>
        <v>0</v>
      </c>
      <c r="O63" s="15">
        <f>SUM(O64:O67)</f>
        <v>191486226.5</v>
      </c>
      <c r="P63" s="15">
        <f>SUM(P64:P66)</f>
        <v>23400271</v>
      </c>
      <c r="Q63" s="15">
        <f>SUM(Q64:Q66)</f>
        <v>47295990</v>
      </c>
      <c r="R63" s="15">
        <v>35938415</v>
      </c>
      <c r="S63" s="15">
        <v>38812104</v>
      </c>
      <c r="T63" s="15">
        <f t="shared" si="22"/>
        <v>145446780</v>
      </c>
      <c r="U63" s="15">
        <f t="shared" si="19"/>
        <v>-46039446.5</v>
      </c>
      <c r="V63" s="37">
        <f t="shared" si="20"/>
        <v>0.7595678428599667</v>
      </c>
    </row>
    <row r="64" spans="1:22" s="41" customFormat="1" ht="14.25" hidden="1" outlineLevel="1" x14ac:dyDescent="0.2">
      <c r="A64" s="39" t="s">
        <v>82</v>
      </c>
      <c r="B64" s="19">
        <v>24957487.5</v>
      </c>
      <c r="C64" s="19"/>
      <c r="D64" s="19"/>
      <c r="E64" s="19"/>
      <c r="F64" s="19"/>
      <c r="G64" s="19"/>
      <c r="H64" s="19">
        <f>+B64+C64+D64+G64+E64+F64</f>
        <v>24957487.5</v>
      </c>
      <c r="I64" s="19"/>
      <c r="J64" s="19">
        <f>+H64+I64</f>
        <v>24957487.5</v>
      </c>
      <c r="K64" s="19"/>
      <c r="L64" s="19"/>
      <c r="M64" s="19"/>
      <c r="N64" s="19"/>
      <c r="O64" s="19">
        <f>+J64+K64+L64+M64+N64</f>
        <v>24957487.5</v>
      </c>
      <c r="P64" s="19">
        <v>6245785</v>
      </c>
      <c r="Q64" s="19">
        <v>6945844</v>
      </c>
      <c r="R64" s="19">
        <v>5748510</v>
      </c>
      <c r="S64" s="19">
        <v>5738470</v>
      </c>
      <c r="T64" s="19">
        <f t="shared" si="22"/>
        <v>24678609</v>
      </c>
      <c r="U64" s="19">
        <f t="shared" si="19"/>
        <v>-278878.5</v>
      </c>
      <c r="V64" s="40">
        <f t="shared" si="20"/>
        <v>0.98882585837216186</v>
      </c>
    </row>
    <row r="65" spans="1:22" s="41" customFormat="1" ht="14.25" hidden="1" outlineLevel="1" x14ac:dyDescent="0.2">
      <c r="A65" s="39" t="s">
        <v>83</v>
      </c>
      <c r="B65" s="19">
        <v>145100000</v>
      </c>
      <c r="C65" s="19"/>
      <c r="D65" s="19"/>
      <c r="E65" s="19"/>
      <c r="F65" s="19"/>
      <c r="G65" s="19"/>
      <c r="H65" s="19">
        <f>+B65+C65+D65+G65+E65+F65</f>
        <v>145100000</v>
      </c>
      <c r="I65" s="19"/>
      <c r="J65" s="19">
        <f>+H65+I65</f>
        <v>145100000</v>
      </c>
      <c r="K65" s="19"/>
      <c r="L65" s="19"/>
      <c r="M65" s="19"/>
      <c r="N65" s="19">
        <v>-5500000</v>
      </c>
      <c r="O65" s="19">
        <f>+J65+K65+L65+M65+N65</f>
        <v>139600000</v>
      </c>
      <c r="P65" s="19">
        <v>17154486</v>
      </c>
      <c r="Q65" s="19">
        <v>32637186</v>
      </c>
      <c r="R65" s="19">
        <v>17310910</v>
      </c>
      <c r="S65" s="19">
        <v>26736850</v>
      </c>
      <c r="T65" s="19">
        <f t="shared" si="22"/>
        <v>93839432</v>
      </c>
      <c r="U65" s="19">
        <f t="shared" si="19"/>
        <v>-45760568</v>
      </c>
      <c r="V65" s="40">
        <f t="shared" si="20"/>
        <v>0.67220223495702003</v>
      </c>
    </row>
    <row r="66" spans="1:22" s="41" customFormat="1" ht="14.25" hidden="1" outlineLevel="1" x14ac:dyDescent="0.2">
      <c r="A66" s="39" t="s">
        <v>84</v>
      </c>
      <c r="B66" s="19">
        <v>21428739.000000004</v>
      </c>
      <c r="C66" s="19"/>
      <c r="D66" s="19"/>
      <c r="E66" s="19"/>
      <c r="F66" s="19"/>
      <c r="G66" s="19"/>
      <c r="H66" s="19">
        <f>+B66+C66+D66+G66+E66+F66</f>
        <v>21428739.000000004</v>
      </c>
      <c r="I66" s="19"/>
      <c r="J66" s="19">
        <f>+H66+I66</f>
        <v>21428739.000000004</v>
      </c>
      <c r="K66" s="19"/>
      <c r="L66" s="19"/>
      <c r="M66" s="19"/>
      <c r="N66" s="19">
        <v>5500000</v>
      </c>
      <c r="O66" s="19">
        <f>+J66+K66+L66+M66+N66</f>
        <v>26928739.000000004</v>
      </c>
      <c r="P66" s="19"/>
      <c r="Q66" s="19">
        <v>7712960</v>
      </c>
      <c r="R66" s="19">
        <v>12878995</v>
      </c>
      <c r="S66" s="19">
        <v>6336784</v>
      </c>
      <c r="T66" s="19">
        <f t="shared" si="22"/>
        <v>26928739</v>
      </c>
      <c r="U66" s="19">
        <f t="shared" si="19"/>
        <v>0</v>
      </c>
      <c r="V66" s="40">
        <f t="shared" si="20"/>
        <v>0.99999999999999989</v>
      </c>
    </row>
    <row r="67" spans="1:22" s="41" customFormat="1" ht="14.25" hidden="1" outlineLevel="1" x14ac:dyDescent="0.2">
      <c r="A67" s="39" t="s">
        <v>85</v>
      </c>
      <c r="B67" s="19"/>
      <c r="C67" s="19"/>
      <c r="D67" s="19"/>
      <c r="E67" s="19"/>
      <c r="F67" s="19"/>
      <c r="G67" s="19"/>
      <c r="H67" s="19">
        <f>+B67+C67+D67+G67+E67+F67</f>
        <v>0</v>
      </c>
      <c r="I67" s="19"/>
      <c r="J67" s="19">
        <f>+H67+I67</f>
        <v>0</v>
      </c>
      <c r="K67" s="19"/>
      <c r="L67" s="19"/>
      <c r="M67" s="19"/>
      <c r="N67" s="19"/>
      <c r="O67" s="19">
        <f>+J67+K67+L67+M67+N67</f>
        <v>0</v>
      </c>
      <c r="P67" s="19"/>
      <c r="Q67" s="19"/>
      <c r="R67" s="19"/>
      <c r="S67" s="19"/>
      <c r="T67" s="19">
        <f t="shared" si="22"/>
        <v>0</v>
      </c>
      <c r="U67" s="19">
        <f t="shared" si="19"/>
        <v>0</v>
      </c>
      <c r="V67" s="40">
        <f t="shared" si="20"/>
        <v>0</v>
      </c>
    </row>
    <row r="68" spans="1:22" s="38" customFormat="1" ht="15" collapsed="1" x14ac:dyDescent="0.25">
      <c r="A68" s="36" t="s">
        <v>86</v>
      </c>
      <c r="B68" s="18">
        <f>SUM(B69:B70)</f>
        <v>318698056.00620002</v>
      </c>
      <c r="C68" s="18"/>
      <c r="D68" s="18"/>
      <c r="E68" s="18"/>
      <c r="F68" s="18"/>
      <c r="G68" s="18"/>
      <c r="H68" s="18">
        <f>SUM(H69:H70)</f>
        <v>318698056.00620002</v>
      </c>
      <c r="I68" s="23"/>
      <c r="J68" s="23">
        <f t="shared" ref="J68:N68" si="29">SUM(J69:J70)</f>
        <v>318698056.00620002</v>
      </c>
      <c r="K68" s="23">
        <f t="shared" si="29"/>
        <v>0</v>
      </c>
      <c r="L68" s="23">
        <f t="shared" si="29"/>
        <v>11702015</v>
      </c>
      <c r="M68" s="23">
        <f t="shared" si="29"/>
        <v>0</v>
      </c>
      <c r="N68" s="23">
        <f t="shared" si="29"/>
        <v>0</v>
      </c>
      <c r="O68" s="23">
        <f>SUM(O69:O70)</f>
        <v>330400071.00620002</v>
      </c>
      <c r="P68" s="23">
        <v>58255412</v>
      </c>
      <c r="Q68" s="23">
        <f>SUM(Q69:Q70)</f>
        <v>87112086</v>
      </c>
      <c r="R68" s="23">
        <v>95945576</v>
      </c>
      <c r="S68" s="23">
        <v>86549861</v>
      </c>
      <c r="T68" s="23">
        <f t="shared" si="22"/>
        <v>327862935</v>
      </c>
      <c r="U68" s="23">
        <f>+T68-O68</f>
        <v>-2537136.0062000155</v>
      </c>
      <c r="V68" s="37">
        <f t="shared" si="20"/>
        <v>0.99232101858067578</v>
      </c>
    </row>
    <row r="69" spans="1:22" s="41" customFormat="1" ht="14.25" hidden="1" outlineLevel="1" x14ac:dyDescent="0.2">
      <c r="A69" s="39" t="s">
        <v>87</v>
      </c>
      <c r="B69" s="19">
        <f>285691856.0062+16000000</f>
        <v>301691856.00620002</v>
      </c>
      <c r="C69" s="19"/>
      <c r="D69" s="19"/>
      <c r="E69" s="19"/>
      <c r="F69" s="19"/>
      <c r="G69" s="19"/>
      <c r="H69" s="19">
        <f>+B69+C69+D69+G69+E69+F69</f>
        <v>301691856.00620002</v>
      </c>
      <c r="I69" s="19"/>
      <c r="J69" s="19">
        <f>+H69+I69</f>
        <v>301691856.00620002</v>
      </c>
      <c r="K69" s="19"/>
      <c r="L69" s="19">
        <v>11702015</v>
      </c>
      <c r="M69" s="19"/>
      <c r="N69" s="19">
        <v>9927928</v>
      </c>
      <c r="O69" s="19">
        <f>+J69+K69+L69+M69+N69</f>
        <v>323321799.00620002</v>
      </c>
      <c r="P69" s="19">
        <v>58255412</v>
      </c>
      <c r="Q69" s="19">
        <v>86453222</v>
      </c>
      <c r="R69" s="19">
        <v>86560538</v>
      </c>
      <c r="S69" s="19">
        <v>73515491</v>
      </c>
      <c r="T69" s="19">
        <f t="shared" si="22"/>
        <v>304784663</v>
      </c>
      <c r="U69" s="19">
        <f t="shared" si="22"/>
        <v>551313914</v>
      </c>
      <c r="V69" s="40">
        <f t="shared" si="20"/>
        <v>0.94266660626293075</v>
      </c>
    </row>
    <row r="70" spans="1:22" s="41" customFormat="1" ht="14.25" hidden="1" outlineLevel="1" x14ac:dyDescent="0.2">
      <c r="A70" s="39" t="s">
        <v>88</v>
      </c>
      <c r="B70" s="19">
        <f>33006200-16000000</f>
        <v>17006200</v>
      </c>
      <c r="C70" s="19"/>
      <c r="D70" s="19"/>
      <c r="E70" s="19"/>
      <c r="F70" s="19"/>
      <c r="G70" s="19"/>
      <c r="H70" s="19">
        <f>+B70+C70+D70+G70+E70+F70</f>
        <v>17006200</v>
      </c>
      <c r="I70" s="19"/>
      <c r="J70" s="19">
        <f>+H70+I70</f>
        <v>17006200</v>
      </c>
      <c r="K70" s="19"/>
      <c r="L70" s="19"/>
      <c r="M70" s="19"/>
      <c r="N70" s="19">
        <v>-9927928</v>
      </c>
      <c r="O70" s="19">
        <f>+J70+K70+L70+M70+N70</f>
        <v>7078272</v>
      </c>
      <c r="P70" s="19">
        <v>0</v>
      </c>
      <c r="Q70" s="19">
        <v>658864</v>
      </c>
      <c r="R70" s="19">
        <v>9385038</v>
      </c>
      <c r="S70" s="19">
        <v>13034370</v>
      </c>
      <c r="T70" s="19">
        <f t="shared" si="22"/>
        <v>23078272</v>
      </c>
      <c r="U70" s="19">
        <f t="shared" si="22"/>
        <v>46156544</v>
      </c>
      <c r="V70" s="40">
        <f t="shared" si="20"/>
        <v>3.2604387059440496</v>
      </c>
    </row>
    <row r="71" spans="1:22" s="38" customFormat="1" ht="15" collapsed="1" x14ac:dyDescent="0.25">
      <c r="A71" s="36"/>
      <c r="B71" s="18"/>
      <c r="C71" s="18"/>
      <c r="D71" s="18"/>
      <c r="E71" s="18"/>
      <c r="F71" s="18"/>
      <c r="G71" s="18"/>
      <c r="H71" s="18"/>
      <c r="I71" s="23"/>
      <c r="J71" s="23"/>
      <c r="K71" s="23"/>
      <c r="L71" s="23"/>
      <c r="M71" s="23"/>
      <c r="N71" s="23"/>
      <c r="O71" s="23"/>
      <c r="P71" s="23"/>
      <c r="Q71" s="23"/>
      <c r="R71" s="23"/>
      <c r="S71" s="23"/>
      <c r="T71" s="23"/>
      <c r="U71" s="23"/>
      <c r="V71" s="37"/>
    </row>
    <row r="72" spans="1:22" s="38" customFormat="1" ht="15" x14ac:dyDescent="0.25">
      <c r="A72" s="36" t="s">
        <v>89</v>
      </c>
      <c r="B72" s="18"/>
      <c r="C72" s="18"/>
      <c r="D72" s="18"/>
      <c r="E72" s="18"/>
      <c r="F72" s="18">
        <f>+F73+F82+F85+F91+F100+F105</f>
        <v>7658796711.0707998</v>
      </c>
      <c r="G72" s="18"/>
      <c r="H72" s="18">
        <f>+H73+H91+H85+H82+H100+H105</f>
        <v>7658796711.0707998</v>
      </c>
      <c r="I72" s="23"/>
      <c r="J72" s="23">
        <f>+H72+I72</f>
        <v>7658796711.0707998</v>
      </c>
      <c r="K72" s="23">
        <f t="shared" ref="K72:S72" si="30">+K73+K82+K85+K91+K100+K105</f>
        <v>0</v>
      </c>
      <c r="L72" s="23">
        <f t="shared" si="30"/>
        <v>40000000</v>
      </c>
      <c r="M72" s="23">
        <f t="shared" si="30"/>
        <v>0</v>
      </c>
      <c r="N72" s="23">
        <f t="shared" si="30"/>
        <v>0</v>
      </c>
      <c r="O72" s="23">
        <f>+O73+O82+O85+O91+O100+O105</f>
        <v>7698796711.0707998</v>
      </c>
      <c r="P72" s="23">
        <f t="shared" si="30"/>
        <v>1288482128</v>
      </c>
      <c r="Q72" s="23">
        <f t="shared" si="30"/>
        <v>2334293267</v>
      </c>
      <c r="R72" s="23">
        <f t="shared" si="30"/>
        <v>1824358799</v>
      </c>
      <c r="S72" s="23">
        <f t="shared" si="30"/>
        <v>1945058087</v>
      </c>
      <c r="T72" s="23">
        <f t="shared" si="22"/>
        <v>7392192281</v>
      </c>
      <c r="U72" s="23">
        <f t="shared" ref="U72:U85" si="31">+T72-O72</f>
        <v>-306604430.07079983</v>
      </c>
      <c r="V72" s="37">
        <f t="shared" ref="V72:V110" si="32">IFERROR(T72/O72,0)</f>
        <v>0.96017501934686689</v>
      </c>
    </row>
    <row r="73" spans="1:22" s="38" customFormat="1" ht="15" x14ac:dyDescent="0.25">
      <c r="A73" s="36" t="s">
        <v>90</v>
      </c>
      <c r="B73" s="18"/>
      <c r="C73" s="18"/>
      <c r="D73" s="18"/>
      <c r="E73" s="18"/>
      <c r="F73" s="18">
        <f>SUM(F74:F81)</f>
        <v>328931283.81270003</v>
      </c>
      <c r="G73" s="18"/>
      <c r="H73" s="18">
        <f>SUM(H74:H81)</f>
        <v>328931283.81270003</v>
      </c>
      <c r="I73" s="23"/>
      <c r="J73" s="23">
        <f t="shared" ref="J73:N73" si="33">SUM(J74:J81)</f>
        <v>328931283.81270003</v>
      </c>
      <c r="K73" s="23">
        <f t="shared" si="33"/>
        <v>100000000</v>
      </c>
      <c r="L73" s="23">
        <f t="shared" si="33"/>
        <v>40000000</v>
      </c>
      <c r="M73" s="23">
        <f t="shared" si="33"/>
        <v>0</v>
      </c>
      <c r="N73" s="23">
        <f t="shared" si="33"/>
        <v>0</v>
      </c>
      <c r="O73" s="23">
        <f>SUM(O74:O81)</f>
        <v>468931283.81270003</v>
      </c>
      <c r="P73" s="23">
        <f>SUM(P74:P79)</f>
        <v>902272</v>
      </c>
      <c r="Q73" s="23">
        <f>SUM(Q74:Q80)</f>
        <v>127199612</v>
      </c>
      <c r="R73" s="23">
        <v>129973915</v>
      </c>
      <c r="S73" s="23">
        <v>156434496</v>
      </c>
      <c r="T73" s="23">
        <f t="shared" si="22"/>
        <v>414510295</v>
      </c>
      <c r="U73" s="23">
        <f t="shared" si="31"/>
        <v>-54420988.812700033</v>
      </c>
      <c r="V73" s="37">
        <f t="shared" si="32"/>
        <v>0.88394677281877232</v>
      </c>
    </row>
    <row r="74" spans="1:22" s="41" customFormat="1" ht="14.25" hidden="1" outlineLevel="1" x14ac:dyDescent="0.2">
      <c r="A74" s="39" t="s">
        <v>91</v>
      </c>
      <c r="B74" s="19"/>
      <c r="C74" s="19"/>
      <c r="D74" s="19"/>
      <c r="E74" s="19"/>
      <c r="F74" s="19">
        <v>91594404.069600001</v>
      </c>
      <c r="G74" s="19"/>
      <c r="H74" s="19">
        <f t="shared" ref="H74:H79" si="34">+B74+C74+D74+G74+E74+F74</f>
        <v>91594404.069600001</v>
      </c>
      <c r="I74" s="19"/>
      <c r="J74" s="19">
        <f t="shared" ref="J74:J79" si="35">+H74+I74</f>
        <v>91594404.069600001</v>
      </c>
      <c r="K74" s="19"/>
      <c r="L74" s="19"/>
      <c r="M74" s="19"/>
      <c r="N74" s="19">
        <v>-46022340</v>
      </c>
      <c r="O74" s="19">
        <f t="shared" ref="O74:O81" si="36">+J74+K74+L74+M74+N74</f>
        <v>45572064.069600001</v>
      </c>
      <c r="P74" s="19"/>
      <c r="Q74" s="19">
        <v>46022340</v>
      </c>
      <c r="R74" s="19">
        <v>-516717</v>
      </c>
      <c r="S74" s="19"/>
      <c r="T74" s="19">
        <f t="shared" si="22"/>
        <v>45505623</v>
      </c>
      <c r="U74" s="19">
        <f t="shared" si="31"/>
        <v>-66441.069600000978</v>
      </c>
      <c r="V74" s="40">
        <f t="shared" si="32"/>
        <v>0.99854206582571003</v>
      </c>
    </row>
    <row r="75" spans="1:22" s="41" customFormat="1" ht="14.25" hidden="1" outlineLevel="1" x14ac:dyDescent="0.2">
      <c r="A75" s="39" t="s">
        <v>92</v>
      </c>
      <c r="B75" s="19"/>
      <c r="C75" s="19"/>
      <c r="D75" s="19"/>
      <c r="E75" s="19"/>
      <c r="F75" s="19">
        <v>83541619.551300004</v>
      </c>
      <c r="G75" s="19"/>
      <c r="H75" s="19">
        <f t="shared" si="34"/>
        <v>83541619.551300004</v>
      </c>
      <c r="I75" s="19"/>
      <c r="J75" s="19">
        <f t="shared" si="35"/>
        <v>83541619.551300004</v>
      </c>
      <c r="K75" s="19"/>
      <c r="L75" s="19"/>
      <c r="M75" s="19"/>
      <c r="N75" s="19"/>
      <c r="O75" s="19">
        <f t="shared" si="36"/>
        <v>83541619.551300004</v>
      </c>
      <c r="P75" s="19"/>
      <c r="Q75" s="19"/>
      <c r="R75" s="19"/>
      <c r="S75" s="19">
        <v>58829400</v>
      </c>
      <c r="T75" s="19">
        <f t="shared" si="22"/>
        <v>58829400</v>
      </c>
      <c r="U75" s="19">
        <f t="shared" si="31"/>
        <v>-24712219.551300004</v>
      </c>
      <c r="V75" s="40">
        <f t="shared" si="32"/>
        <v>0.70419271634870462</v>
      </c>
    </row>
    <row r="76" spans="1:22" s="41" customFormat="1" ht="14.25" hidden="1" outlineLevel="1" x14ac:dyDescent="0.2">
      <c r="A76" s="39" t="s">
        <v>93</v>
      </c>
      <c r="B76" s="19"/>
      <c r="C76" s="19"/>
      <c r="D76" s="19"/>
      <c r="E76" s="19"/>
      <c r="F76" s="19">
        <v>20804014.917600002</v>
      </c>
      <c r="G76" s="19"/>
      <c r="H76" s="19">
        <f t="shared" si="34"/>
        <v>20804014.917600002</v>
      </c>
      <c r="I76" s="19"/>
      <c r="J76" s="19">
        <f t="shared" si="35"/>
        <v>20804014.917600002</v>
      </c>
      <c r="K76" s="19"/>
      <c r="L76" s="19"/>
      <c r="M76" s="19"/>
      <c r="N76" s="19"/>
      <c r="O76" s="19">
        <f t="shared" si="36"/>
        <v>20804014.917600002</v>
      </c>
      <c r="P76" s="19"/>
      <c r="Q76" s="19"/>
      <c r="R76" s="19"/>
      <c r="S76" s="19"/>
      <c r="T76" s="19">
        <f t="shared" si="22"/>
        <v>0</v>
      </c>
      <c r="U76" s="19">
        <f t="shared" si="31"/>
        <v>-20804014.917600002</v>
      </c>
      <c r="V76" s="40">
        <f t="shared" si="32"/>
        <v>0</v>
      </c>
    </row>
    <row r="77" spans="1:22" s="41" customFormat="1" ht="14.25" hidden="1" outlineLevel="1" x14ac:dyDescent="0.2">
      <c r="A77" s="39" t="s">
        <v>94</v>
      </c>
      <c r="B77" s="19"/>
      <c r="C77" s="19"/>
      <c r="D77" s="19"/>
      <c r="E77" s="19"/>
      <c r="F77" s="19">
        <v>25516797.874200001</v>
      </c>
      <c r="G77" s="19"/>
      <c r="H77" s="19">
        <f t="shared" si="34"/>
        <v>25516797.874200001</v>
      </c>
      <c r="I77" s="19"/>
      <c r="J77" s="19">
        <f t="shared" si="35"/>
        <v>25516797.874200001</v>
      </c>
      <c r="K77" s="19"/>
      <c r="L77" s="19"/>
      <c r="M77" s="19"/>
      <c r="N77" s="19"/>
      <c r="O77" s="19">
        <f t="shared" si="36"/>
        <v>25516797.874200001</v>
      </c>
      <c r="P77" s="19">
        <v>902272</v>
      </c>
      <c r="Q77" s="19">
        <v>4921488</v>
      </c>
      <c r="R77" s="19">
        <v>7382229</v>
      </c>
      <c r="S77" s="19">
        <v>9842976</v>
      </c>
      <c r="T77" s="19">
        <f t="shared" si="22"/>
        <v>23048965</v>
      </c>
      <c r="U77" s="19">
        <f t="shared" si="31"/>
        <v>-2467832.8742000014</v>
      </c>
      <c r="V77" s="40">
        <f t="shared" si="32"/>
        <v>0.90328594965690334</v>
      </c>
    </row>
    <row r="78" spans="1:22" s="41" customFormat="1" ht="14.25" hidden="1" outlineLevel="1" x14ac:dyDescent="0.2">
      <c r="A78" s="39" t="s">
        <v>95</v>
      </c>
      <c r="B78" s="19"/>
      <c r="C78" s="19"/>
      <c r="D78" s="19"/>
      <c r="E78" s="19"/>
      <c r="F78" s="19">
        <v>77474447.400000006</v>
      </c>
      <c r="G78" s="19"/>
      <c r="H78" s="19">
        <f t="shared" si="34"/>
        <v>77474447.400000006</v>
      </c>
      <c r="I78" s="19"/>
      <c r="J78" s="19">
        <f t="shared" si="35"/>
        <v>77474447.400000006</v>
      </c>
      <c r="K78" s="19"/>
      <c r="L78" s="19"/>
      <c r="M78" s="19"/>
      <c r="N78" s="19">
        <v>-3846723</v>
      </c>
      <c r="O78" s="19">
        <f t="shared" si="36"/>
        <v>73627724.400000006</v>
      </c>
      <c r="P78" s="19"/>
      <c r="Q78" s="19">
        <v>605384</v>
      </c>
      <c r="R78" s="19">
        <v>73022340</v>
      </c>
      <c r="S78" s="19"/>
      <c r="T78" s="19">
        <f t="shared" si="22"/>
        <v>73627724</v>
      </c>
      <c r="U78" s="19">
        <f t="shared" si="31"/>
        <v>-0.40000000596046448</v>
      </c>
      <c r="V78" s="40">
        <f t="shared" si="32"/>
        <v>0.99999999456726374</v>
      </c>
    </row>
    <row r="79" spans="1:22" s="41" customFormat="1" ht="14.25" hidden="1" outlineLevel="1" x14ac:dyDescent="0.2">
      <c r="A79" s="39" t="s">
        <v>96</v>
      </c>
      <c r="B79" s="19"/>
      <c r="C79" s="19"/>
      <c r="D79" s="19"/>
      <c r="E79" s="19"/>
      <c r="F79" s="19">
        <v>30000000</v>
      </c>
      <c r="G79" s="19"/>
      <c r="H79" s="19">
        <f t="shared" si="34"/>
        <v>30000000</v>
      </c>
      <c r="I79" s="19"/>
      <c r="J79" s="19">
        <f t="shared" si="35"/>
        <v>30000000</v>
      </c>
      <c r="K79" s="19"/>
      <c r="L79" s="19"/>
      <c r="M79" s="19"/>
      <c r="N79" s="19">
        <v>49869063</v>
      </c>
      <c r="O79" s="19">
        <f t="shared" si="36"/>
        <v>79869063</v>
      </c>
      <c r="P79" s="19"/>
      <c r="Q79" s="19">
        <v>27000000</v>
      </c>
      <c r="R79" s="19">
        <v>50086060</v>
      </c>
      <c r="S79" s="19"/>
      <c r="T79" s="19">
        <f t="shared" si="22"/>
        <v>77086060</v>
      </c>
      <c r="U79" s="19">
        <f t="shared" si="31"/>
        <v>-2783003</v>
      </c>
      <c r="V79" s="40">
        <f t="shared" si="32"/>
        <v>0.9651554319599317</v>
      </c>
    </row>
    <row r="80" spans="1:22" s="41" customFormat="1" ht="14.25" hidden="1" outlineLevel="1" x14ac:dyDescent="0.2">
      <c r="A80" s="39" t="s">
        <v>97</v>
      </c>
      <c r="B80" s="19"/>
      <c r="C80" s="19"/>
      <c r="D80" s="19"/>
      <c r="E80" s="19"/>
      <c r="F80" s="19"/>
      <c r="G80" s="19"/>
      <c r="H80" s="19">
        <f>+B80+C80+D80+G80+E80+F80</f>
        <v>0</v>
      </c>
      <c r="I80" s="19"/>
      <c r="J80" s="19">
        <f>+H80+I80</f>
        <v>0</v>
      </c>
      <c r="K80" s="19">
        <v>100000000</v>
      </c>
      <c r="L80" s="19"/>
      <c r="M80" s="19"/>
      <c r="N80" s="19"/>
      <c r="O80" s="19">
        <f t="shared" si="36"/>
        <v>100000000</v>
      </c>
      <c r="P80" s="19"/>
      <c r="Q80" s="19">
        <v>48650400</v>
      </c>
      <c r="R80" s="19">
        <v>3</v>
      </c>
      <c r="S80" s="19">
        <v>48803520</v>
      </c>
      <c r="T80" s="19">
        <f t="shared" si="22"/>
        <v>97453923</v>
      </c>
      <c r="U80" s="19">
        <f t="shared" si="31"/>
        <v>-2546077</v>
      </c>
      <c r="V80" s="40">
        <f t="shared" si="32"/>
        <v>0.97453922999999998</v>
      </c>
    </row>
    <row r="81" spans="1:22" s="41" customFormat="1" ht="14.25" hidden="1" outlineLevel="1" x14ac:dyDescent="0.2">
      <c r="A81" s="39" t="s">
        <v>98</v>
      </c>
      <c r="B81" s="19"/>
      <c r="C81" s="19"/>
      <c r="D81" s="19"/>
      <c r="E81" s="19"/>
      <c r="F81" s="19"/>
      <c r="G81" s="19"/>
      <c r="H81" s="19">
        <f>+B81+C81+D81+G81+E81+F81</f>
        <v>0</v>
      </c>
      <c r="I81" s="19"/>
      <c r="J81" s="19">
        <f>+H81+I81</f>
        <v>0</v>
      </c>
      <c r="K81" s="19"/>
      <c r="L81" s="19">
        <v>40000000</v>
      </c>
      <c r="M81" s="19"/>
      <c r="N81" s="19"/>
      <c r="O81" s="19">
        <f t="shared" si="36"/>
        <v>40000000</v>
      </c>
      <c r="P81" s="19"/>
      <c r="Q81" s="19"/>
      <c r="R81" s="19">
        <v>0</v>
      </c>
      <c r="S81" s="19">
        <v>38958600</v>
      </c>
      <c r="T81" s="19">
        <f t="shared" si="22"/>
        <v>38958600</v>
      </c>
      <c r="U81" s="19">
        <f t="shared" si="31"/>
        <v>-1041400</v>
      </c>
      <c r="V81" s="40">
        <f t="shared" si="32"/>
        <v>0.97396499999999997</v>
      </c>
    </row>
    <row r="82" spans="1:22" s="38" customFormat="1" ht="15" collapsed="1" x14ac:dyDescent="0.25">
      <c r="A82" s="36" t="s">
        <v>99</v>
      </c>
      <c r="B82" s="18"/>
      <c r="C82" s="18"/>
      <c r="D82" s="18"/>
      <c r="E82" s="18"/>
      <c r="F82" s="18">
        <f>SUM(F83:F84)</f>
        <v>300484790.00000006</v>
      </c>
      <c r="G82" s="18"/>
      <c r="H82" s="18">
        <f>SUM(H83:H84)</f>
        <v>300484790.00000006</v>
      </c>
      <c r="I82" s="23"/>
      <c r="J82" s="23">
        <f t="shared" ref="J82:Q82" si="37">SUM(J83:J84)</f>
        <v>300484790.00000006</v>
      </c>
      <c r="K82" s="23">
        <f t="shared" si="37"/>
        <v>0</v>
      </c>
      <c r="L82" s="23">
        <f t="shared" si="37"/>
        <v>0</v>
      </c>
      <c r="M82" s="23">
        <f t="shared" si="37"/>
        <v>0</v>
      </c>
      <c r="N82" s="23">
        <f t="shared" si="37"/>
        <v>0</v>
      </c>
      <c r="O82" s="23">
        <f>SUM(O83:O84)</f>
        <v>300484790.00000006</v>
      </c>
      <c r="P82" s="23">
        <f t="shared" si="37"/>
        <v>34970804</v>
      </c>
      <c r="Q82" s="23">
        <f t="shared" si="37"/>
        <v>47023500</v>
      </c>
      <c r="R82" s="23">
        <v>62645422</v>
      </c>
      <c r="S82" s="23">
        <v>70997200</v>
      </c>
      <c r="T82" s="23">
        <f t="shared" si="22"/>
        <v>215636926</v>
      </c>
      <c r="U82" s="23">
        <f t="shared" si="31"/>
        <v>-84847864.00000006</v>
      </c>
      <c r="V82" s="37">
        <f t="shared" si="32"/>
        <v>0.71763008703368969</v>
      </c>
    </row>
    <row r="83" spans="1:22" s="41" customFormat="1" ht="14.25" hidden="1" outlineLevel="1" x14ac:dyDescent="0.2">
      <c r="A83" s="39" t="s">
        <v>100</v>
      </c>
      <c r="B83" s="19"/>
      <c r="C83" s="19"/>
      <c r="D83" s="19"/>
      <c r="E83" s="19"/>
      <c r="F83" s="19">
        <v>181509000.00000003</v>
      </c>
      <c r="G83" s="19"/>
      <c r="H83" s="19">
        <f>+B83+C83+D83+G83+E83+F83</f>
        <v>181509000.00000003</v>
      </c>
      <c r="I83" s="19"/>
      <c r="J83" s="19">
        <f>+H83+I83</f>
        <v>181509000.00000003</v>
      </c>
      <c r="K83" s="19"/>
      <c r="L83" s="19"/>
      <c r="M83" s="19"/>
      <c r="N83" s="19"/>
      <c r="O83" s="19">
        <f>+J83+K83+L83+M83+N83</f>
        <v>181509000.00000003</v>
      </c>
      <c r="P83" s="19">
        <v>17319960</v>
      </c>
      <c r="Q83" s="19">
        <v>47023500</v>
      </c>
      <c r="R83" s="19">
        <v>62645422</v>
      </c>
      <c r="S83" s="19">
        <v>45997200</v>
      </c>
      <c r="T83" s="19">
        <f t="shared" si="22"/>
        <v>172986082</v>
      </c>
      <c r="U83" s="19">
        <f t="shared" si="31"/>
        <v>-8522918.0000000298</v>
      </c>
      <c r="V83" s="40">
        <f t="shared" si="32"/>
        <v>0.95304410249629479</v>
      </c>
    </row>
    <row r="84" spans="1:22" s="41" customFormat="1" ht="14.25" hidden="1" outlineLevel="1" x14ac:dyDescent="0.2">
      <c r="A84" s="39" t="s">
        <v>101</v>
      </c>
      <c r="B84" s="19"/>
      <c r="C84" s="19"/>
      <c r="D84" s="19"/>
      <c r="E84" s="19"/>
      <c r="F84" s="19">
        <v>118975790.00000001</v>
      </c>
      <c r="G84" s="19"/>
      <c r="H84" s="19">
        <f>+B84+C84+D84+G84+E84+F84</f>
        <v>118975790.00000001</v>
      </c>
      <c r="I84" s="19"/>
      <c r="J84" s="19">
        <f>+H84+I84</f>
        <v>118975790.00000001</v>
      </c>
      <c r="K84" s="19"/>
      <c r="L84" s="19"/>
      <c r="M84" s="19"/>
      <c r="N84" s="19"/>
      <c r="O84" s="19">
        <f>+J84+K84+L84+M84+N84</f>
        <v>118975790.00000001</v>
      </c>
      <c r="P84" s="19">
        <v>17650844</v>
      </c>
      <c r="Q84" s="19"/>
      <c r="R84" s="19"/>
      <c r="S84" s="19">
        <v>25000000</v>
      </c>
      <c r="T84" s="19">
        <f t="shared" si="22"/>
        <v>42650844</v>
      </c>
      <c r="U84" s="19">
        <f t="shared" si="31"/>
        <v>-76324946.000000015</v>
      </c>
      <c r="V84" s="40">
        <f t="shared" si="32"/>
        <v>0.3584833855694507</v>
      </c>
    </row>
    <row r="85" spans="1:22" s="38" customFormat="1" ht="15" collapsed="1" x14ac:dyDescent="0.25">
      <c r="A85" s="36" t="s">
        <v>102</v>
      </c>
      <c r="B85" s="18"/>
      <c r="C85" s="18"/>
      <c r="D85" s="18"/>
      <c r="E85" s="18"/>
      <c r="F85" s="18">
        <f>+SUM(F86:F90)</f>
        <v>5111164877.2580996</v>
      </c>
      <c r="G85" s="18"/>
      <c r="H85" s="18">
        <f>SUM(H86:H90)</f>
        <v>5111164877.2580996</v>
      </c>
      <c r="I85" s="23"/>
      <c r="J85" s="23">
        <f t="shared" ref="J85:Q85" si="38">SUM(J86:J90)</f>
        <v>5111164877.2580996</v>
      </c>
      <c r="K85" s="23">
        <f t="shared" si="38"/>
        <v>0</v>
      </c>
      <c r="L85" s="23">
        <f t="shared" si="38"/>
        <v>0</v>
      </c>
      <c r="M85" s="23">
        <f>SUM(M86:M87)</f>
        <v>0</v>
      </c>
      <c r="N85" s="23">
        <f>SUM(N86:N87)</f>
        <v>0</v>
      </c>
      <c r="O85" s="23">
        <f>SUM(O86:O90)</f>
        <v>5111164877.2580996</v>
      </c>
      <c r="P85" s="23">
        <f t="shared" si="38"/>
        <v>1042440576</v>
      </c>
      <c r="Q85" s="23">
        <f t="shared" si="38"/>
        <v>1863179496</v>
      </c>
      <c r="R85" s="23">
        <v>1289115155</v>
      </c>
      <c r="S85" s="23">
        <v>876404881</v>
      </c>
      <c r="T85" s="23">
        <f t="shared" si="22"/>
        <v>5071140108</v>
      </c>
      <c r="U85" s="23">
        <f t="shared" si="31"/>
        <v>-40024769.258099556</v>
      </c>
      <c r="V85" s="37">
        <f t="shared" si="32"/>
        <v>0.99216914926063371</v>
      </c>
    </row>
    <row r="86" spans="1:22" s="41" customFormat="1" ht="14.25" hidden="1" outlineLevel="1" x14ac:dyDescent="0.2">
      <c r="A86" s="39" t="s">
        <v>103</v>
      </c>
      <c r="B86" s="19"/>
      <c r="C86" s="19"/>
      <c r="D86" s="19"/>
      <c r="E86" s="19"/>
      <c r="F86" s="19">
        <v>4843365200</v>
      </c>
      <c r="G86" s="19"/>
      <c r="H86" s="19">
        <f>+B86+C86+D86+G86+E86+F86</f>
        <v>4843365200</v>
      </c>
      <c r="I86" s="19"/>
      <c r="J86" s="19">
        <f>+H86+I86</f>
        <v>4843365200</v>
      </c>
      <c r="K86" s="19"/>
      <c r="L86" s="19"/>
      <c r="M86" s="19"/>
      <c r="N86" s="19"/>
      <c r="O86" s="19">
        <f>+J86+K86+L86+M86+N86</f>
        <v>4843365200</v>
      </c>
      <c r="P86" s="19">
        <v>1020901991</v>
      </c>
      <c r="Q86" s="19">
        <v>1823087287</v>
      </c>
      <c r="R86" s="19">
        <v>1252127220</v>
      </c>
      <c r="S86" s="19">
        <v>747248702</v>
      </c>
      <c r="T86" s="19">
        <f t="shared" si="22"/>
        <v>4843365200</v>
      </c>
      <c r="U86" s="19">
        <f t="shared" si="22"/>
        <v>8665828409</v>
      </c>
      <c r="V86" s="40">
        <f t="shared" si="32"/>
        <v>1</v>
      </c>
    </row>
    <row r="87" spans="1:22" s="41" customFormat="1" ht="14.25" hidden="1" outlineLevel="1" x14ac:dyDescent="0.2">
      <c r="A87" s="39" t="s">
        <v>104</v>
      </c>
      <c r="B87" s="19"/>
      <c r="C87" s="19"/>
      <c r="D87" s="19"/>
      <c r="E87" s="19"/>
      <c r="F87" s="19">
        <v>104006860</v>
      </c>
      <c r="G87" s="19"/>
      <c r="H87" s="19">
        <f>+B87+C87+D87+G87+E87+F87</f>
        <v>104006860</v>
      </c>
      <c r="I87" s="19"/>
      <c r="J87" s="19">
        <f>+H87+I87</f>
        <v>104006860</v>
      </c>
      <c r="K87" s="19"/>
      <c r="L87" s="19"/>
      <c r="M87" s="19"/>
      <c r="N87" s="19"/>
      <c r="O87" s="19">
        <f>+J87+K87+L87+M87+N87</f>
        <v>104006860</v>
      </c>
      <c r="P87" s="19">
        <v>8470000</v>
      </c>
      <c r="Q87" s="19">
        <v>19500000</v>
      </c>
      <c r="R87" s="19">
        <v>19500000</v>
      </c>
      <c r="S87" s="19">
        <v>49929584</v>
      </c>
      <c r="T87" s="19">
        <f t="shared" si="22"/>
        <v>97399584</v>
      </c>
      <c r="U87" s="19">
        <f t="shared" si="22"/>
        <v>186329168</v>
      </c>
      <c r="V87" s="40">
        <f t="shared" si="32"/>
        <v>0.93647269035907821</v>
      </c>
    </row>
    <row r="88" spans="1:22" s="41" customFormat="1" ht="14.25" hidden="1" outlineLevel="1" x14ac:dyDescent="0.2">
      <c r="A88" s="39" t="s">
        <v>105</v>
      </c>
      <c r="B88" s="19"/>
      <c r="C88" s="19"/>
      <c r="D88" s="19"/>
      <c r="E88" s="19"/>
      <c r="F88" s="19">
        <v>57316928.035500005</v>
      </c>
      <c r="G88" s="19"/>
      <c r="H88" s="19">
        <f>+B88+C88+D88+G88+E88+F88</f>
        <v>57316928.035500005</v>
      </c>
      <c r="I88" s="19"/>
      <c r="J88" s="19">
        <f>+H88+I88</f>
        <v>57316928.035500005</v>
      </c>
      <c r="K88" s="19"/>
      <c r="L88" s="19"/>
      <c r="M88" s="19"/>
      <c r="N88" s="19"/>
      <c r="O88" s="19">
        <f>+J88+K88+L88+M88+N88</f>
        <v>57316928.035500005</v>
      </c>
      <c r="P88" s="19">
        <v>5202689</v>
      </c>
      <c r="Q88" s="19">
        <v>12726312</v>
      </c>
      <c r="R88" s="19">
        <v>9622040</v>
      </c>
      <c r="S88" s="19">
        <v>13098422</v>
      </c>
      <c r="T88" s="19">
        <f t="shared" si="22"/>
        <v>40649463</v>
      </c>
      <c r="U88" s="19">
        <f t="shared" si="22"/>
        <v>76096237</v>
      </c>
      <c r="V88" s="40">
        <f t="shared" si="32"/>
        <v>0.70920519283279126</v>
      </c>
    </row>
    <row r="89" spans="1:22" s="41" customFormat="1" ht="14.25" hidden="1" outlineLevel="1" x14ac:dyDescent="0.2">
      <c r="A89" s="39" t="s">
        <v>106</v>
      </c>
      <c r="B89" s="19"/>
      <c r="C89" s="19"/>
      <c r="D89" s="19"/>
      <c r="E89" s="19"/>
      <c r="F89" s="19">
        <v>47752389.222600006</v>
      </c>
      <c r="G89" s="19"/>
      <c r="H89" s="19">
        <f>+B89+C89+D89+G89+E89+F89</f>
        <v>47752389.222600006</v>
      </c>
      <c r="I89" s="19"/>
      <c r="J89" s="19">
        <f>+H89+I89</f>
        <v>47752389.222600006</v>
      </c>
      <c r="K89" s="19"/>
      <c r="L89" s="19"/>
      <c r="M89" s="19"/>
      <c r="N89" s="19"/>
      <c r="O89" s="19">
        <f>+J89+K89+L89+M89+N89</f>
        <v>47752389.222600006</v>
      </c>
      <c r="P89" s="19">
        <v>7865896</v>
      </c>
      <c r="Q89" s="19">
        <v>7865897</v>
      </c>
      <c r="R89" s="19">
        <v>7865895</v>
      </c>
      <c r="S89" s="19">
        <v>7865897</v>
      </c>
      <c r="T89" s="19">
        <f t="shared" si="22"/>
        <v>31463585</v>
      </c>
      <c r="U89" s="19">
        <f t="shared" si="22"/>
        <v>55061274</v>
      </c>
      <c r="V89" s="40">
        <f t="shared" si="32"/>
        <v>0.65889027778968334</v>
      </c>
    </row>
    <row r="90" spans="1:22" s="41" customFormat="1" ht="14.25" hidden="1" outlineLevel="1" x14ac:dyDescent="0.2">
      <c r="A90" s="39" t="s">
        <v>107</v>
      </c>
      <c r="B90" s="19"/>
      <c r="C90" s="19"/>
      <c r="D90" s="19"/>
      <c r="E90" s="19"/>
      <c r="F90" s="19">
        <v>58723500.000000007</v>
      </c>
      <c r="G90" s="19"/>
      <c r="H90" s="19">
        <f>+B90+C90+D90+G90+E90+F90</f>
        <v>58723500.000000007</v>
      </c>
      <c r="I90" s="19"/>
      <c r="J90" s="19">
        <f>+H90+I90</f>
        <v>58723500.000000007</v>
      </c>
      <c r="K90" s="19"/>
      <c r="L90" s="19"/>
      <c r="M90" s="19"/>
      <c r="N90" s="19"/>
      <c r="O90" s="19">
        <f>+J90+K90+L90+M90+N90</f>
        <v>58723500.000000007</v>
      </c>
      <c r="P90" s="19"/>
      <c r="Q90" s="19">
        <v>0</v>
      </c>
      <c r="R90" s="19">
        <v>0</v>
      </c>
      <c r="S90" s="19">
        <v>58262276</v>
      </c>
      <c r="T90" s="19">
        <f t="shared" si="22"/>
        <v>58262276</v>
      </c>
      <c r="U90" s="19">
        <f t="shared" si="22"/>
        <v>116524552</v>
      </c>
      <c r="V90" s="40">
        <f t="shared" si="32"/>
        <v>0.99214583599410788</v>
      </c>
    </row>
    <row r="91" spans="1:22" s="38" customFormat="1" ht="15" collapsed="1" x14ac:dyDescent="0.25">
      <c r="A91" s="36" t="s">
        <v>108</v>
      </c>
      <c r="B91" s="18"/>
      <c r="C91" s="18"/>
      <c r="D91" s="18"/>
      <c r="E91" s="18"/>
      <c r="F91" s="18">
        <f>SUM(F92:F99)</f>
        <v>1065185340</v>
      </c>
      <c r="G91" s="18"/>
      <c r="H91" s="18">
        <f>SUM(H92:H99)</f>
        <v>1065185340</v>
      </c>
      <c r="I91" s="23"/>
      <c r="J91" s="23">
        <f t="shared" ref="J91:Q91" si="39">SUM(J92:J99)</f>
        <v>1065185340</v>
      </c>
      <c r="K91" s="23">
        <f t="shared" si="39"/>
        <v>0</v>
      </c>
      <c r="L91" s="23">
        <f t="shared" si="39"/>
        <v>0</v>
      </c>
      <c r="M91" s="23">
        <f>SUM(M92:M93)</f>
        <v>0</v>
      </c>
      <c r="N91" s="23">
        <f>SUM(N92:N93)</f>
        <v>0</v>
      </c>
      <c r="O91" s="23">
        <f>SUM(O92:O99)</f>
        <v>1065185340</v>
      </c>
      <c r="P91" s="23">
        <f t="shared" si="39"/>
        <v>122929321</v>
      </c>
      <c r="Q91" s="23">
        <f t="shared" si="39"/>
        <v>121774572</v>
      </c>
      <c r="R91" s="23">
        <v>134675943</v>
      </c>
      <c r="S91" s="23">
        <v>599223990</v>
      </c>
      <c r="T91" s="23">
        <f t="shared" si="22"/>
        <v>978603826</v>
      </c>
      <c r="U91" s="23">
        <f t="shared" ref="U91:U105" si="40">+T91-O91</f>
        <v>-86581514</v>
      </c>
      <c r="V91" s="37">
        <f t="shared" si="32"/>
        <v>0.91871694929635439</v>
      </c>
    </row>
    <row r="92" spans="1:22" s="41" customFormat="1" ht="14.25" hidden="1" outlineLevel="1" x14ac:dyDescent="0.2">
      <c r="A92" s="39" t="s">
        <v>109</v>
      </c>
      <c r="B92" s="19"/>
      <c r="C92" s="19"/>
      <c r="D92" s="19"/>
      <c r="E92" s="19"/>
      <c r="F92" s="19">
        <v>112749120</v>
      </c>
      <c r="G92" s="19"/>
      <c r="H92" s="19">
        <f t="shared" ref="H92:H99" si="41">+B92+C92+D92+G92+E92+F92</f>
        <v>112749120</v>
      </c>
      <c r="I92" s="19"/>
      <c r="J92" s="19">
        <f t="shared" ref="J92:J99" si="42">+H92+I92</f>
        <v>112749120</v>
      </c>
      <c r="K92" s="19"/>
      <c r="L92" s="19"/>
      <c r="M92" s="19"/>
      <c r="N92" s="19"/>
      <c r="O92" s="19">
        <f t="shared" ref="O92:O99" si="43">+J92+K92+L92+M92+N92</f>
        <v>112749120</v>
      </c>
      <c r="P92" s="19">
        <v>20499840</v>
      </c>
      <c r="Q92" s="19">
        <v>30749760</v>
      </c>
      <c r="R92" s="19">
        <v>30749760</v>
      </c>
      <c r="S92" s="19">
        <v>25966464</v>
      </c>
      <c r="T92" s="19">
        <f t="shared" si="22"/>
        <v>107965824</v>
      </c>
      <c r="U92" s="19">
        <f t="shared" si="40"/>
        <v>-4783296</v>
      </c>
      <c r="V92" s="40">
        <f t="shared" si="32"/>
        <v>0.95757575757575752</v>
      </c>
    </row>
    <row r="93" spans="1:22" s="41" customFormat="1" ht="14.25" hidden="1" outlineLevel="1" x14ac:dyDescent="0.2">
      <c r="A93" s="39" t="s">
        <v>110</v>
      </c>
      <c r="B93" s="19"/>
      <c r="C93" s="19"/>
      <c r="D93" s="19"/>
      <c r="E93" s="19"/>
      <c r="F93" s="19">
        <v>25740000</v>
      </c>
      <c r="G93" s="19"/>
      <c r="H93" s="19">
        <f t="shared" si="41"/>
        <v>25740000</v>
      </c>
      <c r="I93" s="19"/>
      <c r="J93" s="19">
        <f t="shared" si="42"/>
        <v>25740000</v>
      </c>
      <c r="K93" s="19"/>
      <c r="L93" s="19"/>
      <c r="M93" s="19"/>
      <c r="N93" s="19"/>
      <c r="O93" s="19">
        <f t="shared" si="43"/>
        <v>25740000</v>
      </c>
      <c r="P93" s="19">
        <v>4978370</v>
      </c>
      <c r="Q93" s="19">
        <v>6609433</v>
      </c>
      <c r="R93" s="19">
        <v>9340222</v>
      </c>
      <c r="S93" s="19">
        <v>1564672</v>
      </c>
      <c r="T93" s="19">
        <f t="shared" si="22"/>
        <v>22492697</v>
      </c>
      <c r="U93" s="19">
        <f t="shared" si="40"/>
        <v>-3247303</v>
      </c>
      <c r="V93" s="40">
        <f t="shared" si="32"/>
        <v>0.87384215229215234</v>
      </c>
    </row>
    <row r="94" spans="1:22" s="41" customFormat="1" ht="14.25" hidden="1" outlineLevel="1" x14ac:dyDescent="0.2">
      <c r="A94" s="39" t="s">
        <v>111</v>
      </c>
      <c r="B94" s="19"/>
      <c r="C94" s="19"/>
      <c r="D94" s="19"/>
      <c r="E94" s="19"/>
      <c r="F94" s="19">
        <v>112749120</v>
      </c>
      <c r="G94" s="19"/>
      <c r="H94" s="19">
        <f t="shared" si="41"/>
        <v>112749120</v>
      </c>
      <c r="I94" s="19"/>
      <c r="J94" s="19">
        <f t="shared" si="42"/>
        <v>112749120</v>
      </c>
      <c r="K94" s="19"/>
      <c r="L94" s="19"/>
      <c r="M94" s="19"/>
      <c r="N94" s="19"/>
      <c r="O94" s="19">
        <f t="shared" si="43"/>
        <v>112749120</v>
      </c>
      <c r="P94" s="19">
        <v>6833280</v>
      </c>
      <c r="Q94" s="19">
        <v>19360960</v>
      </c>
      <c r="R94" s="19">
        <v>15033216</v>
      </c>
      <c r="S94" s="19">
        <v>8655488</v>
      </c>
      <c r="T94" s="19">
        <f t="shared" si="22"/>
        <v>49882944</v>
      </c>
      <c r="U94" s="19">
        <f t="shared" si="40"/>
        <v>-62866176</v>
      </c>
      <c r="V94" s="40">
        <f t="shared" si="32"/>
        <v>0.44242424242424244</v>
      </c>
    </row>
    <row r="95" spans="1:22" s="41" customFormat="1" ht="14.25" hidden="1" outlineLevel="1" x14ac:dyDescent="0.2">
      <c r="A95" s="39" t="s">
        <v>112</v>
      </c>
      <c r="B95" s="19"/>
      <c r="C95" s="19"/>
      <c r="D95" s="19"/>
      <c r="E95" s="19"/>
      <c r="F95" s="19">
        <v>32000000</v>
      </c>
      <c r="G95" s="19"/>
      <c r="H95" s="19">
        <f t="shared" si="41"/>
        <v>32000000</v>
      </c>
      <c r="I95" s="19"/>
      <c r="J95" s="19">
        <f t="shared" si="42"/>
        <v>32000000</v>
      </c>
      <c r="K95" s="19"/>
      <c r="L95" s="19"/>
      <c r="M95" s="19"/>
      <c r="N95" s="19"/>
      <c r="O95" s="19">
        <f t="shared" si="43"/>
        <v>32000000</v>
      </c>
      <c r="P95" s="19">
        <v>3381253</v>
      </c>
      <c r="Q95" s="19">
        <v>8366708</v>
      </c>
      <c r="R95" s="19">
        <v>6696785</v>
      </c>
      <c r="S95" s="19">
        <v>9118976</v>
      </c>
      <c r="T95" s="19">
        <f t="shared" si="22"/>
        <v>27563722</v>
      </c>
      <c r="U95" s="19">
        <f t="shared" si="40"/>
        <v>-4436278</v>
      </c>
      <c r="V95" s="40">
        <f t="shared" si="32"/>
        <v>0.86136631249999995</v>
      </c>
    </row>
    <row r="96" spans="1:22" s="41" customFormat="1" ht="14.25" hidden="1" outlineLevel="1" x14ac:dyDescent="0.2">
      <c r="A96" s="39" t="s">
        <v>113</v>
      </c>
      <c r="B96" s="19"/>
      <c r="C96" s="19"/>
      <c r="D96" s="19"/>
      <c r="E96" s="19"/>
      <c r="F96" s="19">
        <v>38827900</v>
      </c>
      <c r="G96" s="19"/>
      <c r="H96" s="19">
        <f t="shared" si="41"/>
        <v>38827900</v>
      </c>
      <c r="I96" s="19"/>
      <c r="J96" s="19">
        <f t="shared" si="42"/>
        <v>38827900</v>
      </c>
      <c r="K96" s="19"/>
      <c r="L96" s="19"/>
      <c r="M96" s="19"/>
      <c r="N96" s="19"/>
      <c r="O96" s="19">
        <f t="shared" si="43"/>
        <v>38827900</v>
      </c>
      <c r="P96" s="19">
        <v>34274458</v>
      </c>
      <c r="Q96" s="19">
        <v>0</v>
      </c>
      <c r="R96" s="19"/>
      <c r="S96" s="19"/>
      <c r="T96" s="19">
        <f t="shared" si="22"/>
        <v>34274458</v>
      </c>
      <c r="U96" s="19">
        <f t="shared" si="40"/>
        <v>-4553442</v>
      </c>
      <c r="V96" s="40">
        <f t="shared" si="32"/>
        <v>0.8827275747593869</v>
      </c>
    </row>
    <row r="97" spans="1:22" s="41" customFormat="1" ht="14.25" hidden="1" outlineLevel="1" x14ac:dyDescent="0.2">
      <c r="A97" s="39" t="s">
        <v>114</v>
      </c>
      <c r="B97" s="19"/>
      <c r="C97" s="19"/>
      <c r="D97" s="19"/>
      <c r="E97" s="19"/>
      <c r="F97" s="19">
        <v>139868700.00000003</v>
      </c>
      <c r="G97" s="19"/>
      <c r="H97" s="19">
        <f t="shared" si="41"/>
        <v>139868700.00000003</v>
      </c>
      <c r="I97" s="19"/>
      <c r="J97" s="19">
        <f t="shared" si="42"/>
        <v>139868700.00000003</v>
      </c>
      <c r="K97" s="19"/>
      <c r="L97" s="19"/>
      <c r="M97" s="19"/>
      <c r="N97" s="19"/>
      <c r="O97" s="19">
        <f t="shared" si="43"/>
        <v>139868700.00000003</v>
      </c>
      <c r="P97" s="19">
        <v>33868520</v>
      </c>
      <c r="Q97" s="19">
        <v>34967175</v>
      </c>
      <c r="R97" s="19">
        <v>44462360</v>
      </c>
      <c r="S97" s="19">
        <v>24370472</v>
      </c>
      <c r="T97" s="19">
        <f t="shared" si="22"/>
        <v>137668527</v>
      </c>
      <c r="U97" s="19">
        <f t="shared" si="40"/>
        <v>-2200173.0000000298</v>
      </c>
      <c r="V97" s="40">
        <f t="shared" si="32"/>
        <v>0.98426972582143091</v>
      </c>
    </row>
    <row r="98" spans="1:22" s="41" customFormat="1" ht="14.25" hidden="1" outlineLevel="1" x14ac:dyDescent="0.2">
      <c r="A98" s="39" t="s">
        <v>115</v>
      </c>
      <c r="B98" s="19"/>
      <c r="C98" s="19"/>
      <c r="D98" s="19"/>
      <c r="E98" s="19"/>
      <c r="F98" s="19">
        <v>496480500.00000006</v>
      </c>
      <c r="G98" s="19"/>
      <c r="H98" s="19">
        <f t="shared" si="41"/>
        <v>496480500.00000006</v>
      </c>
      <c r="I98" s="19"/>
      <c r="J98" s="19">
        <f t="shared" si="42"/>
        <v>496480500.00000006</v>
      </c>
      <c r="K98" s="19"/>
      <c r="L98" s="19"/>
      <c r="M98" s="19"/>
      <c r="N98" s="19"/>
      <c r="O98" s="19">
        <f t="shared" si="43"/>
        <v>496480500.00000006</v>
      </c>
      <c r="P98" s="19">
        <v>0</v>
      </c>
      <c r="Q98" s="19">
        <v>0</v>
      </c>
      <c r="R98" s="19">
        <v>0</v>
      </c>
      <c r="S98" s="19">
        <v>494515918</v>
      </c>
      <c r="T98" s="19">
        <f t="shared" si="22"/>
        <v>494515918</v>
      </c>
      <c r="U98" s="19">
        <f t="shared" si="40"/>
        <v>-1964582.0000000596</v>
      </c>
      <c r="V98" s="40">
        <f t="shared" si="32"/>
        <v>0.99604298255419887</v>
      </c>
    </row>
    <row r="99" spans="1:22" s="41" customFormat="1" ht="14.25" hidden="1" outlineLevel="1" x14ac:dyDescent="0.2">
      <c r="A99" s="39" t="s">
        <v>116</v>
      </c>
      <c r="B99" s="19"/>
      <c r="C99" s="19"/>
      <c r="D99" s="19"/>
      <c r="E99" s="19"/>
      <c r="F99" s="19">
        <v>106770000.00000001</v>
      </c>
      <c r="G99" s="19"/>
      <c r="H99" s="19">
        <f t="shared" si="41"/>
        <v>106770000.00000001</v>
      </c>
      <c r="I99" s="19"/>
      <c r="J99" s="19">
        <f t="shared" si="42"/>
        <v>106770000.00000001</v>
      </c>
      <c r="K99" s="19"/>
      <c r="L99" s="19"/>
      <c r="M99" s="19"/>
      <c r="N99" s="19"/>
      <c r="O99" s="19">
        <f t="shared" si="43"/>
        <v>106770000.00000001</v>
      </c>
      <c r="P99" s="19">
        <v>19093600</v>
      </c>
      <c r="Q99" s="19">
        <v>21720536</v>
      </c>
      <c r="R99" s="19">
        <v>28393600</v>
      </c>
      <c r="S99" s="19">
        <v>35032000</v>
      </c>
      <c r="T99" s="19">
        <f t="shared" si="22"/>
        <v>104239736</v>
      </c>
      <c r="U99" s="19">
        <f t="shared" si="40"/>
        <v>-2530264.0000000149</v>
      </c>
      <c r="V99" s="40">
        <f t="shared" si="32"/>
        <v>0.97630173269645015</v>
      </c>
    </row>
    <row r="100" spans="1:22" s="38" customFormat="1" ht="15" collapsed="1" x14ac:dyDescent="0.25">
      <c r="A100" s="36" t="s">
        <v>117</v>
      </c>
      <c r="B100" s="18"/>
      <c r="C100" s="18"/>
      <c r="D100" s="18"/>
      <c r="E100" s="18"/>
      <c r="F100" s="18">
        <f>SUM(F101:F104)</f>
        <v>353335964</v>
      </c>
      <c r="G100" s="18"/>
      <c r="H100" s="18">
        <f>SUM(H101:H104)</f>
        <v>353335964</v>
      </c>
      <c r="I100" s="23"/>
      <c r="J100" s="23">
        <f t="shared" ref="J100:Q100" si="44">SUM(J101:J104)</f>
        <v>353335964</v>
      </c>
      <c r="K100" s="23">
        <f t="shared" si="44"/>
        <v>-100000000</v>
      </c>
      <c r="L100" s="23">
        <f t="shared" si="44"/>
        <v>0</v>
      </c>
      <c r="M100" s="23">
        <f t="shared" si="44"/>
        <v>0</v>
      </c>
      <c r="N100" s="23">
        <f t="shared" si="44"/>
        <v>0</v>
      </c>
      <c r="O100" s="23">
        <f>SUM(O101:O104)</f>
        <v>253335964</v>
      </c>
      <c r="P100" s="23">
        <f t="shared" si="44"/>
        <v>20602647</v>
      </c>
      <c r="Q100" s="23">
        <f t="shared" si="44"/>
        <v>86358904</v>
      </c>
      <c r="R100" s="23">
        <v>100800365</v>
      </c>
      <c r="S100" s="23">
        <v>25997309</v>
      </c>
      <c r="T100" s="23">
        <f t="shared" si="22"/>
        <v>233759225</v>
      </c>
      <c r="U100" s="23">
        <f t="shared" si="40"/>
        <v>-19576739</v>
      </c>
      <c r="V100" s="37">
        <f t="shared" si="32"/>
        <v>0.92272420113237452</v>
      </c>
    </row>
    <row r="101" spans="1:22" s="41" customFormat="1" ht="14.25" hidden="1" outlineLevel="1" x14ac:dyDescent="0.2">
      <c r="A101" s="39" t="s">
        <v>118</v>
      </c>
      <c r="B101" s="19"/>
      <c r="C101" s="19"/>
      <c r="D101" s="19"/>
      <c r="E101" s="19"/>
      <c r="F101" s="19">
        <v>63335964</v>
      </c>
      <c r="G101" s="19"/>
      <c r="H101" s="19">
        <f>+B101+C101+D101+G101+E101+F101</f>
        <v>63335964</v>
      </c>
      <c r="I101" s="19"/>
      <c r="J101" s="19">
        <f>+H101+I101</f>
        <v>63335964</v>
      </c>
      <c r="K101" s="19"/>
      <c r="L101" s="19"/>
      <c r="M101" s="19"/>
      <c r="N101" s="19"/>
      <c r="O101" s="19">
        <f>+J101+K101+L101+M101+N101</f>
        <v>63335964</v>
      </c>
      <c r="P101" s="19">
        <v>10264156</v>
      </c>
      <c r="Q101" s="19">
        <v>13196772</v>
      </c>
      <c r="R101" s="19">
        <v>15141713</v>
      </c>
      <c r="S101" s="19">
        <v>10997310</v>
      </c>
      <c r="T101" s="19">
        <f t="shared" si="22"/>
        <v>49599951</v>
      </c>
      <c r="U101" s="19">
        <f t="shared" si="40"/>
        <v>-13736013</v>
      </c>
      <c r="V101" s="40">
        <f t="shared" si="32"/>
        <v>0.78312459253008293</v>
      </c>
    </row>
    <row r="102" spans="1:22" s="41" customFormat="1" ht="14.25" hidden="1" outlineLevel="1" x14ac:dyDescent="0.2">
      <c r="A102" s="39" t="s">
        <v>119</v>
      </c>
      <c r="B102" s="19"/>
      <c r="C102" s="19"/>
      <c r="D102" s="19"/>
      <c r="E102" s="19"/>
      <c r="F102" s="19">
        <v>40000000</v>
      </c>
      <c r="G102" s="19"/>
      <c r="H102" s="19">
        <f>+B102+C102+D102+G102+E102+F102</f>
        <v>40000000</v>
      </c>
      <c r="I102" s="19"/>
      <c r="J102" s="19">
        <f>+H102+I102</f>
        <v>40000000</v>
      </c>
      <c r="K102" s="19"/>
      <c r="L102" s="19"/>
      <c r="M102" s="19"/>
      <c r="N102" s="19"/>
      <c r="O102" s="19">
        <f>+J102+K102+L102+M102+N102</f>
        <v>40000000</v>
      </c>
      <c r="P102" s="19">
        <v>0</v>
      </c>
      <c r="Q102" s="19">
        <v>20880000</v>
      </c>
      <c r="R102" s="19">
        <v>19120000</v>
      </c>
      <c r="S102" s="19"/>
      <c r="T102" s="19">
        <f t="shared" si="22"/>
        <v>40000000</v>
      </c>
      <c r="U102" s="19">
        <f t="shared" si="40"/>
        <v>0</v>
      </c>
      <c r="V102" s="40">
        <f t="shared" si="32"/>
        <v>1</v>
      </c>
    </row>
    <row r="103" spans="1:22" s="41" customFormat="1" ht="14.25" hidden="1" outlineLevel="1" x14ac:dyDescent="0.2">
      <c r="A103" s="39" t="s">
        <v>120</v>
      </c>
      <c r="B103" s="19"/>
      <c r="C103" s="19"/>
      <c r="D103" s="19"/>
      <c r="E103" s="19"/>
      <c r="F103" s="19">
        <v>150000000</v>
      </c>
      <c r="G103" s="19"/>
      <c r="H103" s="19">
        <f t="shared" ref="H103:H110" si="45">+B103+C103+D103+G103+E103+F103</f>
        <v>150000000</v>
      </c>
      <c r="I103" s="19"/>
      <c r="J103" s="19">
        <f t="shared" ref="J103:J110" si="46">+H103+I103</f>
        <v>150000000</v>
      </c>
      <c r="K103" s="19"/>
      <c r="L103" s="19"/>
      <c r="M103" s="19"/>
      <c r="N103" s="19"/>
      <c r="O103" s="19">
        <f>+J103+K103+L103+M103+N103</f>
        <v>150000000</v>
      </c>
      <c r="P103" s="19">
        <v>10338491</v>
      </c>
      <c r="Q103" s="19">
        <v>52282132</v>
      </c>
      <c r="R103" s="19">
        <v>66538652</v>
      </c>
      <c r="S103" s="19">
        <v>14999999</v>
      </c>
      <c r="T103" s="19">
        <f t="shared" si="22"/>
        <v>144159274</v>
      </c>
      <c r="U103" s="19">
        <f t="shared" si="40"/>
        <v>-5840726</v>
      </c>
      <c r="V103" s="40">
        <f t="shared" si="32"/>
        <v>0.96106182666666662</v>
      </c>
    </row>
    <row r="104" spans="1:22" s="41" customFormat="1" ht="14.25" hidden="1" outlineLevel="1" x14ac:dyDescent="0.2">
      <c r="A104" s="39" t="s">
        <v>121</v>
      </c>
      <c r="B104" s="19"/>
      <c r="C104" s="19"/>
      <c r="D104" s="19"/>
      <c r="E104" s="19"/>
      <c r="F104" s="19">
        <v>100000000</v>
      </c>
      <c r="G104" s="19"/>
      <c r="H104" s="19">
        <f t="shared" si="45"/>
        <v>100000000</v>
      </c>
      <c r="I104" s="19"/>
      <c r="J104" s="19">
        <f t="shared" si="46"/>
        <v>100000000</v>
      </c>
      <c r="K104" s="19">
        <v>-100000000</v>
      </c>
      <c r="L104" s="19"/>
      <c r="M104" s="19"/>
      <c r="N104" s="19"/>
      <c r="O104" s="19">
        <f>+J104+K104+L104+M104+N104</f>
        <v>0</v>
      </c>
      <c r="P104" s="19">
        <v>0</v>
      </c>
      <c r="Q104" s="19">
        <v>0</v>
      </c>
      <c r="R104" s="19">
        <v>0</v>
      </c>
      <c r="S104" s="19"/>
      <c r="T104" s="19">
        <f t="shared" si="22"/>
        <v>0</v>
      </c>
      <c r="U104" s="19">
        <f t="shared" si="40"/>
        <v>0</v>
      </c>
      <c r="V104" s="40">
        <f t="shared" si="32"/>
        <v>0</v>
      </c>
    </row>
    <row r="105" spans="1:22" s="38" customFormat="1" ht="15" collapsed="1" x14ac:dyDescent="0.25">
      <c r="A105" s="36" t="s">
        <v>122</v>
      </c>
      <c r="B105" s="18"/>
      <c r="C105" s="18"/>
      <c r="D105" s="18"/>
      <c r="E105" s="18"/>
      <c r="F105" s="18">
        <f>SUM(F106:F110)</f>
        <v>499694456</v>
      </c>
      <c r="G105" s="18"/>
      <c r="H105" s="18">
        <f>+B105+C105+D105+G105+E105+F105</f>
        <v>499694456</v>
      </c>
      <c r="I105" s="23"/>
      <c r="J105" s="23">
        <f t="shared" si="46"/>
        <v>499694456</v>
      </c>
      <c r="K105" s="23">
        <f t="shared" ref="K105:Q105" si="47">SUM(K106:K110)</f>
        <v>0</v>
      </c>
      <c r="L105" s="23">
        <f t="shared" si="47"/>
        <v>0</v>
      </c>
      <c r="M105" s="23">
        <f t="shared" si="47"/>
        <v>0</v>
      </c>
      <c r="N105" s="23">
        <f t="shared" si="47"/>
        <v>0</v>
      </c>
      <c r="O105" s="23">
        <f>SUM(O106:O110)</f>
        <v>499694456</v>
      </c>
      <c r="P105" s="23">
        <f t="shared" si="47"/>
        <v>66636508</v>
      </c>
      <c r="Q105" s="23">
        <f t="shared" si="47"/>
        <v>88757183</v>
      </c>
      <c r="R105" s="23">
        <v>107147999</v>
      </c>
      <c r="S105" s="23">
        <v>216000211</v>
      </c>
      <c r="T105" s="23">
        <f t="shared" ref="T105:U168" si="48">+P105+Q105+R105+S105</f>
        <v>478541901</v>
      </c>
      <c r="U105" s="23">
        <f t="shared" si="40"/>
        <v>-21152555</v>
      </c>
      <c r="V105" s="37">
        <f t="shared" si="32"/>
        <v>0.95766902204734483</v>
      </c>
    </row>
    <row r="106" spans="1:22" s="41" customFormat="1" ht="14.25" hidden="1" outlineLevel="1" x14ac:dyDescent="0.2">
      <c r="A106" s="39" t="s">
        <v>123</v>
      </c>
      <c r="B106" s="19"/>
      <c r="C106" s="19"/>
      <c r="D106" s="19"/>
      <c r="E106" s="19"/>
      <c r="F106" s="19">
        <v>63335964</v>
      </c>
      <c r="G106" s="19"/>
      <c r="H106" s="19">
        <f t="shared" si="45"/>
        <v>63335964</v>
      </c>
      <c r="I106" s="19"/>
      <c r="J106" s="19">
        <f t="shared" si="46"/>
        <v>63335964</v>
      </c>
      <c r="K106" s="19"/>
      <c r="L106" s="19"/>
      <c r="M106" s="19"/>
      <c r="N106" s="19"/>
      <c r="O106" s="19">
        <f>+J106+K106+L106+M106+N106</f>
        <v>63335964</v>
      </c>
      <c r="P106" s="19">
        <v>9401107</v>
      </c>
      <c r="Q106" s="19">
        <v>16184189</v>
      </c>
      <c r="R106" s="19">
        <v>15264834</v>
      </c>
      <c r="S106" s="19">
        <v>14587508</v>
      </c>
      <c r="T106" s="19">
        <f t="shared" si="48"/>
        <v>55437638</v>
      </c>
      <c r="U106" s="19">
        <f t="shared" si="48"/>
        <v>101474169</v>
      </c>
      <c r="V106" s="40">
        <f t="shared" si="32"/>
        <v>0.87529476933516004</v>
      </c>
    </row>
    <row r="107" spans="1:22" s="41" customFormat="1" ht="14.25" hidden="1" outlineLevel="1" x14ac:dyDescent="0.2">
      <c r="A107" s="39" t="s">
        <v>124</v>
      </c>
      <c r="B107" s="19"/>
      <c r="C107" s="19"/>
      <c r="D107" s="19"/>
      <c r="E107" s="19"/>
      <c r="F107" s="19">
        <v>69814000</v>
      </c>
      <c r="G107" s="19"/>
      <c r="H107" s="19">
        <f t="shared" si="45"/>
        <v>69814000</v>
      </c>
      <c r="I107" s="19"/>
      <c r="J107" s="19">
        <f t="shared" si="46"/>
        <v>69814000</v>
      </c>
      <c r="K107" s="19"/>
      <c r="L107" s="19"/>
      <c r="M107" s="19"/>
      <c r="N107" s="19"/>
      <c r="O107" s="19">
        <f>+J107+K107+L107+M107+N107</f>
        <v>69814000</v>
      </c>
      <c r="P107" s="19">
        <v>19993760</v>
      </c>
      <c r="Q107" s="19">
        <v>14971625</v>
      </c>
      <c r="R107" s="19">
        <v>20000000</v>
      </c>
      <c r="S107" s="19">
        <v>13504531</v>
      </c>
      <c r="T107" s="19">
        <f t="shared" si="48"/>
        <v>68469916</v>
      </c>
      <c r="U107" s="19">
        <f t="shared" si="48"/>
        <v>116946072</v>
      </c>
      <c r="V107" s="40">
        <f t="shared" si="32"/>
        <v>0.98074764373907808</v>
      </c>
    </row>
    <row r="108" spans="1:22" s="41" customFormat="1" ht="14.25" hidden="1" outlineLevel="1" x14ac:dyDescent="0.2">
      <c r="A108" s="39" t="s">
        <v>125</v>
      </c>
      <c r="B108" s="19"/>
      <c r="C108" s="19"/>
      <c r="D108" s="19"/>
      <c r="E108" s="19"/>
      <c r="F108" s="19">
        <v>79200000</v>
      </c>
      <c r="G108" s="19"/>
      <c r="H108" s="19">
        <f t="shared" si="45"/>
        <v>79200000</v>
      </c>
      <c r="I108" s="19"/>
      <c r="J108" s="19">
        <f t="shared" si="46"/>
        <v>79200000</v>
      </c>
      <c r="K108" s="19"/>
      <c r="L108" s="19"/>
      <c r="M108" s="19"/>
      <c r="N108" s="19"/>
      <c r="O108" s="19">
        <f>+J108+K108+L108+M108+N108</f>
        <v>79200000</v>
      </c>
      <c r="P108" s="19">
        <v>9106064</v>
      </c>
      <c r="Q108" s="19">
        <v>11994658</v>
      </c>
      <c r="R108" s="19">
        <v>13362154</v>
      </c>
      <c r="S108" s="19">
        <v>44644020</v>
      </c>
      <c r="T108" s="19">
        <f t="shared" si="48"/>
        <v>79106896</v>
      </c>
      <c r="U108" s="19">
        <f t="shared" si="48"/>
        <v>149107728</v>
      </c>
      <c r="V108" s="40">
        <f t="shared" si="32"/>
        <v>0.9988244444444444</v>
      </c>
    </row>
    <row r="109" spans="1:22" s="41" customFormat="1" ht="14.25" hidden="1" outlineLevel="1" x14ac:dyDescent="0.2">
      <c r="A109" s="39" t="s">
        <v>126</v>
      </c>
      <c r="B109" s="19"/>
      <c r="C109" s="19"/>
      <c r="D109" s="19"/>
      <c r="E109" s="19"/>
      <c r="F109" s="19">
        <v>142180000</v>
      </c>
      <c r="G109" s="19"/>
      <c r="H109" s="19">
        <f t="shared" si="45"/>
        <v>142180000</v>
      </c>
      <c r="I109" s="19"/>
      <c r="J109" s="19">
        <f t="shared" si="46"/>
        <v>142180000</v>
      </c>
      <c r="K109" s="19"/>
      <c r="L109" s="19"/>
      <c r="M109" s="19"/>
      <c r="N109" s="19"/>
      <c r="O109" s="19">
        <f>+J109+K109+L109+M109+N109</f>
        <v>142180000</v>
      </c>
      <c r="P109" s="19">
        <v>1742033</v>
      </c>
      <c r="Q109" s="19">
        <v>10415319</v>
      </c>
      <c r="R109" s="19">
        <v>18930695</v>
      </c>
      <c r="S109" s="19">
        <v>111091953</v>
      </c>
      <c r="T109" s="19">
        <f t="shared" si="48"/>
        <v>142180000</v>
      </c>
      <c r="U109" s="19">
        <f t="shared" si="48"/>
        <v>282617967</v>
      </c>
      <c r="V109" s="40">
        <f t="shared" si="32"/>
        <v>1</v>
      </c>
    </row>
    <row r="110" spans="1:22" s="41" customFormat="1" ht="14.25" hidden="1" outlineLevel="1" x14ac:dyDescent="0.2">
      <c r="A110" s="39" t="s">
        <v>127</v>
      </c>
      <c r="B110" s="19"/>
      <c r="C110" s="19"/>
      <c r="D110" s="19"/>
      <c r="E110" s="19"/>
      <c r="F110" s="19">
        <v>145164492</v>
      </c>
      <c r="G110" s="19"/>
      <c r="H110" s="19">
        <f t="shared" si="45"/>
        <v>145164492</v>
      </c>
      <c r="I110" s="19"/>
      <c r="J110" s="19">
        <f t="shared" si="46"/>
        <v>145164492</v>
      </c>
      <c r="K110" s="19"/>
      <c r="L110" s="19"/>
      <c r="M110" s="19"/>
      <c r="N110" s="19"/>
      <c r="O110" s="19">
        <f>+J110+K110+L110+M110+N110</f>
        <v>145164492</v>
      </c>
      <c r="P110" s="19">
        <v>26393544</v>
      </c>
      <c r="Q110" s="19">
        <v>35191392</v>
      </c>
      <c r="R110" s="19">
        <v>39590316</v>
      </c>
      <c r="S110" s="19">
        <v>32172199</v>
      </c>
      <c r="T110" s="19">
        <f t="shared" si="48"/>
        <v>133347451</v>
      </c>
      <c r="U110" s="19">
        <f t="shared" si="48"/>
        <v>240301358</v>
      </c>
      <c r="V110" s="40">
        <f t="shared" si="32"/>
        <v>0.91859551301292053</v>
      </c>
    </row>
    <row r="111" spans="1:22" s="38" customFormat="1" ht="15" collapsed="1" x14ac:dyDescent="0.25">
      <c r="A111" s="36"/>
      <c r="B111" s="18"/>
      <c r="C111" s="18"/>
      <c r="D111" s="18"/>
      <c r="E111" s="18"/>
      <c r="F111" s="18"/>
      <c r="G111" s="18"/>
      <c r="H111" s="18"/>
      <c r="I111" s="23"/>
      <c r="J111" s="23"/>
      <c r="K111" s="23"/>
      <c r="L111" s="23"/>
      <c r="M111" s="23"/>
      <c r="N111" s="23"/>
      <c r="O111" s="23"/>
      <c r="P111" s="23"/>
      <c r="Q111" s="23"/>
      <c r="R111" s="23"/>
      <c r="S111" s="23"/>
      <c r="T111" s="23"/>
      <c r="U111" s="23"/>
      <c r="V111" s="37"/>
    </row>
    <row r="112" spans="1:22" s="38" customFormat="1" ht="15" x14ac:dyDescent="0.25">
      <c r="A112" s="36" t="s">
        <v>128</v>
      </c>
      <c r="B112" s="18"/>
      <c r="C112" s="18"/>
      <c r="D112" s="18"/>
      <c r="E112" s="18"/>
      <c r="F112" s="18"/>
      <c r="G112" s="18">
        <f>+G113+G118+G121+G128+G131</f>
        <v>12530985964.730202</v>
      </c>
      <c r="H112" s="18">
        <f>+H113+H118+H121+H128+H131</f>
        <v>12530985964.730202</v>
      </c>
      <c r="I112" s="23"/>
      <c r="J112" s="23">
        <f t="shared" ref="J112:R112" si="49">+J113+J118+J121+J128+J131</f>
        <v>12530985964.730202</v>
      </c>
      <c r="K112" s="23">
        <f t="shared" si="49"/>
        <v>850000000</v>
      </c>
      <c r="L112" s="23">
        <f t="shared" si="49"/>
        <v>425000000</v>
      </c>
      <c r="M112" s="23">
        <f>+M113+M118+M121+M128+M131</f>
        <v>98674905</v>
      </c>
      <c r="N112" s="23">
        <f>+N113+N118+N121+N128+N131</f>
        <v>0</v>
      </c>
      <c r="O112" s="23">
        <f>+O113+O118+O121+O128+O131</f>
        <v>13904660869.730202</v>
      </c>
      <c r="P112" s="23">
        <f t="shared" si="49"/>
        <v>2860574707</v>
      </c>
      <c r="Q112" s="23">
        <f t="shared" si="49"/>
        <v>3438117221</v>
      </c>
      <c r="R112" s="23">
        <f t="shared" si="49"/>
        <v>3375182815</v>
      </c>
      <c r="S112" s="23">
        <f>+S113+S118+S121+S128+S131</f>
        <v>3372552681</v>
      </c>
      <c r="T112" s="23">
        <f t="shared" si="48"/>
        <v>13046427424</v>
      </c>
      <c r="U112" s="23">
        <f t="shared" ref="U112:U131" si="50">+T112-O112</f>
        <v>-858233445.73020172</v>
      </c>
      <c r="V112" s="37">
        <f t="shared" ref="V112:V134" si="51">IFERROR(T112/O112,0)</f>
        <v>0.93827728315197279</v>
      </c>
    </row>
    <row r="113" spans="1:22" s="38" customFormat="1" ht="15" x14ac:dyDescent="0.25">
      <c r="A113" s="36" t="s">
        <v>129</v>
      </c>
      <c r="B113" s="18"/>
      <c r="C113" s="18"/>
      <c r="D113" s="18"/>
      <c r="E113" s="18"/>
      <c r="F113" s="18"/>
      <c r="G113" s="18">
        <f>SUM(G114:G117)</f>
        <v>3662954715.6412001</v>
      </c>
      <c r="H113" s="18">
        <f>SUM(H114:H117)</f>
        <v>3662954715.6412001</v>
      </c>
      <c r="I113" s="23"/>
      <c r="J113" s="23">
        <f t="shared" ref="J113:P113" si="52">SUM(J114:J117)</f>
        <v>3662954715.6412001</v>
      </c>
      <c r="K113" s="23">
        <f t="shared" si="52"/>
        <v>0</v>
      </c>
      <c r="L113" s="23">
        <f t="shared" si="52"/>
        <v>269000000</v>
      </c>
      <c r="M113" s="23">
        <f>SUM(M114:M117)</f>
        <v>215000000</v>
      </c>
      <c r="N113" s="23">
        <f>SUM(N114:N117)</f>
        <v>0</v>
      </c>
      <c r="O113" s="23">
        <f>SUM(O114:O117)</f>
        <v>4146954715.6412001</v>
      </c>
      <c r="P113" s="23">
        <f t="shared" si="52"/>
        <v>1163673413</v>
      </c>
      <c r="Q113" s="23">
        <f>SUM(Q114:Q117)</f>
        <v>1374321775</v>
      </c>
      <c r="R113" s="23">
        <f>SUM(R114:R117)</f>
        <v>1009105340</v>
      </c>
      <c r="S113" s="23">
        <f>SUM(S114:S117)</f>
        <v>596664359</v>
      </c>
      <c r="T113" s="23">
        <f t="shared" si="48"/>
        <v>4143764887</v>
      </c>
      <c r="U113" s="23">
        <f t="shared" si="50"/>
        <v>-3189828.6412000656</v>
      </c>
      <c r="V113" s="37">
        <f t="shared" si="51"/>
        <v>0.99923080215243998</v>
      </c>
    </row>
    <row r="114" spans="1:22" s="41" customFormat="1" ht="14.25" hidden="1" outlineLevel="1" x14ac:dyDescent="0.2">
      <c r="A114" s="39" t="s">
        <v>130</v>
      </c>
      <c r="B114" s="19"/>
      <c r="C114" s="19"/>
      <c r="D114" s="19"/>
      <c r="E114" s="19"/>
      <c r="F114" s="19"/>
      <c r="G114" s="19">
        <v>1756873028.198</v>
      </c>
      <c r="H114" s="19">
        <f>+B114+C114+D114+G114+E114+F114</f>
        <v>1756873028.198</v>
      </c>
      <c r="I114" s="19"/>
      <c r="J114" s="19">
        <f>+H114+I114</f>
        <v>1756873028.198</v>
      </c>
      <c r="K114" s="19"/>
      <c r="L114" s="19">
        <v>69000000</v>
      </c>
      <c r="M114" s="19">
        <v>215000000</v>
      </c>
      <c r="N114" s="19">
        <v>5900000</v>
      </c>
      <c r="O114" s="19">
        <f>+J114+K114+L114+M114+N114</f>
        <v>2046773028.198</v>
      </c>
      <c r="P114" s="19">
        <v>603500000</v>
      </c>
      <c r="Q114" s="19">
        <v>583744000</v>
      </c>
      <c r="R114" s="19">
        <v>515378083</v>
      </c>
      <c r="S114" s="19">
        <v>344150945</v>
      </c>
      <c r="T114" s="19">
        <f t="shared" si="48"/>
        <v>2046773028</v>
      </c>
      <c r="U114" s="19">
        <f t="shared" si="50"/>
        <v>-0.19799995422363281</v>
      </c>
      <c r="V114" s="40">
        <f t="shared" si="51"/>
        <v>0.99999999990326238</v>
      </c>
    </row>
    <row r="115" spans="1:22" s="41" customFormat="1" ht="14.25" hidden="1" outlineLevel="1" x14ac:dyDescent="0.2">
      <c r="A115" s="39" t="s">
        <v>131</v>
      </c>
      <c r="B115" s="19"/>
      <c r="C115" s="19"/>
      <c r="D115" s="19"/>
      <c r="E115" s="19"/>
      <c r="F115" s="19"/>
      <c r="G115" s="19">
        <v>422050386</v>
      </c>
      <c r="H115" s="19">
        <f>+B115+C115+D115+G115+E115+F115</f>
        <v>422050386</v>
      </c>
      <c r="I115" s="19"/>
      <c r="J115" s="19">
        <f>+H115+I115</f>
        <v>422050386</v>
      </c>
      <c r="K115" s="19"/>
      <c r="L115" s="19"/>
      <c r="M115" s="19"/>
      <c r="N115" s="19">
        <v>-67869477</v>
      </c>
      <c r="O115" s="19">
        <f>+J115+K115+L115+M115+N115</f>
        <v>354180909</v>
      </c>
      <c r="P115" s="19">
        <v>75096080</v>
      </c>
      <c r="Q115" s="19">
        <v>148044075</v>
      </c>
      <c r="R115" s="19">
        <v>49995184</v>
      </c>
      <c r="S115" s="19">
        <v>80044824</v>
      </c>
      <c r="T115" s="19">
        <f t="shared" si="48"/>
        <v>353180163</v>
      </c>
      <c r="U115" s="19">
        <f t="shared" si="50"/>
        <v>-1000746</v>
      </c>
      <c r="V115" s="40">
        <f t="shared" si="51"/>
        <v>0.99717447785984425</v>
      </c>
    </row>
    <row r="116" spans="1:22" s="41" customFormat="1" ht="14.25" hidden="1" outlineLevel="1" x14ac:dyDescent="0.2">
      <c r="A116" s="39" t="s">
        <v>132</v>
      </c>
      <c r="B116" s="19"/>
      <c r="C116" s="19"/>
      <c r="D116" s="19"/>
      <c r="E116" s="19"/>
      <c r="F116" s="19"/>
      <c r="G116" s="19">
        <v>128471301.44320001</v>
      </c>
      <c r="H116" s="19">
        <f>+B116+C116+D116+G116+E116+F116</f>
        <v>128471301.44320001</v>
      </c>
      <c r="I116" s="19"/>
      <c r="J116" s="19">
        <f>+H116+I116</f>
        <v>128471301.44320001</v>
      </c>
      <c r="K116" s="19"/>
      <c r="L116" s="19"/>
      <c r="M116" s="19"/>
      <c r="N116" s="19">
        <v>-42387501</v>
      </c>
      <c r="O116" s="19">
        <f>+J116+K116+L116+M116+N116</f>
        <v>86083800.443200007</v>
      </c>
      <c r="P116" s="19">
        <v>18321193</v>
      </c>
      <c r="Q116" s="19">
        <v>23784813</v>
      </c>
      <c r="R116" s="19">
        <v>22398106</v>
      </c>
      <c r="S116" s="19">
        <v>19390606</v>
      </c>
      <c r="T116" s="19">
        <f t="shared" si="48"/>
        <v>83894718</v>
      </c>
      <c r="U116" s="19">
        <f t="shared" si="50"/>
        <v>-2189082.4432000071</v>
      </c>
      <c r="V116" s="40">
        <f t="shared" si="51"/>
        <v>0.97457033225845535</v>
      </c>
    </row>
    <row r="117" spans="1:22" s="41" customFormat="1" ht="14.25" hidden="1" outlineLevel="1" x14ac:dyDescent="0.2">
      <c r="A117" s="39" t="s">
        <v>133</v>
      </c>
      <c r="B117" s="19"/>
      <c r="C117" s="19"/>
      <c r="D117" s="19"/>
      <c r="E117" s="19"/>
      <c r="F117" s="19"/>
      <c r="G117" s="19">
        <v>1355560000</v>
      </c>
      <c r="H117" s="19">
        <f>+B117+C117+D117+G117+E117+F117</f>
        <v>1355560000</v>
      </c>
      <c r="I117" s="19"/>
      <c r="J117" s="19">
        <f>+H117+I117</f>
        <v>1355560000</v>
      </c>
      <c r="K117" s="19"/>
      <c r="L117" s="19">
        <v>200000000</v>
      </c>
      <c r="M117" s="19"/>
      <c r="N117" s="19">
        <v>104356978</v>
      </c>
      <c r="O117" s="19">
        <f>+J117+K117+L117+M117+N117</f>
        <v>1659916978</v>
      </c>
      <c r="P117" s="19">
        <v>466756140</v>
      </c>
      <c r="Q117" s="19">
        <v>618748887</v>
      </c>
      <c r="R117" s="19">
        <v>421333967</v>
      </c>
      <c r="S117" s="19">
        <v>153077984</v>
      </c>
      <c r="T117" s="19">
        <f t="shared" si="48"/>
        <v>1659916978</v>
      </c>
      <c r="U117" s="19">
        <f t="shared" si="50"/>
        <v>0</v>
      </c>
      <c r="V117" s="40">
        <f t="shared" si="51"/>
        <v>1</v>
      </c>
    </row>
    <row r="118" spans="1:22" s="38" customFormat="1" ht="15" collapsed="1" x14ac:dyDescent="0.25">
      <c r="A118" s="36" t="s">
        <v>134</v>
      </c>
      <c r="B118" s="18"/>
      <c r="C118" s="18"/>
      <c r="D118" s="18"/>
      <c r="E118" s="18"/>
      <c r="F118" s="18"/>
      <c r="G118" s="18">
        <f>SUM(G119:G120)</f>
        <v>603330250.14999998</v>
      </c>
      <c r="H118" s="18">
        <f>SUM(H119:H120)</f>
        <v>603330250.14999998</v>
      </c>
      <c r="I118" s="23"/>
      <c r="J118" s="23">
        <f t="shared" ref="J118:P118" si="53">SUM(J119:J120)</f>
        <v>603330250.14999998</v>
      </c>
      <c r="K118" s="23">
        <f t="shared" si="53"/>
        <v>0</v>
      </c>
      <c r="L118" s="23">
        <f t="shared" si="53"/>
        <v>0</v>
      </c>
      <c r="M118" s="23">
        <f>SUM(M119:M120)</f>
        <v>0</v>
      </c>
      <c r="N118" s="23">
        <f>SUM(N119:N120)</f>
        <v>0</v>
      </c>
      <c r="O118" s="23">
        <f>SUM(O119:O120)</f>
        <v>603330250.14999998</v>
      </c>
      <c r="P118" s="23">
        <f t="shared" si="53"/>
        <v>97638609</v>
      </c>
      <c r="Q118" s="23">
        <f>SUM(Q119:Q120)</f>
        <v>105478337</v>
      </c>
      <c r="R118" s="23">
        <f>SUM(R119:R120)</f>
        <v>89032702</v>
      </c>
      <c r="S118" s="23">
        <f>SUM(S119:S120)</f>
        <v>148360962</v>
      </c>
      <c r="T118" s="23">
        <f t="shared" si="48"/>
        <v>440510610</v>
      </c>
      <c r="U118" s="23">
        <f t="shared" si="50"/>
        <v>-162819640.14999998</v>
      </c>
      <c r="V118" s="37">
        <f t="shared" si="51"/>
        <v>0.73013181402802241</v>
      </c>
    </row>
    <row r="119" spans="1:22" s="41" customFormat="1" ht="14.25" hidden="1" outlineLevel="1" x14ac:dyDescent="0.2">
      <c r="A119" s="39" t="s">
        <v>135</v>
      </c>
      <c r="B119" s="19"/>
      <c r="C119" s="19"/>
      <c r="D119" s="19"/>
      <c r="E119" s="19"/>
      <c r="F119" s="19"/>
      <c r="G119" s="19">
        <v>363470000</v>
      </c>
      <c r="H119" s="19">
        <f>+B119+C119+D119+G119+E119+F119</f>
        <v>363470000</v>
      </c>
      <c r="I119" s="19"/>
      <c r="J119" s="19">
        <f>+H119+I119</f>
        <v>363470000</v>
      </c>
      <c r="K119" s="19"/>
      <c r="L119" s="19"/>
      <c r="M119" s="19"/>
      <c r="N119" s="19"/>
      <c r="O119" s="19">
        <f>+J119+K119+L119+M119+N119</f>
        <v>363470000</v>
      </c>
      <c r="P119" s="19">
        <v>93717809</v>
      </c>
      <c r="Q119" s="19">
        <v>75612657</v>
      </c>
      <c r="R119" s="19">
        <v>68200871</v>
      </c>
      <c r="S119" s="19">
        <v>118115122</v>
      </c>
      <c r="T119" s="19">
        <f t="shared" si="48"/>
        <v>355646459</v>
      </c>
      <c r="U119" s="19">
        <f t="shared" si="50"/>
        <v>-7823541</v>
      </c>
      <c r="V119" s="40">
        <f t="shared" si="51"/>
        <v>0.9784754147522492</v>
      </c>
    </row>
    <row r="120" spans="1:22" s="41" customFormat="1" ht="14.25" hidden="1" outlineLevel="1" x14ac:dyDescent="0.2">
      <c r="A120" s="39" t="s">
        <v>136</v>
      </c>
      <c r="B120" s="19"/>
      <c r="C120" s="19"/>
      <c r="D120" s="19"/>
      <c r="E120" s="19"/>
      <c r="F120" s="19"/>
      <c r="G120" s="19">
        <v>239860250.15000001</v>
      </c>
      <c r="H120" s="19">
        <f>+B120+C120+D120+G120+E120+F120</f>
        <v>239860250.15000001</v>
      </c>
      <c r="I120" s="19"/>
      <c r="J120" s="19">
        <f>+H120+I120</f>
        <v>239860250.15000001</v>
      </c>
      <c r="K120" s="19"/>
      <c r="L120" s="19"/>
      <c r="M120" s="19"/>
      <c r="N120" s="19"/>
      <c r="O120" s="19">
        <f>+J120+K120+L120+M120+N120</f>
        <v>239860250.15000001</v>
      </c>
      <c r="P120" s="19">
        <v>3920800</v>
      </c>
      <c r="Q120" s="19">
        <v>29865680</v>
      </c>
      <c r="R120" s="19">
        <v>20831831</v>
      </c>
      <c r="S120" s="19">
        <v>30245840</v>
      </c>
      <c r="T120" s="19">
        <f t="shared" si="48"/>
        <v>84864151</v>
      </c>
      <c r="U120" s="19">
        <f t="shared" si="50"/>
        <v>-154996099.15000001</v>
      </c>
      <c r="V120" s="40">
        <f t="shared" si="51"/>
        <v>0.35380664760805092</v>
      </c>
    </row>
    <row r="121" spans="1:22" s="38" customFormat="1" ht="15" collapsed="1" x14ac:dyDescent="0.25">
      <c r="A121" s="36" t="s">
        <v>137</v>
      </c>
      <c r="B121" s="18"/>
      <c r="C121" s="18"/>
      <c r="D121" s="18"/>
      <c r="E121" s="18"/>
      <c r="F121" s="18"/>
      <c r="G121" s="18">
        <f>SUM(G122:G127)</f>
        <v>1213486700</v>
      </c>
      <c r="H121" s="18">
        <f>SUM(H122:H127)</f>
        <v>1213486700</v>
      </c>
      <c r="I121" s="23"/>
      <c r="J121" s="23">
        <f t="shared" ref="J121:P121" si="54">SUM(J122:J127)</f>
        <v>1213486700</v>
      </c>
      <c r="K121" s="23">
        <f t="shared" si="54"/>
        <v>850000000</v>
      </c>
      <c r="L121" s="23">
        <f>SUM(L122:L127)</f>
        <v>0</v>
      </c>
      <c r="M121" s="23">
        <f>SUM(M122:M127)</f>
        <v>-91893362</v>
      </c>
      <c r="N121" s="23">
        <f>SUM(N122:N127)</f>
        <v>0</v>
      </c>
      <c r="O121" s="23">
        <f>SUM(O122:O127)</f>
        <v>1971593338</v>
      </c>
      <c r="P121" s="23">
        <f t="shared" si="54"/>
        <v>69392040</v>
      </c>
      <c r="Q121" s="23">
        <f>SUM(Q122:Q127)</f>
        <v>412632211</v>
      </c>
      <c r="R121" s="23">
        <f>SUM(R122:R127)</f>
        <v>442473966</v>
      </c>
      <c r="S121" s="23">
        <f>SUM(S122:S127)</f>
        <v>1037769476</v>
      </c>
      <c r="T121" s="23">
        <f t="shared" si="48"/>
        <v>1962267693</v>
      </c>
      <c r="U121" s="23">
        <f t="shared" si="50"/>
        <v>-9325645</v>
      </c>
      <c r="V121" s="37">
        <f t="shared" si="51"/>
        <v>0.99526999568305496</v>
      </c>
    </row>
    <row r="122" spans="1:22" s="41" customFormat="1" ht="14.25" hidden="1" outlineLevel="1" x14ac:dyDescent="0.2">
      <c r="A122" s="39" t="s">
        <v>138</v>
      </c>
      <c r="B122" s="19"/>
      <c r="C122" s="19"/>
      <c r="D122" s="19"/>
      <c r="E122" s="19"/>
      <c r="F122" s="19"/>
      <c r="G122" s="19">
        <v>132000000</v>
      </c>
      <c r="H122" s="19">
        <f t="shared" ref="H122:H127" si="55">+B122+C122+D122+G122+E122+F122</f>
        <v>132000000</v>
      </c>
      <c r="I122" s="19"/>
      <c r="J122" s="19">
        <f t="shared" ref="J122:J127" si="56">+H122+I122</f>
        <v>132000000</v>
      </c>
      <c r="K122" s="19"/>
      <c r="L122" s="19"/>
      <c r="M122" s="19"/>
      <c r="N122" s="19">
        <v>-1150000</v>
      </c>
      <c r="O122" s="19">
        <f t="shared" ref="O122:O127" si="57">+J122+K122+L122+M122+N122</f>
        <v>130850000</v>
      </c>
      <c r="P122" s="19">
        <v>0</v>
      </c>
      <c r="Q122" s="19">
        <v>80000000</v>
      </c>
      <c r="R122" s="19">
        <v>30000000</v>
      </c>
      <c r="S122" s="19">
        <v>20847360</v>
      </c>
      <c r="T122" s="19">
        <f t="shared" si="48"/>
        <v>130847360</v>
      </c>
      <c r="U122" s="19">
        <f t="shared" si="50"/>
        <v>-2640</v>
      </c>
      <c r="V122" s="40">
        <f t="shared" si="51"/>
        <v>0.99997982422621323</v>
      </c>
    </row>
    <row r="123" spans="1:22" s="41" customFormat="1" ht="14.25" hidden="1" outlineLevel="1" x14ac:dyDescent="0.2">
      <c r="A123" s="39" t="s">
        <v>139</v>
      </c>
      <c r="B123" s="19"/>
      <c r="C123" s="19"/>
      <c r="D123" s="19"/>
      <c r="E123" s="19"/>
      <c r="F123" s="19"/>
      <c r="G123" s="19">
        <v>580555000</v>
      </c>
      <c r="H123" s="19">
        <f t="shared" si="55"/>
        <v>580555000</v>
      </c>
      <c r="I123" s="19"/>
      <c r="J123" s="19">
        <f t="shared" si="56"/>
        <v>580555000</v>
      </c>
      <c r="K123" s="19">
        <v>850000000</v>
      </c>
      <c r="L123" s="19"/>
      <c r="M123" s="19"/>
      <c r="N123" s="19">
        <v>85450000</v>
      </c>
      <c r="O123" s="19">
        <f t="shared" si="57"/>
        <v>1516005000</v>
      </c>
      <c r="P123" s="19">
        <v>23125039</v>
      </c>
      <c r="Q123" s="19">
        <v>236522031</v>
      </c>
      <c r="R123" s="19">
        <v>319137408</v>
      </c>
      <c r="S123" s="19">
        <v>928247326</v>
      </c>
      <c r="T123" s="19">
        <f t="shared" si="48"/>
        <v>1507031804</v>
      </c>
      <c r="U123" s="19">
        <f t="shared" si="50"/>
        <v>-8973196</v>
      </c>
      <c r="V123" s="40">
        <f t="shared" si="51"/>
        <v>0.99408102479873084</v>
      </c>
    </row>
    <row r="124" spans="1:22" s="41" customFormat="1" ht="14.25" hidden="1" outlineLevel="1" x14ac:dyDescent="0.2">
      <c r="A124" s="39" t="s">
        <v>140</v>
      </c>
      <c r="B124" s="19"/>
      <c r="C124" s="19"/>
      <c r="D124" s="19"/>
      <c r="E124" s="19"/>
      <c r="F124" s="19"/>
      <c r="G124" s="19">
        <v>60000000</v>
      </c>
      <c r="H124" s="19">
        <f t="shared" si="55"/>
        <v>60000000</v>
      </c>
      <c r="I124" s="19"/>
      <c r="J124" s="19">
        <f t="shared" si="56"/>
        <v>60000000</v>
      </c>
      <c r="K124" s="19"/>
      <c r="L124" s="19"/>
      <c r="M124" s="19"/>
      <c r="N124" s="19">
        <v>-4500000</v>
      </c>
      <c r="O124" s="19">
        <f t="shared" si="57"/>
        <v>55500000</v>
      </c>
      <c r="P124" s="19">
        <v>0</v>
      </c>
      <c r="Q124" s="19">
        <v>15207756</v>
      </c>
      <c r="R124" s="19">
        <v>21309333</v>
      </c>
      <c r="S124" s="19">
        <v>18955556</v>
      </c>
      <c r="T124" s="19">
        <f t="shared" si="48"/>
        <v>55472645</v>
      </c>
      <c r="U124" s="19">
        <f t="shared" si="50"/>
        <v>-27355</v>
      </c>
      <c r="V124" s="40">
        <f t="shared" si="51"/>
        <v>0.99950711711711715</v>
      </c>
    </row>
    <row r="125" spans="1:22" s="41" customFormat="1" ht="14.25" hidden="1" outlineLevel="1" x14ac:dyDescent="0.2">
      <c r="A125" s="39" t="s">
        <v>141</v>
      </c>
      <c r="B125" s="19"/>
      <c r="C125" s="19"/>
      <c r="D125" s="19"/>
      <c r="E125" s="19"/>
      <c r="F125" s="19"/>
      <c r="G125" s="19">
        <v>110000000</v>
      </c>
      <c r="H125" s="19">
        <f t="shared" si="55"/>
        <v>110000000</v>
      </c>
      <c r="I125" s="19"/>
      <c r="J125" s="19">
        <f t="shared" si="56"/>
        <v>110000000</v>
      </c>
      <c r="K125" s="19"/>
      <c r="L125" s="19"/>
      <c r="M125" s="19">
        <v>-10000000</v>
      </c>
      <c r="N125" s="19">
        <v>-15400000</v>
      </c>
      <c r="O125" s="19">
        <f t="shared" si="57"/>
        <v>84600000</v>
      </c>
      <c r="P125" s="19">
        <v>12282413</v>
      </c>
      <c r="Q125" s="19">
        <v>30031678</v>
      </c>
      <c r="R125" s="19">
        <v>26983015</v>
      </c>
      <c r="S125" s="19">
        <v>15296423</v>
      </c>
      <c r="T125" s="19">
        <f t="shared" si="48"/>
        <v>84593529</v>
      </c>
      <c r="U125" s="19">
        <f t="shared" si="50"/>
        <v>-6471</v>
      </c>
      <c r="V125" s="40">
        <f t="shared" si="51"/>
        <v>0.99992351063829787</v>
      </c>
    </row>
    <row r="126" spans="1:22" s="41" customFormat="1" ht="14.25" hidden="1" outlineLevel="1" x14ac:dyDescent="0.2">
      <c r="A126" s="39" t="s">
        <v>142</v>
      </c>
      <c r="B126" s="19"/>
      <c r="C126" s="19"/>
      <c r="D126" s="19"/>
      <c r="E126" s="19"/>
      <c r="F126" s="19"/>
      <c r="G126" s="19">
        <v>323911700</v>
      </c>
      <c r="H126" s="19">
        <f t="shared" si="55"/>
        <v>323911700</v>
      </c>
      <c r="I126" s="19"/>
      <c r="J126" s="19">
        <f t="shared" si="56"/>
        <v>323911700</v>
      </c>
      <c r="K126" s="19"/>
      <c r="L126" s="19"/>
      <c r="M126" s="19">
        <v>-81893362</v>
      </c>
      <c r="N126" s="19">
        <v>-63752000</v>
      </c>
      <c r="O126" s="19">
        <f t="shared" si="57"/>
        <v>178266338</v>
      </c>
      <c r="P126" s="19">
        <v>32563058</v>
      </c>
      <c r="Q126" s="19">
        <v>49455280</v>
      </c>
      <c r="R126" s="19">
        <v>43333989</v>
      </c>
      <c r="S126" s="19">
        <v>52913912</v>
      </c>
      <c r="T126" s="19">
        <f t="shared" si="48"/>
        <v>178266239</v>
      </c>
      <c r="U126" s="19">
        <f t="shared" si="50"/>
        <v>-99</v>
      </c>
      <c r="V126" s="40">
        <f t="shared" si="51"/>
        <v>0.99999944465118251</v>
      </c>
    </row>
    <row r="127" spans="1:22" s="41" customFormat="1" ht="14.25" hidden="1" outlineLevel="1" x14ac:dyDescent="0.2">
      <c r="A127" s="39" t="s">
        <v>143</v>
      </c>
      <c r="B127" s="19"/>
      <c r="C127" s="19"/>
      <c r="D127" s="19"/>
      <c r="E127" s="19"/>
      <c r="F127" s="19"/>
      <c r="G127" s="19">
        <v>7020000</v>
      </c>
      <c r="H127" s="19">
        <f t="shared" si="55"/>
        <v>7020000</v>
      </c>
      <c r="I127" s="19"/>
      <c r="J127" s="19">
        <f t="shared" si="56"/>
        <v>7020000</v>
      </c>
      <c r="K127" s="19"/>
      <c r="L127" s="19"/>
      <c r="M127" s="19"/>
      <c r="N127" s="19">
        <v>-648000</v>
      </c>
      <c r="O127" s="19">
        <f t="shared" si="57"/>
        <v>6372000</v>
      </c>
      <c r="P127" s="19">
        <v>1421530</v>
      </c>
      <c r="Q127" s="19">
        <v>1415466</v>
      </c>
      <c r="R127" s="19">
        <v>1710221</v>
      </c>
      <c r="S127" s="19">
        <v>1508899</v>
      </c>
      <c r="T127" s="19">
        <f t="shared" si="48"/>
        <v>6056116</v>
      </c>
      <c r="U127" s="19">
        <f t="shared" si="50"/>
        <v>-315884</v>
      </c>
      <c r="V127" s="40">
        <f t="shared" si="51"/>
        <v>0.95042623979912111</v>
      </c>
    </row>
    <row r="128" spans="1:22" s="38" customFormat="1" ht="15" collapsed="1" x14ac:dyDescent="0.25">
      <c r="A128" s="36" t="s">
        <v>144</v>
      </c>
      <c r="B128" s="18"/>
      <c r="C128" s="18"/>
      <c r="D128" s="18"/>
      <c r="E128" s="18"/>
      <c r="F128" s="18"/>
      <c r="G128" s="18">
        <f>SUM(G129:G130)</f>
        <v>323412404</v>
      </c>
      <c r="H128" s="18">
        <f>SUM(H129:H130)</f>
        <v>323412404</v>
      </c>
      <c r="I128" s="23"/>
      <c r="J128" s="23">
        <f t="shared" ref="J128:P128" si="58">SUM(J129:J130)</f>
        <v>323412404</v>
      </c>
      <c r="K128" s="23">
        <f t="shared" si="58"/>
        <v>0</v>
      </c>
      <c r="L128" s="23">
        <f t="shared" si="58"/>
        <v>140000000</v>
      </c>
      <c r="M128" s="23">
        <f t="shared" si="58"/>
        <v>0</v>
      </c>
      <c r="N128" s="23">
        <f t="shared" si="58"/>
        <v>0</v>
      </c>
      <c r="O128" s="23">
        <f>SUM(O129:O130)</f>
        <v>463412404</v>
      </c>
      <c r="P128" s="23">
        <f t="shared" si="58"/>
        <v>35402169</v>
      </c>
      <c r="Q128" s="23">
        <f>SUM(Q129:Q130)</f>
        <v>51144173</v>
      </c>
      <c r="R128" s="23">
        <f>SUM(R129:R130)</f>
        <v>218998705</v>
      </c>
      <c r="S128" s="23">
        <f>SUM(S129:S130)</f>
        <v>98278049</v>
      </c>
      <c r="T128" s="23">
        <f t="shared" si="48"/>
        <v>403823096</v>
      </c>
      <c r="U128" s="23">
        <f t="shared" si="50"/>
        <v>-59589308</v>
      </c>
      <c r="V128" s="37">
        <f t="shared" si="51"/>
        <v>0.87141192707478754</v>
      </c>
    </row>
    <row r="129" spans="1:22" s="41" customFormat="1" ht="14.25" hidden="1" outlineLevel="1" x14ac:dyDescent="0.2">
      <c r="A129" s="39" t="s">
        <v>145</v>
      </c>
      <c r="B129" s="19"/>
      <c r="C129" s="19"/>
      <c r="D129" s="19"/>
      <c r="E129" s="19"/>
      <c r="F129" s="19"/>
      <c r="G129" s="19">
        <v>208182249</v>
      </c>
      <c r="H129" s="19">
        <f>+B129+C129+D129+G129+E129+F129</f>
        <v>208182249</v>
      </c>
      <c r="I129" s="19"/>
      <c r="J129" s="19">
        <f>+H129+I129</f>
        <v>208182249</v>
      </c>
      <c r="K129" s="19"/>
      <c r="L129" s="19"/>
      <c r="M129" s="19"/>
      <c r="N129" s="19"/>
      <c r="O129" s="19">
        <f>+J129+K129+L129+M129+N129</f>
        <v>208182249</v>
      </c>
      <c r="P129" s="19">
        <v>27607961</v>
      </c>
      <c r="Q129" s="19">
        <v>34668437</v>
      </c>
      <c r="R129" s="19">
        <v>38987115</v>
      </c>
      <c r="S129" s="19">
        <v>49245400</v>
      </c>
      <c r="T129" s="19">
        <f t="shared" si="48"/>
        <v>150508913</v>
      </c>
      <c r="U129" s="19">
        <f t="shared" si="50"/>
        <v>-57673336</v>
      </c>
      <c r="V129" s="40">
        <f t="shared" si="51"/>
        <v>0.72296708159781675</v>
      </c>
    </row>
    <row r="130" spans="1:22" s="41" customFormat="1" ht="14.25" hidden="1" outlineLevel="1" x14ac:dyDescent="0.2">
      <c r="A130" s="39" t="s">
        <v>146</v>
      </c>
      <c r="B130" s="19"/>
      <c r="C130" s="19"/>
      <c r="D130" s="19"/>
      <c r="E130" s="19"/>
      <c r="F130" s="19"/>
      <c r="G130" s="19">
        <v>115230155</v>
      </c>
      <c r="H130" s="19">
        <f>+B130+C130+D130+G130+E130+F130</f>
        <v>115230155</v>
      </c>
      <c r="I130" s="19"/>
      <c r="J130" s="19">
        <f>+H130+I130</f>
        <v>115230155</v>
      </c>
      <c r="K130" s="19"/>
      <c r="L130" s="19">
        <v>140000000</v>
      </c>
      <c r="M130" s="19"/>
      <c r="N130" s="19"/>
      <c r="O130" s="19">
        <f>+J130+K130+L130+M130+N130</f>
        <v>255230155</v>
      </c>
      <c r="P130" s="19">
        <v>7794208</v>
      </c>
      <c r="Q130" s="19">
        <v>16475736</v>
      </c>
      <c r="R130" s="19">
        <v>180011590</v>
      </c>
      <c r="S130" s="19">
        <v>49032649</v>
      </c>
      <c r="T130" s="19">
        <f t="shared" si="48"/>
        <v>253314183</v>
      </c>
      <c r="U130" s="19">
        <f t="shared" si="50"/>
        <v>-1915972</v>
      </c>
      <c r="V130" s="40">
        <f t="shared" si="51"/>
        <v>0.99249315975222441</v>
      </c>
    </row>
    <row r="131" spans="1:22" s="38" customFormat="1" ht="15" collapsed="1" x14ac:dyDescent="0.25">
      <c r="A131" s="36" t="s">
        <v>147</v>
      </c>
      <c r="B131" s="18"/>
      <c r="C131" s="18"/>
      <c r="D131" s="18"/>
      <c r="E131" s="18"/>
      <c r="F131" s="18"/>
      <c r="G131" s="18">
        <f>SUM(G132:G134)</f>
        <v>6727801894.9390011</v>
      </c>
      <c r="H131" s="18">
        <f>SUM(H132:H134)</f>
        <v>6727801894.9390011</v>
      </c>
      <c r="I131" s="23"/>
      <c r="J131" s="23">
        <f t="shared" ref="J131:Q131" si="59">SUM(J132:J134)</f>
        <v>6727801894.9390011</v>
      </c>
      <c r="K131" s="23">
        <f t="shared" si="59"/>
        <v>0</v>
      </c>
      <c r="L131" s="23">
        <f t="shared" si="59"/>
        <v>16000000</v>
      </c>
      <c r="M131" s="23">
        <f>SUM(M132:M134)</f>
        <v>-24431733</v>
      </c>
      <c r="N131" s="23">
        <f>SUM(N132:N134)</f>
        <v>0</v>
      </c>
      <c r="O131" s="23">
        <f>SUM(O132:O134)</f>
        <v>6719370161.9390011</v>
      </c>
      <c r="P131" s="23">
        <f t="shared" si="59"/>
        <v>1494468476</v>
      </c>
      <c r="Q131" s="23">
        <f t="shared" si="59"/>
        <v>1494540725</v>
      </c>
      <c r="R131" s="23">
        <f>SUM(R132:R134)</f>
        <v>1615572102</v>
      </c>
      <c r="S131" s="23">
        <f>SUM(S132:S134)</f>
        <v>1491479835</v>
      </c>
      <c r="T131" s="23">
        <f t="shared" si="48"/>
        <v>6096061138</v>
      </c>
      <c r="U131" s="23">
        <f t="shared" si="50"/>
        <v>-623309023.93900108</v>
      </c>
      <c r="V131" s="37">
        <f t="shared" si="51"/>
        <v>0.90723698666436714</v>
      </c>
    </row>
    <row r="132" spans="1:22" s="41" customFormat="1" ht="14.25" hidden="1" outlineLevel="1" x14ac:dyDescent="0.2">
      <c r="A132" s="39" t="s">
        <v>148</v>
      </c>
      <c r="B132" s="19"/>
      <c r="C132" s="19"/>
      <c r="D132" s="19"/>
      <c r="E132" s="19"/>
      <c r="F132" s="19"/>
      <c r="G132" s="19">
        <v>6569841906.1600008</v>
      </c>
      <c r="H132" s="19">
        <f>+B132+C132+D132+G132+E132+F132</f>
        <v>6569841906.1600008</v>
      </c>
      <c r="I132" s="19"/>
      <c r="J132" s="19">
        <f>+H132+I132</f>
        <v>6569841906.1600008</v>
      </c>
      <c r="K132" s="19"/>
      <c r="L132" s="19"/>
      <c r="M132" s="19"/>
      <c r="N132" s="19">
        <v>-3500000</v>
      </c>
      <c r="O132" s="19">
        <f>+J132+K132+L132+M132+N132</f>
        <v>6566341906.1600008</v>
      </c>
      <c r="P132" s="19">
        <v>1470252013</v>
      </c>
      <c r="Q132" s="19">
        <v>1464546810</v>
      </c>
      <c r="R132" s="19">
        <v>1579204547</v>
      </c>
      <c r="S132" s="19">
        <v>1443020741</v>
      </c>
      <c r="T132" s="19">
        <f t="shared" si="48"/>
        <v>5957024111</v>
      </c>
      <c r="U132" s="19">
        <f t="shared" si="48"/>
        <v>10443796209</v>
      </c>
      <c r="V132" s="40">
        <f t="shared" si="51"/>
        <v>0.90720589882954628</v>
      </c>
    </row>
    <row r="133" spans="1:22" s="41" customFormat="1" ht="14.25" hidden="1" outlineLevel="1" x14ac:dyDescent="0.2">
      <c r="A133" s="39" t="s">
        <v>149</v>
      </c>
      <c r="B133" s="19"/>
      <c r="C133" s="19"/>
      <c r="D133" s="19"/>
      <c r="E133" s="19"/>
      <c r="F133" s="19"/>
      <c r="G133" s="19">
        <v>95238156.671999946</v>
      </c>
      <c r="H133" s="19">
        <f>+B133+C133+D133+G133+E133+F133</f>
        <v>95238156.671999946</v>
      </c>
      <c r="I133" s="19"/>
      <c r="J133" s="19">
        <f>+H133+I133</f>
        <v>95238156.671999946</v>
      </c>
      <c r="K133" s="19"/>
      <c r="L133" s="19"/>
      <c r="M133" s="19">
        <v>-24431733</v>
      </c>
      <c r="N133" s="19">
        <v>3500000</v>
      </c>
      <c r="O133" s="19">
        <f>+J133+K133+L133+M133+N133</f>
        <v>74306423.671999946</v>
      </c>
      <c r="P133" s="19">
        <v>10327296</v>
      </c>
      <c r="Q133" s="19">
        <v>16479128</v>
      </c>
      <c r="R133" s="19">
        <v>19363680</v>
      </c>
      <c r="S133" s="19">
        <v>26140973</v>
      </c>
      <c r="T133" s="19">
        <f t="shared" si="48"/>
        <v>72311077</v>
      </c>
      <c r="U133" s="19">
        <f t="shared" si="48"/>
        <v>134294858</v>
      </c>
      <c r="V133" s="40">
        <f t="shared" si="51"/>
        <v>0.97314705010151326</v>
      </c>
    </row>
    <row r="134" spans="1:22" s="41" customFormat="1" ht="14.25" hidden="1" outlineLevel="1" x14ac:dyDescent="0.2">
      <c r="A134" s="39" t="s">
        <v>150</v>
      </c>
      <c r="B134" s="19"/>
      <c r="C134" s="19"/>
      <c r="D134" s="19"/>
      <c r="E134" s="19"/>
      <c r="F134" s="19"/>
      <c r="G134" s="19">
        <v>62721832.107000001</v>
      </c>
      <c r="H134" s="19">
        <f>+B134+C134+D134+G134+E134+F134</f>
        <v>62721832.107000001</v>
      </c>
      <c r="I134" s="19"/>
      <c r="J134" s="19">
        <f>+H134+I134</f>
        <v>62721832.107000001</v>
      </c>
      <c r="K134" s="19"/>
      <c r="L134" s="19">
        <v>16000000</v>
      </c>
      <c r="M134" s="19"/>
      <c r="N134" s="19"/>
      <c r="O134" s="19">
        <f>+J134+K134+L134+M134+N134</f>
        <v>78721832.106999993</v>
      </c>
      <c r="P134" s="19">
        <v>13889167</v>
      </c>
      <c r="Q134" s="19">
        <v>13514787</v>
      </c>
      <c r="R134" s="19">
        <v>17003875</v>
      </c>
      <c r="S134" s="19">
        <v>22318121</v>
      </c>
      <c r="T134" s="19">
        <f t="shared" si="48"/>
        <v>66725950</v>
      </c>
      <c r="U134" s="19">
        <f t="shared" si="48"/>
        <v>119562733</v>
      </c>
      <c r="V134" s="40">
        <f t="shared" si="51"/>
        <v>0.84761683276508359</v>
      </c>
    </row>
    <row r="135" spans="1:22" s="38" customFormat="1" ht="15" collapsed="1" x14ac:dyDescent="0.25">
      <c r="A135" s="36"/>
      <c r="B135" s="18"/>
      <c r="C135" s="18"/>
      <c r="D135" s="18"/>
      <c r="E135" s="18"/>
      <c r="F135" s="18"/>
      <c r="G135" s="18"/>
      <c r="H135" s="18"/>
      <c r="I135" s="23"/>
      <c r="J135" s="23"/>
      <c r="K135" s="23"/>
      <c r="L135" s="23"/>
      <c r="M135" s="23"/>
      <c r="N135" s="23"/>
      <c r="O135" s="23"/>
      <c r="P135" s="23"/>
      <c r="Q135" s="23"/>
      <c r="R135" s="23"/>
      <c r="S135" s="23"/>
      <c r="T135" s="23"/>
      <c r="U135" s="23"/>
      <c r="V135" s="37"/>
    </row>
    <row r="136" spans="1:22" s="43" customFormat="1" ht="15" x14ac:dyDescent="0.25">
      <c r="A136" s="36" t="s">
        <v>151</v>
      </c>
      <c r="B136" s="18"/>
      <c r="C136" s="18">
        <f>+C137+C144+C152</f>
        <v>1387835936</v>
      </c>
      <c r="D136" s="18"/>
      <c r="E136" s="18"/>
      <c r="F136" s="18"/>
      <c r="G136" s="18"/>
      <c r="H136" s="18">
        <f>+H137+H144+H152</f>
        <v>1387835936</v>
      </c>
      <c r="I136" s="23"/>
      <c r="J136" s="23">
        <f>+H136+I136</f>
        <v>1387835936</v>
      </c>
      <c r="K136" s="23">
        <f>+K137+K144+K152</f>
        <v>0</v>
      </c>
      <c r="L136" s="23">
        <f>+L137+L144+L152</f>
        <v>100000000</v>
      </c>
      <c r="M136" s="23">
        <f>+M137+M144+M152</f>
        <v>0</v>
      </c>
      <c r="N136" s="23">
        <f>+N137+N144+N152</f>
        <v>0</v>
      </c>
      <c r="O136" s="23">
        <f>+J136+K136+L136</f>
        <v>1487835936</v>
      </c>
      <c r="P136" s="23">
        <f>+P137+P144+P152</f>
        <v>229796720</v>
      </c>
      <c r="Q136" s="23">
        <f>+Q137+Q144+Q152</f>
        <v>320591667</v>
      </c>
      <c r="R136" s="23">
        <f>+R137+R144+R152</f>
        <v>341398736</v>
      </c>
      <c r="S136" s="23">
        <f>+S137+S144+S152</f>
        <v>497576935</v>
      </c>
      <c r="T136" s="23">
        <f t="shared" si="48"/>
        <v>1389364058</v>
      </c>
      <c r="U136" s="23">
        <f t="shared" ref="U136:U152" si="60">+T136-O136</f>
        <v>-98471878</v>
      </c>
      <c r="V136" s="37">
        <f t="shared" ref="V136:V156" si="61">IFERROR(T136/O136,0)</f>
        <v>0.93381536524467978</v>
      </c>
    </row>
    <row r="137" spans="1:22" s="38" customFormat="1" ht="15" x14ac:dyDescent="0.25">
      <c r="A137" s="42" t="s">
        <v>152</v>
      </c>
      <c r="B137" s="15"/>
      <c r="C137" s="15">
        <f>SUM(C138:C143)</f>
        <v>383008160</v>
      </c>
      <c r="D137" s="15"/>
      <c r="E137" s="15"/>
      <c r="F137" s="15"/>
      <c r="G137" s="15"/>
      <c r="H137" s="15">
        <f>+B137+C137+D137+G137+E137+F137</f>
        <v>383008160</v>
      </c>
      <c r="I137" s="15"/>
      <c r="J137" s="15">
        <f t="shared" ref="J137:Q137" si="62">SUM(J138:J143)</f>
        <v>383008160</v>
      </c>
      <c r="K137" s="15">
        <f t="shared" si="62"/>
        <v>0</v>
      </c>
      <c r="L137" s="15">
        <f t="shared" si="62"/>
        <v>0</v>
      </c>
      <c r="M137" s="15">
        <f t="shared" si="62"/>
        <v>0</v>
      </c>
      <c r="N137" s="15">
        <f>SUM(N138:N143)</f>
        <v>0</v>
      </c>
      <c r="O137" s="15">
        <f>SUM(O138:O143)</f>
        <v>383008160</v>
      </c>
      <c r="P137" s="15">
        <f t="shared" si="62"/>
        <v>62731749</v>
      </c>
      <c r="Q137" s="15">
        <f t="shared" si="62"/>
        <v>71211681</v>
      </c>
      <c r="R137" s="15">
        <v>84639367</v>
      </c>
      <c r="S137" s="15">
        <v>154136597</v>
      </c>
      <c r="T137" s="15">
        <f t="shared" si="48"/>
        <v>372719394</v>
      </c>
      <c r="U137" s="15">
        <f t="shared" si="60"/>
        <v>-10288766</v>
      </c>
      <c r="V137" s="37">
        <f t="shared" si="61"/>
        <v>0.97313695353122498</v>
      </c>
    </row>
    <row r="138" spans="1:22" s="41" customFormat="1" ht="14.25" hidden="1" outlineLevel="1" x14ac:dyDescent="0.2">
      <c r="A138" s="39" t="s">
        <v>153</v>
      </c>
      <c r="B138" s="19"/>
      <c r="C138" s="19">
        <v>12100000</v>
      </c>
      <c r="D138" s="19"/>
      <c r="E138" s="19"/>
      <c r="F138" s="19"/>
      <c r="G138" s="19"/>
      <c r="H138" s="19">
        <f>+B138+C138+D138+G138+E138+F138</f>
        <v>12100000</v>
      </c>
      <c r="I138" s="19"/>
      <c r="J138" s="19">
        <f t="shared" ref="J138:J156" si="63">+H138+I138</f>
        <v>12100000</v>
      </c>
      <c r="K138" s="19"/>
      <c r="L138" s="19"/>
      <c r="M138" s="19"/>
      <c r="N138" s="19"/>
      <c r="O138" s="19">
        <f t="shared" ref="O138:O143" si="64">+J138+K138+L138+M138+N138</f>
        <v>12100000</v>
      </c>
      <c r="P138" s="19">
        <v>12100000</v>
      </c>
      <c r="Q138" s="19">
        <v>0</v>
      </c>
      <c r="R138" s="19"/>
      <c r="S138" s="19"/>
      <c r="T138" s="19">
        <f t="shared" si="48"/>
        <v>12100000</v>
      </c>
      <c r="U138" s="19">
        <f t="shared" si="60"/>
        <v>0</v>
      </c>
      <c r="V138" s="40">
        <f t="shared" si="61"/>
        <v>1</v>
      </c>
    </row>
    <row r="139" spans="1:22" s="41" customFormat="1" ht="14.25" hidden="1" outlineLevel="1" x14ac:dyDescent="0.2">
      <c r="A139" s="39" t="s">
        <v>154</v>
      </c>
      <c r="B139" s="19"/>
      <c r="C139" s="19">
        <v>258888160.00000003</v>
      </c>
      <c r="D139" s="19"/>
      <c r="E139" s="19"/>
      <c r="F139" s="19"/>
      <c r="G139" s="19"/>
      <c r="H139" s="19">
        <f t="shared" ref="H139:H156" si="65">+B139+C139+D139+G139+E139+F139</f>
        <v>258888160.00000003</v>
      </c>
      <c r="I139" s="19"/>
      <c r="J139" s="19">
        <f t="shared" si="63"/>
        <v>258888160.00000003</v>
      </c>
      <c r="K139" s="19"/>
      <c r="L139" s="19"/>
      <c r="M139" s="19"/>
      <c r="N139" s="19">
        <v>-18000000</v>
      </c>
      <c r="O139" s="19">
        <f t="shared" si="64"/>
        <v>240888160.00000003</v>
      </c>
      <c r="P139" s="19">
        <v>48917099</v>
      </c>
      <c r="Q139" s="19">
        <v>64967296</v>
      </c>
      <c r="R139" s="19">
        <v>68662349</v>
      </c>
      <c r="S139" s="19">
        <v>53260248</v>
      </c>
      <c r="T139" s="19">
        <f t="shared" si="48"/>
        <v>235806992</v>
      </c>
      <c r="U139" s="19">
        <f t="shared" si="60"/>
        <v>-5081168.0000000298</v>
      </c>
      <c r="V139" s="40">
        <f t="shared" si="61"/>
        <v>0.97890652658063382</v>
      </c>
    </row>
    <row r="140" spans="1:22" s="41" customFormat="1" ht="14.25" hidden="1" outlineLevel="1" x14ac:dyDescent="0.2">
      <c r="A140" s="39" t="s">
        <v>155</v>
      </c>
      <c r="B140" s="19"/>
      <c r="C140" s="19">
        <v>54000000</v>
      </c>
      <c r="D140" s="19"/>
      <c r="E140" s="19"/>
      <c r="F140" s="19"/>
      <c r="G140" s="19"/>
      <c r="H140" s="19">
        <f t="shared" si="65"/>
        <v>54000000</v>
      </c>
      <c r="I140" s="19"/>
      <c r="J140" s="19">
        <f t="shared" si="63"/>
        <v>54000000</v>
      </c>
      <c r="K140" s="19"/>
      <c r="L140" s="19"/>
      <c r="M140" s="19"/>
      <c r="N140" s="19">
        <v>-16000000</v>
      </c>
      <c r="O140" s="19">
        <f t="shared" si="64"/>
        <v>38000000</v>
      </c>
      <c r="P140" s="19">
        <v>0</v>
      </c>
      <c r="Q140" s="19">
        <v>0</v>
      </c>
      <c r="R140" s="19">
        <v>7378252</v>
      </c>
      <c r="S140" s="19">
        <v>27639569</v>
      </c>
      <c r="T140" s="19">
        <f t="shared" si="48"/>
        <v>35017821</v>
      </c>
      <c r="U140" s="19">
        <f t="shared" si="60"/>
        <v>-2982179</v>
      </c>
      <c r="V140" s="40">
        <f t="shared" si="61"/>
        <v>0.92152160526315785</v>
      </c>
    </row>
    <row r="141" spans="1:22" s="41" customFormat="1" ht="14.25" hidden="1" outlineLevel="1" x14ac:dyDescent="0.2">
      <c r="A141" s="39" t="s">
        <v>156</v>
      </c>
      <c r="B141" s="19"/>
      <c r="C141" s="19">
        <v>34500000</v>
      </c>
      <c r="D141" s="19"/>
      <c r="E141" s="19"/>
      <c r="F141" s="19"/>
      <c r="G141" s="19"/>
      <c r="H141" s="19">
        <f t="shared" si="65"/>
        <v>34500000</v>
      </c>
      <c r="I141" s="19"/>
      <c r="J141" s="19">
        <f t="shared" si="63"/>
        <v>34500000</v>
      </c>
      <c r="K141" s="19"/>
      <c r="L141" s="19"/>
      <c r="M141" s="19"/>
      <c r="N141" s="19">
        <v>-10500000</v>
      </c>
      <c r="O141" s="19">
        <f t="shared" si="64"/>
        <v>24000000</v>
      </c>
      <c r="P141" s="19">
        <v>1714650</v>
      </c>
      <c r="Q141" s="19">
        <v>6244385</v>
      </c>
      <c r="R141" s="19">
        <v>7254032</v>
      </c>
      <c r="S141" s="19">
        <v>8161004</v>
      </c>
      <c r="T141" s="19">
        <f t="shared" si="48"/>
        <v>23374071</v>
      </c>
      <c r="U141" s="19">
        <f t="shared" si="60"/>
        <v>-625929</v>
      </c>
      <c r="V141" s="40">
        <f t="shared" si="61"/>
        <v>0.97391962499999996</v>
      </c>
    </row>
    <row r="142" spans="1:22" s="41" customFormat="1" ht="14.25" hidden="1" outlineLevel="1" x14ac:dyDescent="0.2">
      <c r="A142" s="39" t="s">
        <v>157</v>
      </c>
      <c r="B142" s="19"/>
      <c r="C142" s="19">
        <v>13920000</v>
      </c>
      <c r="D142" s="19"/>
      <c r="E142" s="19"/>
      <c r="F142" s="19"/>
      <c r="G142" s="19"/>
      <c r="H142" s="19">
        <f t="shared" si="65"/>
        <v>13920000</v>
      </c>
      <c r="I142" s="19"/>
      <c r="J142" s="19">
        <f t="shared" si="63"/>
        <v>13920000</v>
      </c>
      <c r="K142" s="19"/>
      <c r="L142" s="19"/>
      <c r="M142" s="19"/>
      <c r="N142" s="19">
        <v>52500000</v>
      </c>
      <c r="O142" s="19">
        <f t="shared" si="64"/>
        <v>66420000</v>
      </c>
      <c r="P142" s="19">
        <v>0</v>
      </c>
      <c r="Q142" s="19">
        <v>0</v>
      </c>
      <c r="R142" s="19">
        <v>1344734</v>
      </c>
      <c r="S142" s="19">
        <v>63546636</v>
      </c>
      <c r="T142" s="19">
        <f t="shared" si="48"/>
        <v>64891370</v>
      </c>
      <c r="U142" s="19">
        <f t="shared" si="60"/>
        <v>-1528630</v>
      </c>
      <c r="V142" s="40">
        <f t="shared" si="61"/>
        <v>0.97698539596507072</v>
      </c>
    </row>
    <row r="143" spans="1:22" s="41" customFormat="1" ht="14.25" hidden="1" outlineLevel="1" x14ac:dyDescent="0.2">
      <c r="A143" s="39" t="s">
        <v>158</v>
      </c>
      <c r="B143" s="19"/>
      <c r="C143" s="19">
        <v>9600000</v>
      </c>
      <c r="D143" s="19"/>
      <c r="E143" s="19"/>
      <c r="F143" s="19"/>
      <c r="G143" s="19"/>
      <c r="H143" s="19">
        <f t="shared" si="65"/>
        <v>9600000</v>
      </c>
      <c r="I143" s="19"/>
      <c r="J143" s="19">
        <f t="shared" si="63"/>
        <v>9600000</v>
      </c>
      <c r="K143" s="19"/>
      <c r="L143" s="19"/>
      <c r="M143" s="19"/>
      <c r="N143" s="19">
        <v>-8000000</v>
      </c>
      <c r="O143" s="19">
        <f t="shared" si="64"/>
        <v>1600000</v>
      </c>
      <c r="P143" s="19">
        <v>0</v>
      </c>
      <c r="Q143" s="19">
        <v>0</v>
      </c>
      <c r="R143" s="19"/>
      <c r="S143" s="19">
        <v>1529140</v>
      </c>
      <c r="T143" s="19">
        <f t="shared" si="48"/>
        <v>1529140</v>
      </c>
      <c r="U143" s="19">
        <f t="shared" si="60"/>
        <v>-70860</v>
      </c>
      <c r="V143" s="40">
        <f t="shared" si="61"/>
        <v>0.95571249999999996</v>
      </c>
    </row>
    <row r="144" spans="1:22" s="38" customFormat="1" ht="15" collapsed="1" x14ac:dyDescent="0.25">
      <c r="A144" s="36" t="s">
        <v>159</v>
      </c>
      <c r="B144" s="18"/>
      <c r="C144" s="18">
        <f>SUM(C145:C151)</f>
        <v>848040150</v>
      </c>
      <c r="D144" s="18"/>
      <c r="E144" s="18"/>
      <c r="F144" s="18"/>
      <c r="G144" s="18"/>
      <c r="H144" s="18">
        <f>SUM(H145:H151)</f>
        <v>848040150</v>
      </c>
      <c r="I144" s="23"/>
      <c r="J144" s="23">
        <f t="shared" ref="J144:N144" si="66">SUM(J145:J151)</f>
        <v>848040150</v>
      </c>
      <c r="K144" s="23">
        <f t="shared" si="66"/>
        <v>0</v>
      </c>
      <c r="L144" s="23">
        <f t="shared" si="66"/>
        <v>100000000</v>
      </c>
      <c r="M144" s="23">
        <f t="shared" si="66"/>
        <v>0</v>
      </c>
      <c r="N144" s="23">
        <f t="shared" si="66"/>
        <v>0</v>
      </c>
      <c r="O144" s="23">
        <f>SUM(O145:O151)</f>
        <v>948040150</v>
      </c>
      <c r="P144" s="23">
        <f>SUM(P145:P150)</f>
        <v>151598535</v>
      </c>
      <c r="Q144" s="23">
        <f>SUM(Q145:Q150)</f>
        <v>205846463.00000003</v>
      </c>
      <c r="R144" s="23">
        <v>195091164</v>
      </c>
      <c r="S144" s="23">
        <v>317715918</v>
      </c>
      <c r="T144" s="23">
        <f t="shared" si="48"/>
        <v>870252080</v>
      </c>
      <c r="U144" s="23">
        <f t="shared" si="60"/>
        <v>-77788070</v>
      </c>
      <c r="V144" s="37">
        <f t="shared" si="61"/>
        <v>0.91794854890903088</v>
      </c>
    </row>
    <row r="145" spans="1:22" s="41" customFormat="1" ht="14.25" hidden="1" outlineLevel="1" x14ac:dyDescent="0.2">
      <c r="A145" s="39" t="s">
        <v>153</v>
      </c>
      <c r="B145" s="19"/>
      <c r="C145" s="19">
        <v>17750000</v>
      </c>
      <c r="D145" s="19"/>
      <c r="E145" s="19"/>
      <c r="F145" s="19"/>
      <c r="G145" s="19"/>
      <c r="H145" s="19">
        <f t="shared" si="65"/>
        <v>17750000</v>
      </c>
      <c r="I145" s="19"/>
      <c r="J145" s="19">
        <f t="shared" si="63"/>
        <v>17750000</v>
      </c>
      <c r="K145" s="19"/>
      <c r="L145" s="19"/>
      <c r="M145" s="19"/>
      <c r="N145" s="19"/>
      <c r="O145" s="19">
        <f t="shared" ref="O145:O151" si="67">+J145+K145+L145+M145+N145</f>
        <v>17750000</v>
      </c>
      <c r="P145" s="19">
        <v>12000000</v>
      </c>
      <c r="Q145" s="19">
        <v>0</v>
      </c>
      <c r="R145" s="19"/>
      <c r="S145" s="19">
        <v>4439200</v>
      </c>
      <c r="T145" s="19">
        <f t="shared" si="48"/>
        <v>16439200</v>
      </c>
      <c r="U145" s="19">
        <f t="shared" si="60"/>
        <v>-1310800</v>
      </c>
      <c r="V145" s="40">
        <f t="shared" si="61"/>
        <v>0.92615211267605635</v>
      </c>
    </row>
    <row r="146" spans="1:22" s="41" customFormat="1" ht="14.25" hidden="1" outlineLevel="1" x14ac:dyDescent="0.2">
      <c r="A146" s="39" t="s">
        <v>160</v>
      </c>
      <c r="B146" s="19"/>
      <c r="C146" s="19">
        <v>22000000</v>
      </c>
      <c r="D146" s="19"/>
      <c r="E146" s="19"/>
      <c r="F146" s="19"/>
      <c r="G146" s="19"/>
      <c r="H146" s="19">
        <f t="shared" si="65"/>
        <v>22000000</v>
      </c>
      <c r="I146" s="19"/>
      <c r="J146" s="19">
        <f t="shared" si="63"/>
        <v>22000000</v>
      </c>
      <c r="K146" s="19"/>
      <c r="L146" s="19"/>
      <c r="M146" s="19"/>
      <c r="N146" s="19"/>
      <c r="O146" s="19">
        <f t="shared" si="67"/>
        <v>22000000</v>
      </c>
      <c r="P146" s="19">
        <v>2000000</v>
      </c>
      <c r="Q146" s="19">
        <v>6000000</v>
      </c>
      <c r="R146" s="19">
        <v>6000000</v>
      </c>
      <c r="S146" s="19">
        <v>7027501</v>
      </c>
      <c r="T146" s="19">
        <f t="shared" si="48"/>
        <v>21027501</v>
      </c>
      <c r="U146" s="19">
        <f t="shared" si="60"/>
        <v>-972499</v>
      </c>
      <c r="V146" s="40">
        <f t="shared" si="61"/>
        <v>0.95579550000000002</v>
      </c>
    </row>
    <row r="147" spans="1:22" s="41" customFormat="1" ht="14.25" hidden="1" outlineLevel="1" x14ac:dyDescent="0.2">
      <c r="A147" s="39" t="s">
        <v>161</v>
      </c>
      <c r="B147" s="19"/>
      <c r="C147" s="19">
        <v>585090150</v>
      </c>
      <c r="D147" s="19"/>
      <c r="E147" s="19"/>
      <c r="F147" s="19"/>
      <c r="G147" s="19"/>
      <c r="H147" s="19">
        <f t="shared" si="65"/>
        <v>585090150</v>
      </c>
      <c r="I147" s="19"/>
      <c r="J147" s="19">
        <f t="shared" si="63"/>
        <v>585090150</v>
      </c>
      <c r="K147" s="19"/>
      <c r="L147" s="19"/>
      <c r="M147" s="19"/>
      <c r="N147" s="19"/>
      <c r="O147" s="19">
        <f t="shared" si="67"/>
        <v>585090150</v>
      </c>
      <c r="P147" s="19">
        <v>106442306</v>
      </c>
      <c r="Q147" s="19">
        <v>149523518.00000003</v>
      </c>
      <c r="R147" s="19">
        <v>152785308</v>
      </c>
      <c r="S147" s="19">
        <v>157043694</v>
      </c>
      <c r="T147" s="19">
        <f t="shared" si="48"/>
        <v>565794826</v>
      </c>
      <c r="U147" s="19">
        <f t="shared" si="60"/>
        <v>-19295324</v>
      </c>
      <c r="V147" s="40">
        <f t="shared" si="61"/>
        <v>0.96702162222351551</v>
      </c>
    </row>
    <row r="148" spans="1:22" s="41" customFormat="1" ht="14.25" hidden="1" outlineLevel="1" x14ac:dyDescent="0.2">
      <c r="A148" s="39" t="s">
        <v>162</v>
      </c>
      <c r="B148" s="19"/>
      <c r="C148" s="19">
        <v>83000000</v>
      </c>
      <c r="D148" s="19"/>
      <c r="E148" s="19"/>
      <c r="F148" s="19"/>
      <c r="G148" s="19"/>
      <c r="H148" s="19">
        <f t="shared" si="65"/>
        <v>83000000</v>
      </c>
      <c r="I148" s="19"/>
      <c r="J148" s="19">
        <f t="shared" si="63"/>
        <v>83000000</v>
      </c>
      <c r="K148" s="19"/>
      <c r="L148" s="19"/>
      <c r="M148" s="19"/>
      <c r="N148" s="19"/>
      <c r="O148" s="19">
        <f t="shared" si="67"/>
        <v>83000000</v>
      </c>
      <c r="P148" s="19">
        <v>7494760</v>
      </c>
      <c r="Q148" s="19">
        <v>3181834</v>
      </c>
      <c r="R148" s="19">
        <v>23165802</v>
      </c>
      <c r="S148" s="19">
        <v>20453069</v>
      </c>
      <c r="T148" s="19">
        <f t="shared" si="48"/>
        <v>54295465</v>
      </c>
      <c r="U148" s="19">
        <f t="shared" si="60"/>
        <v>-28704535</v>
      </c>
      <c r="V148" s="40">
        <f t="shared" si="61"/>
        <v>0.65416222891566267</v>
      </c>
    </row>
    <row r="149" spans="1:22" s="41" customFormat="1" ht="14.25" hidden="1" outlineLevel="1" x14ac:dyDescent="0.2">
      <c r="A149" s="39" t="s">
        <v>163</v>
      </c>
      <c r="B149" s="19"/>
      <c r="C149" s="19">
        <v>130200000</v>
      </c>
      <c r="D149" s="19"/>
      <c r="E149" s="19"/>
      <c r="F149" s="19"/>
      <c r="G149" s="19"/>
      <c r="H149" s="19">
        <f t="shared" si="65"/>
        <v>130200000</v>
      </c>
      <c r="I149" s="19"/>
      <c r="J149" s="19">
        <f t="shared" si="63"/>
        <v>130200000</v>
      </c>
      <c r="K149" s="19"/>
      <c r="L149" s="19"/>
      <c r="M149" s="19"/>
      <c r="N149" s="19"/>
      <c r="O149" s="19">
        <f t="shared" si="67"/>
        <v>130200000</v>
      </c>
      <c r="P149" s="19">
        <v>23661469</v>
      </c>
      <c r="Q149" s="19">
        <v>43843467</v>
      </c>
      <c r="R149" s="19">
        <v>12620854</v>
      </c>
      <c r="S149" s="19">
        <v>28752454</v>
      </c>
      <c r="T149" s="19">
        <f t="shared" si="48"/>
        <v>108878244</v>
      </c>
      <c r="U149" s="19">
        <f t="shared" si="60"/>
        <v>-21321756</v>
      </c>
      <c r="V149" s="40">
        <f t="shared" si="61"/>
        <v>0.83623843317972346</v>
      </c>
    </row>
    <row r="150" spans="1:22" s="41" customFormat="1" ht="14.25" hidden="1" outlineLevel="1" x14ac:dyDescent="0.2">
      <c r="A150" s="39" t="s">
        <v>164</v>
      </c>
      <c r="B150" s="19"/>
      <c r="C150" s="19">
        <v>10000000</v>
      </c>
      <c r="D150" s="19"/>
      <c r="E150" s="19"/>
      <c r="F150" s="19"/>
      <c r="G150" s="19"/>
      <c r="H150" s="19">
        <f t="shared" si="65"/>
        <v>10000000</v>
      </c>
      <c r="I150" s="19"/>
      <c r="J150" s="19">
        <f t="shared" si="63"/>
        <v>10000000</v>
      </c>
      <c r="K150" s="19"/>
      <c r="L150" s="19"/>
      <c r="M150" s="19"/>
      <c r="N150" s="19"/>
      <c r="O150" s="19">
        <f t="shared" si="67"/>
        <v>10000000</v>
      </c>
      <c r="P150" s="19">
        <v>0</v>
      </c>
      <c r="Q150" s="19">
        <v>3297644</v>
      </c>
      <c r="R150" s="19">
        <v>519200</v>
      </c>
      <c r="S150" s="19"/>
      <c r="T150" s="19">
        <f t="shared" si="48"/>
        <v>3816844</v>
      </c>
      <c r="U150" s="19">
        <f t="shared" si="60"/>
        <v>-6183156</v>
      </c>
      <c r="V150" s="40">
        <f t="shared" si="61"/>
        <v>0.38168439999999998</v>
      </c>
    </row>
    <row r="151" spans="1:22" s="41" customFormat="1" ht="14.25" hidden="1" outlineLevel="1" x14ac:dyDescent="0.2">
      <c r="A151" s="39" t="s">
        <v>165</v>
      </c>
      <c r="B151" s="19"/>
      <c r="C151" s="19"/>
      <c r="D151" s="19"/>
      <c r="E151" s="19"/>
      <c r="F151" s="19"/>
      <c r="G151" s="19"/>
      <c r="H151" s="19">
        <f>+B151+C151+D151+G151+E151+F151</f>
        <v>0</v>
      </c>
      <c r="I151" s="19"/>
      <c r="J151" s="19">
        <f>+H151+I151</f>
        <v>0</v>
      </c>
      <c r="K151" s="19"/>
      <c r="L151" s="19">
        <v>100000000</v>
      </c>
      <c r="M151" s="19"/>
      <c r="N151" s="19"/>
      <c r="O151" s="19">
        <f t="shared" si="67"/>
        <v>100000000</v>
      </c>
      <c r="P151" s="19"/>
      <c r="Q151" s="19"/>
      <c r="R151" s="19"/>
      <c r="S151" s="19">
        <v>100000000</v>
      </c>
      <c r="T151" s="19">
        <f t="shared" si="48"/>
        <v>100000000</v>
      </c>
      <c r="U151" s="19">
        <f t="shared" si="60"/>
        <v>0</v>
      </c>
      <c r="V151" s="40">
        <f t="shared" si="61"/>
        <v>1</v>
      </c>
    </row>
    <row r="152" spans="1:22" s="38" customFormat="1" ht="15" collapsed="1" x14ac:dyDescent="0.25">
      <c r="A152" s="36" t="s">
        <v>166</v>
      </c>
      <c r="B152" s="18"/>
      <c r="C152" s="18">
        <f>SUM(C153:C156)</f>
        <v>156787626</v>
      </c>
      <c r="D152" s="18"/>
      <c r="E152" s="18"/>
      <c r="F152" s="18"/>
      <c r="G152" s="18"/>
      <c r="H152" s="18">
        <f>+B152+C152+D152+G152+E152+F152</f>
        <v>156787626</v>
      </c>
      <c r="I152" s="23"/>
      <c r="J152" s="23">
        <f t="shared" ref="J152:Q152" si="68">SUM(J153:J156)</f>
        <v>156787626</v>
      </c>
      <c r="K152" s="23">
        <f t="shared" si="68"/>
        <v>0</v>
      </c>
      <c r="L152" s="23">
        <f t="shared" si="68"/>
        <v>0</v>
      </c>
      <c r="M152" s="23">
        <f t="shared" si="68"/>
        <v>0</v>
      </c>
      <c r="N152" s="23">
        <f t="shared" si="68"/>
        <v>0</v>
      </c>
      <c r="O152" s="23">
        <f>SUM(O153:O156)</f>
        <v>156787626</v>
      </c>
      <c r="P152" s="23">
        <f t="shared" si="68"/>
        <v>15466436</v>
      </c>
      <c r="Q152" s="23">
        <f t="shared" si="68"/>
        <v>43533523</v>
      </c>
      <c r="R152" s="23">
        <v>61668205</v>
      </c>
      <c r="S152" s="23">
        <v>25724420</v>
      </c>
      <c r="T152" s="23">
        <f t="shared" si="48"/>
        <v>146392584</v>
      </c>
      <c r="U152" s="23">
        <f t="shared" si="60"/>
        <v>-10395042</v>
      </c>
      <c r="V152" s="37">
        <f t="shared" si="61"/>
        <v>0.93369985715581916</v>
      </c>
    </row>
    <row r="153" spans="1:22" s="38" customFormat="1" ht="15" hidden="1" outlineLevel="1" x14ac:dyDescent="0.25">
      <c r="A153" s="44" t="s">
        <v>167</v>
      </c>
      <c r="B153" s="45"/>
      <c r="C153" s="46">
        <v>50587626</v>
      </c>
      <c r="D153" s="47"/>
      <c r="E153" s="47"/>
      <c r="F153" s="47"/>
      <c r="G153" s="47"/>
      <c r="H153" s="46">
        <f t="shared" si="65"/>
        <v>50587626</v>
      </c>
      <c r="I153" s="48"/>
      <c r="J153" s="46">
        <f t="shared" si="63"/>
        <v>50587626</v>
      </c>
      <c r="K153" s="46"/>
      <c r="L153" s="46"/>
      <c r="M153" s="46"/>
      <c r="N153" s="46"/>
      <c r="O153" s="46">
        <f>+J153+K153+L153+M153+N153</f>
        <v>50587626</v>
      </c>
      <c r="P153" s="46">
        <v>8357956</v>
      </c>
      <c r="Q153" s="46">
        <v>13196772</v>
      </c>
      <c r="R153" s="46">
        <v>13196772</v>
      </c>
      <c r="S153" s="46">
        <v>12170356</v>
      </c>
      <c r="T153" s="46">
        <f t="shared" si="48"/>
        <v>46921856</v>
      </c>
      <c r="U153" s="46">
        <f t="shared" si="48"/>
        <v>85485756</v>
      </c>
      <c r="V153" s="35">
        <f t="shared" si="61"/>
        <v>0.92753623188405798</v>
      </c>
    </row>
    <row r="154" spans="1:22" s="38" customFormat="1" ht="15" hidden="1" outlineLevel="1" x14ac:dyDescent="0.25">
      <c r="A154" s="49" t="s">
        <v>168</v>
      </c>
      <c r="B154" s="50"/>
      <c r="C154" s="19">
        <v>36000000</v>
      </c>
      <c r="D154" s="23"/>
      <c r="E154" s="23"/>
      <c r="F154" s="23"/>
      <c r="G154" s="23"/>
      <c r="H154" s="19">
        <f t="shared" si="65"/>
        <v>36000000</v>
      </c>
      <c r="I154" s="15"/>
      <c r="J154" s="19">
        <f t="shared" si="63"/>
        <v>36000000</v>
      </c>
      <c r="K154" s="19"/>
      <c r="L154" s="19"/>
      <c r="M154" s="19"/>
      <c r="N154" s="19"/>
      <c r="O154" s="19">
        <f>+J154+K154+L154+M154+N154</f>
        <v>36000000</v>
      </c>
      <c r="P154" s="19">
        <v>0</v>
      </c>
      <c r="Q154" s="19">
        <v>7000000</v>
      </c>
      <c r="R154" s="19">
        <v>41403478</v>
      </c>
      <c r="S154" s="19"/>
      <c r="T154" s="19">
        <f t="shared" si="48"/>
        <v>48403478</v>
      </c>
      <c r="U154" s="19">
        <f t="shared" si="48"/>
        <v>96806956</v>
      </c>
      <c r="V154" s="40">
        <f t="shared" si="61"/>
        <v>1.3445410555555555</v>
      </c>
    </row>
    <row r="155" spans="1:22" s="38" customFormat="1" ht="15" hidden="1" outlineLevel="1" x14ac:dyDescent="0.25">
      <c r="A155" s="49" t="s">
        <v>169</v>
      </c>
      <c r="B155" s="50"/>
      <c r="C155" s="19">
        <v>33000000</v>
      </c>
      <c r="D155" s="23"/>
      <c r="E155" s="23"/>
      <c r="F155" s="23"/>
      <c r="G155" s="23"/>
      <c r="H155" s="19">
        <f t="shared" si="65"/>
        <v>33000000</v>
      </c>
      <c r="I155" s="15"/>
      <c r="J155" s="19">
        <f t="shared" si="63"/>
        <v>33000000</v>
      </c>
      <c r="K155" s="19"/>
      <c r="L155" s="19"/>
      <c r="M155" s="19"/>
      <c r="N155" s="19"/>
      <c r="O155" s="19">
        <f>+J155+K155+L155+M155+N155</f>
        <v>33000000</v>
      </c>
      <c r="P155" s="19">
        <v>7108480</v>
      </c>
      <c r="Q155" s="19">
        <v>11967024</v>
      </c>
      <c r="R155" s="19">
        <v>954993</v>
      </c>
      <c r="S155" s="19">
        <v>6363791</v>
      </c>
      <c r="T155" s="19">
        <f t="shared" si="48"/>
        <v>26394288</v>
      </c>
      <c r="U155" s="19">
        <f t="shared" si="48"/>
        <v>45680096</v>
      </c>
      <c r="V155" s="51">
        <f t="shared" si="61"/>
        <v>0.79982690909090914</v>
      </c>
    </row>
    <row r="156" spans="1:22" s="38" customFormat="1" ht="15" hidden="1" outlineLevel="1" x14ac:dyDescent="0.25">
      <c r="A156" s="49" t="s">
        <v>170</v>
      </c>
      <c r="B156" s="50"/>
      <c r="C156" s="19">
        <v>37200000</v>
      </c>
      <c r="D156" s="23"/>
      <c r="E156" s="23"/>
      <c r="F156" s="23"/>
      <c r="G156" s="23"/>
      <c r="H156" s="19">
        <f t="shared" si="65"/>
        <v>37200000</v>
      </c>
      <c r="I156" s="15"/>
      <c r="J156" s="19">
        <f t="shared" si="63"/>
        <v>37200000</v>
      </c>
      <c r="K156" s="19"/>
      <c r="L156" s="19"/>
      <c r="M156" s="19"/>
      <c r="N156" s="19"/>
      <c r="O156" s="19">
        <f>+J156+K156+L156+M156+N156</f>
        <v>37200000</v>
      </c>
      <c r="P156" s="19">
        <v>0</v>
      </c>
      <c r="Q156" s="19">
        <v>11369727</v>
      </c>
      <c r="R156" s="19">
        <v>6112962</v>
      </c>
      <c r="S156" s="19">
        <v>7190273</v>
      </c>
      <c r="T156" s="19">
        <f t="shared" si="48"/>
        <v>24672962</v>
      </c>
      <c r="U156" s="19">
        <f t="shared" si="48"/>
        <v>49345924</v>
      </c>
      <c r="V156" s="29">
        <f t="shared" si="61"/>
        <v>0.66325166666666668</v>
      </c>
    </row>
    <row r="157" spans="1:22" s="38" customFormat="1" ht="15" collapsed="1" x14ac:dyDescent="0.25">
      <c r="A157" s="36"/>
      <c r="B157" s="18"/>
      <c r="C157" s="18"/>
      <c r="D157" s="18"/>
      <c r="E157" s="18"/>
      <c r="F157" s="18"/>
      <c r="G157" s="18"/>
      <c r="H157" s="18"/>
      <c r="I157" s="23"/>
      <c r="J157" s="23"/>
      <c r="K157" s="23"/>
      <c r="L157" s="23"/>
      <c r="M157" s="23"/>
      <c r="N157" s="23"/>
      <c r="O157" s="23"/>
      <c r="P157" s="23"/>
      <c r="Q157" s="23"/>
      <c r="R157" s="23"/>
      <c r="S157" s="23"/>
      <c r="T157" s="23"/>
      <c r="U157" s="23"/>
      <c r="V157" s="37"/>
    </row>
    <row r="158" spans="1:22" s="38" customFormat="1" ht="15" x14ac:dyDescent="0.25">
      <c r="A158" s="36" t="s">
        <v>171</v>
      </c>
      <c r="B158" s="18"/>
      <c r="C158" s="18"/>
      <c r="D158" s="18">
        <f>+D159+D166+D178</f>
        <v>1277482235</v>
      </c>
      <c r="E158" s="18"/>
      <c r="F158" s="18"/>
      <c r="G158" s="18"/>
      <c r="H158" s="18">
        <f>+H159+H166+H178</f>
        <v>1277482235</v>
      </c>
      <c r="I158" s="23"/>
      <c r="J158" s="23">
        <f>+H158+I158</f>
        <v>1277482235</v>
      </c>
      <c r="K158" s="23">
        <f t="shared" ref="K158:S158" si="69">+K159+K166+K178</f>
        <v>285000000</v>
      </c>
      <c r="L158" s="23">
        <f t="shared" si="69"/>
        <v>240944600</v>
      </c>
      <c r="M158" s="23">
        <f t="shared" si="69"/>
        <v>-112252771</v>
      </c>
      <c r="N158" s="23">
        <f t="shared" si="69"/>
        <v>0</v>
      </c>
      <c r="O158" s="23">
        <f>+O159+O166+O178</f>
        <v>1691174064</v>
      </c>
      <c r="P158" s="23">
        <f t="shared" si="69"/>
        <v>150092055</v>
      </c>
      <c r="Q158" s="23">
        <f t="shared" si="69"/>
        <v>381159077</v>
      </c>
      <c r="R158" s="23">
        <f t="shared" si="69"/>
        <v>484528630</v>
      </c>
      <c r="S158" s="23">
        <f t="shared" si="69"/>
        <v>580898457</v>
      </c>
      <c r="T158" s="23">
        <f t="shared" si="48"/>
        <v>1596678219</v>
      </c>
      <c r="U158" s="23">
        <f t="shared" ref="U158:U190" si="70">+T158-O158</f>
        <v>-94495845</v>
      </c>
      <c r="V158" s="37">
        <f t="shared" ref="V158:V190" si="71">IFERROR(T158/O158,0)</f>
        <v>0.9441241164871601</v>
      </c>
    </row>
    <row r="159" spans="1:22" s="38" customFormat="1" ht="15" x14ac:dyDescent="0.25">
      <c r="A159" s="36" t="s">
        <v>172</v>
      </c>
      <c r="B159" s="18"/>
      <c r="C159" s="18"/>
      <c r="D159" s="18">
        <f>SUM(D160:D165)</f>
        <v>222163750</v>
      </c>
      <c r="E159" s="18">
        <f>SUM(E160:E164)</f>
        <v>0</v>
      </c>
      <c r="F159" s="18">
        <f>SUM(F160:F164)</f>
        <v>0</v>
      </c>
      <c r="G159" s="18">
        <f>SUM(G160:G164)</f>
        <v>0</v>
      </c>
      <c r="H159" s="18">
        <f>SUM(H160:H165)</f>
        <v>222163750</v>
      </c>
      <c r="I159" s="23">
        <f>SUM(I160:I164)</f>
        <v>0</v>
      </c>
      <c r="J159" s="23">
        <f t="shared" ref="J159:N159" si="72">SUM(J160:J165)</f>
        <v>222163750</v>
      </c>
      <c r="K159" s="23">
        <f t="shared" si="72"/>
        <v>180000000</v>
      </c>
      <c r="L159" s="23">
        <f t="shared" si="72"/>
        <v>150000000</v>
      </c>
      <c r="M159" s="23">
        <f t="shared" si="72"/>
        <v>-25000000</v>
      </c>
      <c r="N159" s="23">
        <f t="shared" si="72"/>
        <v>0</v>
      </c>
      <c r="O159" s="23">
        <f>SUM(O160:O165)</f>
        <v>527163750</v>
      </c>
      <c r="P159" s="23">
        <f>SUM(P160:P163)</f>
        <v>27272514</v>
      </c>
      <c r="Q159" s="23">
        <f>SUM(Q160:Q163)</f>
        <v>67961976</v>
      </c>
      <c r="R159" s="23">
        <v>173331704</v>
      </c>
      <c r="S159" s="23">
        <v>222495665</v>
      </c>
      <c r="T159" s="23">
        <f t="shared" si="48"/>
        <v>491061859</v>
      </c>
      <c r="U159" s="23">
        <f t="shared" si="70"/>
        <v>-36101891</v>
      </c>
      <c r="V159" s="37">
        <f t="shared" si="71"/>
        <v>0.93151674218874114</v>
      </c>
    </row>
    <row r="160" spans="1:22" s="41" customFormat="1" ht="14.25" hidden="1" outlineLevel="1" x14ac:dyDescent="0.2">
      <c r="A160" s="39" t="s">
        <v>173</v>
      </c>
      <c r="B160" s="19"/>
      <c r="C160" s="19"/>
      <c r="D160" s="19">
        <v>188372982</v>
      </c>
      <c r="E160" s="19"/>
      <c r="F160" s="19"/>
      <c r="G160" s="19"/>
      <c r="H160" s="19">
        <f>+'[2]Consolidado Investigación'!$B$9+'[2]Consolidado Investigación'!$B$10+'[2]Consolidado Investigación'!$B$11</f>
        <v>188372982</v>
      </c>
      <c r="I160" s="19"/>
      <c r="J160" s="19">
        <f t="shared" ref="J160:J165" si="73">+H160+I160</f>
        <v>188372982</v>
      </c>
      <c r="K160" s="19"/>
      <c r="L160" s="19"/>
      <c r="M160" s="19">
        <v>-25000000</v>
      </c>
      <c r="N160" s="19"/>
      <c r="O160" s="19">
        <f t="shared" ref="O160:O165" si="74">+J160+K160+L160+M160+N160</f>
        <v>163372982</v>
      </c>
      <c r="P160" s="19">
        <v>13401852</v>
      </c>
      <c r="Q160" s="19">
        <v>65409976</v>
      </c>
      <c r="R160" s="19">
        <v>35596646</v>
      </c>
      <c r="S160" s="19">
        <v>29737322</v>
      </c>
      <c r="T160" s="19">
        <f t="shared" si="48"/>
        <v>144145796</v>
      </c>
      <c r="U160" s="19">
        <f t="shared" si="70"/>
        <v>-19227186</v>
      </c>
      <c r="V160" s="40">
        <f t="shared" si="71"/>
        <v>0.88231110331327611</v>
      </c>
    </row>
    <row r="161" spans="1:22" s="41" customFormat="1" ht="14.25" hidden="1" outlineLevel="1" x14ac:dyDescent="0.2">
      <c r="A161" s="39" t="s">
        <v>174</v>
      </c>
      <c r="B161" s="19"/>
      <c r="C161" s="19"/>
      <c r="D161" s="19">
        <v>8370768</v>
      </c>
      <c r="E161" s="19"/>
      <c r="F161" s="19"/>
      <c r="G161" s="19"/>
      <c r="H161" s="19">
        <f>+B161+C161+D161+G161+E161+F161</f>
        <v>8370768</v>
      </c>
      <c r="I161" s="19"/>
      <c r="J161" s="19">
        <f t="shared" si="73"/>
        <v>8370768</v>
      </c>
      <c r="K161" s="19"/>
      <c r="L161" s="19"/>
      <c r="M161" s="19"/>
      <c r="N161" s="19"/>
      <c r="O161" s="19">
        <f t="shared" si="74"/>
        <v>8370768</v>
      </c>
      <c r="P161" s="19">
        <v>8370768</v>
      </c>
      <c r="Q161" s="19"/>
      <c r="R161" s="19">
        <v>0</v>
      </c>
      <c r="S161" s="19"/>
      <c r="T161" s="19">
        <f t="shared" si="48"/>
        <v>8370768</v>
      </c>
      <c r="U161" s="19">
        <f t="shared" si="70"/>
        <v>0</v>
      </c>
      <c r="V161" s="40">
        <f t="shared" si="71"/>
        <v>1</v>
      </c>
    </row>
    <row r="162" spans="1:22" s="41" customFormat="1" ht="14.25" hidden="1" outlineLevel="1" x14ac:dyDescent="0.2">
      <c r="A162" s="39" t="s">
        <v>175</v>
      </c>
      <c r="B162" s="19"/>
      <c r="C162" s="19"/>
      <c r="D162" s="19">
        <v>10420000</v>
      </c>
      <c r="E162" s="19"/>
      <c r="F162" s="19"/>
      <c r="G162" s="19"/>
      <c r="H162" s="19">
        <f>+B162+C162+D162+G162+E162+F162</f>
        <v>10420000</v>
      </c>
      <c r="I162" s="19"/>
      <c r="J162" s="19">
        <f t="shared" si="73"/>
        <v>10420000</v>
      </c>
      <c r="K162" s="19"/>
      <c r="L162" s="19"/>
      <c r="M162" s="19"/>
      <c r="N162" s="19"/>
      <c r="O162" s="19">
        <f t="shared" si="74"/>
        <v>10420000</v>
      </c>
      <c r="P162" s="19">
        <v>5499894</v>
      </c>
      <c r="Q162" s="19">
        <v>2552000</v>
      </c>
      <c r="R162" s="19">
        <v>2316012</v>
      </c>
      <c r="S162" s="19"/>
      <c r="T162" s="19">
        <f t="shared" si="48"/>
        <v>10367906</v>
      </c>
      <c r="U162" s="19">
        <f t="shared" si="70"/>
        <v>-52094</v>
      </c>
      <c r="V162" s="40">
        <f t="shared" si="71"/>
        <v>0.99500057581573897</v>
      </c>
    </row>
    <row r="163" spans="1:22" s="41" customFormat="1" ht="14.25" hidden="1" outlineLevel="1" x14ac:dyDescent="0.2">
      <c r="A163" s="39" t="s">
        <v>176</v>
      </c>
      <c r="B163" s="19"/>
      <c r="C163" s="19"/>
      <c r="D163" s="19">
        <v>15000000</v>
      </c>
      <c r="E163" s="19"/>
      <c r="F163" s="19"/>
      <c r="G163" s="19"/>
      <c r="H163" s="19">
        <f>+B163+C163+D163+G163+E163+F163</f>
        <v>15000000</v>
      </c>
      <c r="I163" s="19"/>
      <c r="J163" s="19">
        <f t="shared" si="73"/>
        <v>15000000</v>
      </c>
      <c r="K163" s="19"/>
      <c r="L163" s="19"/>
      <c r="M163" s="19"/>
      <c r="N163" s="19"/>
      <c r="O163" s="19">
        <f t="shared" si="74"/>
        <v>15000000</v>
      </c>
      <c r="P163" s="19">
        <v>0</v>
      </c>
      <c r="Q163" s="19"/>
      <c r="R163" s="19">
        <v>10981603</v>
      </c>
      <c r="S163" s="19">
        <v>3380289</v>
      </c>
      <c r="T163" s="19">
        <f t="shared" si="48"/>
        <v>14361892</v>
      </c>
      <c r="U163" s="19">
        <f t="shared" si="70"/>
        <v>-638108</v>
      </c>
      <c r="V163" s="40">
        <f t="shared" si="71"/>
        <v>0.9574594666666667</v>
      </c>
    </row>
    <row r="164" spans="1:22" s="41" customFormat="1" ht="14.25" hidden="1" outlineLevel="1" x14ac:dyDescent="0.2">
      <c r="A164" s="39" t="s">
        <v>177</v>
      </c>
      <c r="B164" s="19"/>
      <c r="C164" s="19"/>
      <c r="D164" s="19"/>
      <c r="E164" s="19"/>
      <c r="F164" s="19"/>
      <c r="G164" s="19"/>
      <c r="H164" s="19"/>
      <c r="I164" s="19"/>
      <c r="J164" s="19">
        <f t="shared" si="73"/>
        <v>0</v>
      </c>
      <c r="K164" s="19">
        <v>180000000</v>
      </c>
      <c r="L164" s="19"/>
      <c r="M164" s="19"/>
      <c r="N164" s="19"/>
      <c r="O164" s="19">
        <f t="shared" si="74"/>
        <v>180000000</v>
      </c>
      <c r="P164" s="19"/>
      <c r="Q164" s="19"/>
      <c r="R164" s="19">
        <v>79780724</v>
      </c>
      <c r="S164" s="19">
        <v>92138863</v>
      </c>
      <c r="T164" s="19">
        <f t="shared" si="48"/>
        <v>171919587</v>
      </c>
      <c r="U164" s="19">
        <f t="shared" si="70"/>
        <v>-8080413</v>
      </c>
      <c r="V164" s="40">
        <f t="shared" si="71"/>
        <v>0.95510881666666669</v>
      </c>
    </row>
    <row r="165" spans="1:22" s="41" customFormat="1" ht="14.25" hidden="1" outlineLevel="1" x14ac:dyDescent="0.2">
      <c r="A165" s="39" t="s">
        <v>178</v>
      </c>
      <c r="B165" s="19"/>
      <c r="C165" s="19"/>
      <c r="D165" s="19"/>
      <c r="E165" s="19"/>
      <c r="F165" s="19"/>
      <c r="G165" s="19"/>
      <c r="H165" s="19"/>
      <c r="I165" s="19"/>
      <c r="J165" s="19">
        <f t="shared" si="73"/>
        <v>0</v>
      </c>
      <c r="K165" s="19"/>
      <c r="L165" s="19">
        <v>150000000</v>
      </c>
      <c r="M165" s="19"/>
      <c r="N165" s="19"/>
      <c r="O165" s="19">
        <f t="shared" si="74"/>
        <v>150000000</v>
      </c>
      <c r="P165" s="19"/>
      <c r="Q165" s="19"/>
      <c r="R165" s="19">
        <v>44656719</v>
      </c>
      <c r="S165" s="19">
        <v>97239191</v>
      </c>
      <c r="T165" s="19">
        <f t="shared" si="48"/>
        <v>141895910</v>
      </c>
      <c r="U165" s="19">
        <f t="shared" si="70"/>
        <v>-8104090</v>
      </c>
      <c r="V165" s="40">
        <f t="shared" si="71"/>
        <v>0.94597273333333332</v>
      </c>
    </row>
    <row r="166" spans="1:22" s="38" customFormat="1" ht="15" collapsed="1" x14ac:dyDescent="0.25">
      <c r="A166" s="36" t="s">
        <v>179</v>
      </c>
      <c r="B166" s="18"/>
      <c r="C166" s="18"/>
      <c r="D166" s="18">
        <f>+D167+D172</f>
        <v>670400000</v>
      </c>
      <c r="E166" s="18"/>
      <c r="F166" s="18"/>
      <c r="G166" s="18"/>
      <c r="H166" s="18">
        <f>+H167+H172</f>
        <v>670400000</v>
      </c>
      <c r="I166" s="23"/>
      <c r="J166" s="23">
        <f t="shared" ref="J166:Q166" si="75">+J167+J172</f>
        <v>670400000</v>
      </c>
      <c r="K166" s="23">
        <f t="shared" si="75"/>
        <v>105000000</v>
      </c>
      <c r="L166" s="23">
        <f t="shared" si="75"/>
        <v>90944600</v>
      </c>
      <c r="M166" s="23">
        <f>+M167+M172</f>
        <v>-87252771</v>
      </c>
      <c r="N166" s="23">
        <f>+N167+N172</f>
        <v>0</v>
      </c>
      <c r="O166" s="23">
        <f>+O167+O172</f>
        <v>779091829</v>
      </c>
      <c r="P166" s="23">
        <f t="shared" si="75"/>
        <v>73664118</v>
      </c>
      <c r="Q166" s="23">
        <f t="shared" si="75"/>
        <v>241329632</v>
      </c>
      <c r="R166" s="23">
        <v>240092784</v>
      </c>
      <c r="S166" s="23">
        <v>188795617</v>
      </c>
      <c r="T166" s="23">
        <f t="shared" si="48"/>
        <v>743882151</v>
      </c>
      <c r="U166" s="23">
        <f t="shared" si="70"/>
        <v>-35209678</v>
      </c>
      <c r="V166" s="37">
        <f t="shared" si="71"/>
        <v>0.95480676771415607</v>
      </c>
    </row>
    <row r="167" spans="1:22" s="38" customFormat="1" ht="15" hidden="1" outlineLevel="1" x14ac:dyDescent="0.25">
      <c r="A167" s="36" t="s">
        <v>180</v>
      </c>
      <c r="B167" s="18"/>
      <c r="C167" s="18"/>
      <c r="D167" s="18">
        <f>SUM(D168:D171)</f>
        <v>211000000</v>
      </c>
      <c r="E167" s="18"/>
      <c r="F167" s="18"/>
      <c r="G167" s="18"/>
      <c r="H167" s="18">
        <f>SUM(H168:H171)</f>
        <v>211000000</v>
      </c>
      <c r="I167" s="23"/>
      <c r="J167" s="23">
        <f t="shared" ref="J167:Q167" si="76">SUM(J168:J171)</f>
        <v>211000000</v>
      </c>
      <c r="K167" s="23">
        <f t="shared" si="76"/>
        <v>105000000</v>
      </c>
      <c r="L167" s="23">
        <f t="shared" si="76"/>
        <v>70944600</v>
      </c>
      <c r="M167" s="23">
        <f t="shared" si="76"/>
        <v>0</v>
      </c>
      <c r="N167" s="23">
        <f>SUM(N168:N171)</f>
        <v>0</v>
      </c>
      <c r="O167" s="23">
        <f>SUM(O168:O171)</f>
        <v>386944600</v>
      </c>
      <c r="P167" s="23">
        <f t="shared" si="76"/>
        <v>38701172</v>
      </c>
      <c r="Q167" s="23">
        <f t="shared" si="76"/>
        <v>134069371</v>
      </c>
      <c r="R167" s="23">
        <v>106726761</v>
      </c>
      <c r="S167" s="23">
        <v>85118399</v>
      </c>
      <c r="T167" s="23">
        <f t="shared" si="48"/>
        <v>364615703</v>
      </c>
      <c r="U167" s="23">
        <f t="shared" si="70"/>
        <v>-22328897</v>
      </c>
      <c r="V167" s="37">
        <f t="shared" si="71"/>
        <v>0.94229433102309734</v>
      </c>
    </row>
    <row r="168" spans="1:22" s="41" customFormat="1" ht="14.25" hidden="1" outlineLevel="2" x14ac:dyDescent="0.2">
      <c r="A168" s="39" t="s">
        <v>181</v>
      </c>
      <c r="B168" s="19"/>
      <c r="C168" s="19"/>
      <c r="D168" s="19">
        <v>32000000</v>
      </c>
      <c r="E168" s="19"/>
      <c r="F168" s="19"/>
      <c r="G168" s="19"/>
      <c r="H168" s="19">
        <f>+B168+C168+D168+G168+E168+F168</f>
        <v>32000000</v>
      </c>
      <c r="I168" s="19"/>
      <c r="J168" s="19">
        <f>+H168+I168</f>
        <v>32000000</v>
      </c>
      <c r="K168" s="19">
        <v>105000000</v>
      </c>
      <c r="L168" s="19">
        <v>70944600</v>
      </c>
      <c r="M168" s="19"/>
      <c r="N168" s="19"/>
      <c r="O168" s="19">
        <f>+J168+K168+L168+M168+N168</f>
        <v>207944600</v>
      </c>
      <c r="P168" s="19">
        <v>492600</v>
      </c>
      <c r="Q168" s="19">
        <v>57469500</v>
      </c>
      <c r="R168" s="19">
        <v>96969361</v>
      </c>
      <c r="S168" s="19">
        <v>34347191</v>
      </c>
      <c r="T168" s="19">
        <f t="shared" si="48"/>
        <v>189278652</v>
      </c>
      <c r="U168" s="19">
        <f t="shared" si="70"/>
        <v>-18665948</v>
      </c>
      <c r="V168" s="40">
        <f t="shared" si="71"/>
        <v>0.9102359570770292</v>
      </c>
    </row>
    <row r="169" spans="1:22" s="41" customFormat="1" ht="14.25" hidden="1" outlineLevel="2" x14ac:dyDescent="0.2">
      <c r="A169" s="39" t="s">
        <v>182</v>
      </c>
      <c r="B169" s="19"/>
      <c r="C169" s="19"/>
      <c r="D169" s="19">
        <v>60000000</v>
      </c>
      <c r="E169" s="19"/>
      <c r="F169" s="19"/>
      <c r="G169" s="19"/>
      <c r="H169" s="19">
        <f>+B169+C169+D169+G169+E169+F169</f>
        <v>60000000</v>
      </c>
      <c r="I169" s="19"/>
      <c r="J169" s="19">
        <f>+H169+I169</f>
        <v>60000000</v>
      </c>
      <c r="K169" s="19"/>
      <c r="L169" s="19"/>
      <c r="M169" s="19"/>
      <c r="N169" s="19">
        <v>-400000</v>
      </c>
      <c r="O169" s="19">
        <f>+J169+K169+L169+M169+N169</f>
        <v>59600000</v>
      </c>
      <c r="P169" s="19">
        <v>18926691</v>
      </c>
      <c r="Q169" s="19">
        <v>24043825</v>
      </c>
      <c r="R169" s="19">
        <v>373000</v>
      </c>
      <c r="S169" s="19">
        <v>15193208</v>
      </c>
      <c r="T169" s="19">
        <f t="shared" ref="T169:T190" si="77">+P169+Q169+R169+S169</f>
        <v>58536724</v>
      </c>
      <c r="U169" s="19">
        <f t="shared" si="70"/>
        <v>-1063276</v>
      </c>
      <c r="V169" s="40">
        <f t="shared" si="71"/>
        <v>0.98215979865771807</v>
      </c>
    </row>
    <row r="170" spans="1:22" s="41" customFormat="1" ht="14.25" hidden="1" outlineLevel="2" x14ac:dyDescent="0.2">
      <c r="A170" s="39" t="s">
        <v>183</v>
      </c>
      <c r="B170" s="19"/>
      <c r="C170" s="19"/>
      <c r="D170" s="19">
        <v>44000000</v>
      </c>
      <c r="E170" s="19"/>
      <c r="F170" s="19"/>
      <c r="G170" s="19"/>
      <c r="H170" s="19">
        <f>+B170+C170+D170+G170+E170+F170</f>
        <v>44000000</v>
      </c>
      <c r="I170" s="19"/>
      <c r="J170" s="19">
        <f>+H170+I170</f>
        <v>44000000</v>
      </c>
      <c r="K170" s="19"/>
      <c r="L170" s="19"/>
      <c r="M170" s="19"/>
      <c r="N170" s="19">
        <v>400000</v>
      </c>
      <c r="O170" s="19">
        <f>+J170+K170+L170+M170+N170</f>
        <v>44400000</v>
      </c>
      <c r="P170" s="19">
        <v>0</v>
      </c>
      <c r="Q170" s="19">
        <v>34895157</v>
      </c>
      <c r="R170" s="19">
        <v>0</v>
      </c>
      <c r="S170" s="19">
        <v>9485840</v>
      </c>
      <c r="T170" s="19">
        <f t="shared" si="77"/>
        <v>44380997</v>
      </c>
      <c r="U170" s="19">
        <f t="shared" si="70"/>
        <v>-19003</v>
      </c>
      <c r="V170" s="40">
        <f t="shared" si="71"/>
        <v>0.99957200450450445</v>
      </c>
    </row>
    <row r="171" spans="1:22" s="41" customFormat="1" ht="14.25" hidden="1" outlineLevel="2" x14ac:dyDescent="0.2">
      <c r="A171" s="39" t="s">
        <v>184</v>
      </c>
      <c r="B171" s="19"/>
      <c r="C171" s="19"/>
      <c r="D171" s="19">
        <v>75000000</v>
      </c>
      <c r="E171" s="19"/>
      <c r="F171" s="19"/>
      <c r="G171" s="19"/>
      <c r="H171" s="19">
        <f>+B171+C171+D171+G171+E171+F171</f>
        <v>75000000</v>
      </c>
      <c r="I171" s="19"/>
      <c r="J171" s="19">
        <f>+H171+I171</f>
        <v>75000000</v>
      </c>
      <c r="K171" s="19"/>
      <c r="L171" s="19"/>
      <c r="M171" s="19"/>
      <c r="N171" s="19"/>
      <c r="O171" s="19">
        <f>+J171+K171+L171+M171+N171</f>
        <v>75000000</v>
      </c>
      <c r="P171" s="19">
        <v>19281881</v>
      </c>
      <c r="Q171" s="19">
        <v>17660889</v>
      </c>
      <c r="R171" s="19">
        <v>9384400</v>
      </c>
      <c r="S171" s="19">
        <v>26092160</v>
      </c>
      <c r="T171" s="19">
        <f t="shared" si="77"/>
        <v>72419330</v>
      </c>
      <c r="U171" s="19">
        <f t="shared" si="70"/>
        <v>-2580670</v>
      </c>
      <c r="V171" s="40">
        <f t="shared" si="71"/>
        <v>0.96559106666666672</v>
      </c>
    </row>
    <row r="172" spans="1:22" s="38" customFormat="1" ht="15" hidden="1" outlineLevel="1" x14ac:dyDescent="0.25">
      <c r="A172" s="36" t="s">
        <v>185</v>
      </c>
      <c r="B172" s="18"/>
      <c r="C172" s="18"/>
      <c r="D172" s="18">
        <f>SUM(D173:D177)</f>
        <v>459400000</v>
      </c>
      <c r="E172" s="18"/>
      <c r="F172" s="18"/>
      <c r="G172" s="18"/>
      <c r="H172" s="18">
        <f>SUM(H173:H177)</f>
        <v>459400000</v>
      </c>
      <c r="I172" s="23"/>
      <c r="J172" s="23">
        <f t="shared" ref="J172:N172" si="78">SUM(J173:J177)</f>
        <v>459400000</v>
      </c>
      <c r="K172" s="23">
        <f t="shared" si="78"/>
        <v>0</v>
      </c>
      <c r="L172" s="23">
        <f t="shared" si="78"/>
        <v>20000000</v>
      </c>
      <c r="M172" s="23">
        <f t="shared" si="78"/>
        <v>-87252771</v>
      </c>
      <c r="N172" s="23">
        <f t="shared" si="78"/>
        <v>0</v>
      </c>
      <c r="O172" s="23">
        <f>SUM(O173:O177)</f>
        <v>392147229</v>
      </c>
      <c r="P172" s="23">
        <f>SUM(P173:P176)</f>
        <v>34962946</v>
      </c>
      <c r="Q172" s="23">
        <f>SUM(Q173:Q176)</f>
        <v>107260261</v>
      </c>
      <c r="R172" s="23">
        <v>133366023</v>
      </c>
      <c r="S172" s="23">
        <v>103677218</v>
      </c>
      <c r="T172" s="23">
        <f t="shared" si="77"/>
        <v>379266448</v>
      </c>
      <c r="U172" s="23">
        <f t="shared" si="70"/>
        <v>-12880781</v>
      </c>
      <c r="V172" s="37">
        <f t="shared" si="71"/>
        <v>0.96715320153390649</v>
      </c>
    </row>
    <row r="173" spans="1:22" s="41" customFormat="1" ht="14.25" hidden="1" outlineLevel="2" x14ac:dyDescent="0.2">
      <c r="A173" s="39" t="s">
        <v>186</v>
      </c>
      <c r="B173" s="19"/>
      <c r="C173" s="19"/>
      <c r="D173" s="19">
        <v>83000000</v>
      </c>
      <c r="E173" s="19"/>
      <c r="F173" s="19"/>
      <c r="G173" s="19"/>
      <c r="H173" s="19">
        <f>+B173+C173+D173+G173+E173+F173</f>
        <v>83000000</v>
      </c>
      <c r="I173" s="19"/>
      <c r="J173" s="19">
        <f>+H173+I173</f>
        <v>83000000</v>
      </c>
      <c r="K173" s="19"/>
      <c r="L173" s="19"/>
      <c r="M173" s="19"/>
      <c r="N173" s="19">
        <v>-10000000</v>
      </c>
      <c r="O173" s="19">
        <f>+J173+K173+L173+M173+N173</f>
        <v>73000000</v>
      </c>
      <c r="P173" s="19">
        <v>9999954</v>
      </c>
      <c r="Q173" s="19">
        <v>4290132</v>
      </c>
      <c r="R173" s="19">
        <v>3222435</v>
      </c>
      <c r="S173" s="19">
        <v>49435833</v>
      </c>
      <c r="T173" s="19">
        <f t="shared" si="77"/>
        <v>66948354</v>
      </c>
      <c r="U173" s="19">
        <f t="shared" si="70"/>
        <v>-6051646</v>
      </c>
      <c r="V173" s="40">
        <f t="shared" si="71"/>
        <v>0.91710073972602735</v>
      </c>
    </row>
    <row r="174" spans="1:22" s="41" customFormat="1" ht="14.25" hidden="1" outlineLevel="2" x14ac:dyDescent="0.2">
      <c r="A174" s="39" t="s">
        <v>187</v>
      </c>
      <c r="B174" s="19"/>
      <c r="C174" s="19"/>
      <c r="D174" s="19">
        <v>26400000</v>
      </c>
      <c r="E174" s="19"/>
      <c r="F174" s="19"/>
      <c r="G174" s="19"/>
      <c r="H174" s="19">
        <f>+B174+C174+D174+G174+E174+F174</f>
        <v>26400000</v>
      </c>
      <c r="I174" s="19"/>
      <c r="J174" s="19">
        <f>+H174+I174</f>
        <v>26400000</v>
      </c>
      <c r="K174" s="19"/>
      <c r="L174" s="19"/>
      <c r="M174" s="19"/>
      <c r="N174" s="19">
        <v>1400000</v>
      </c>
      <c r="O174" s="19">
        <f>+J174+K174+L174+M174+N174</f>
        <v>27800000</v>
      </c>
      <c r="P174" s="19">
        <v>0</v>
      </c>
      <c r="Q174" s="19">
        <v>14387929</v>
      </c>
      <c r="R174" s="19">
        <v>11888733</v>
      </c>
      <c r="S174" s="19"/>
      <c r="T174" s="19">
        <f t="shared" si="77"/>
        <v>26276662</v>
      </c>
      <c r="U174" s="19">
        <f t="shared" si="70"/>
        <v>-1523338</v>
      </c>
      <c r="V174" s="40">
        <f t="shared" si="71"/>
        <v>0.94520366906474818</v>
      </c>
    </row>
    <row r="175" spans="1:22" s="41" customFormat="1" ht="14.25" hidden="1" outlineLevel="2" x14ac:dyDescent="0.2">
      <c r="A175" s="39" t="s">
        <v>188</v>
      </c>
      <c r="B175" s="19"/>
      <c r="C175" s="19"/>
      <c r="D175" s="19">
        <v>250000000</v>
      </c>
      <c r="E175" s="19"/>
      <c r="F175" s="19"/>
      <c r="G175" s="19"/>
      <c r="H175" s="19">
        <f>+B175+C175+D175+G175+E175+F175</f>
        <v>250000000</v>
      </c>
      <c r="I175" s="19"/>
      <c r="J175" s="19">
        <f>+H175+I175</f>
        <v>250000000</v>
      </c>
      <c r="K175" s="19"/>
      <c r="L175" s="19"/>
      <c r="M175" s="19">
        <v>-87252771</v>
      </c>
      <c r="N175" s="19"/>
      <c r="O175" s="19">
        <f>+J175+K175+L175+M175+N175</f>
        <v>162747229</v>
      </c>
      <c r="P175" s="19">
        <v>0</v>
      </c>
      <c r="Q175" s="19">
        <v>65747229</v>
      </c>
      <c r="R175" s="19">
        <v>96925419</v>
      </c>
      <c r="S175" s="19">
        <v>-302709</v>
      </c>
      <c r="T175" s="19">
        <f t="shared" si="77"/>
        <v>162369939</v>
      </c>
      <c r="U175" s="19">
        <f t="shared" si="70"/>
        <v>-377290</v>
      </c>
      <c r="V175" s="40">
        <f t="shared" si="71"/>
        <v>0.99768174240312257</v>
      </c>
    </row>
    <row r="176" spans="1:22" s="41" customFormat="1" ht="14.25" hidden="1" outlineLevel="2" x14ac:dyDescent="0.2">
      <c r="A176" s="39" t="s">
        <v>189</v>
      </c>
      <c r="B176" s="19"/>
      <c r="C176" s="19"/>
      <c r="D176" s="19">
        <v>100000000</v>
      </c>
      <c r="E176" s="19"/>
      <c r="F176" s="19"/>
      <c r="G176" s="19"/>
      <c r="H176" s="19">
        <f>+B176+C176+D176+G176+E176+F176</f>
        <v>100000000</v>
      </c>
      <c r="I176" s="19"/>
      <c r="J176" s="19">
        <f>+H176+I176</f>
        <v>100000000</v>
      </c>
      <c r="K176" s="19"/>
      <c r="L176" s="19"/>
      <c r="M176" s="19"/>
      <c r="N176" s="19">
        <v>-1400000</v>
      </c>
      <c r="O176" s="19">
        <f>+J176+K176+L176+M176+N176</f>
        <v>98600000</v>
      </c>
      <c r="P176" s="19">
        <v>24962992</v>
      </c>
      <c r="Q176" s="19">
        <v>22834971</v>
      </c>
      <c r="R176" s="19">
        <v>17358465</v>
      </c>
      <c r="S176" s="19">
        <v>32426661</v>
      </c>
      <c r="T176" s="19">
        <f t="shared" si="77"/>
        <v>97583089</v>
      </c>
      <c r="U176" s="19">
        <f t="shared" si="70"/>
        <v>-1016911</v>
      </c>
      <c r="V176" s="40">
        <f t="shared" si="71"/>
        <v>0.98968650101419875</v>
      </c>
    </row>
    <row r="177" spans="1:22" s="41" customFormat="1" ht="14.25" hidden="1" outlineLevel="2" x14ac:dyDescent="0.2">
      <c r="A177" s="39" t="s">
        <v>190</v>
      </c>
      <c r="B177" s="19"/>
      <c r="C177" s="19"/>
      <c r="D177" s="19"/>
      <c r="E177" s="19"/>
      <c r="F177" s="19"/>
      <c r="G177" s="19"/>
      <c r="H177" s="19">
        <f>+B177+C177+D177+G177+E177+F177</f>
        <v>0</v>
      </c>
      <c r="I177" s="19"/>
      <c r="J177" s="19">
        <f>+H177+I177</f>
        <v>0</v>
      </c>
      <c r="K177" s="19"/>
      <c r="L177" s="19">
        <v>20000000</v>
      </c>
      <c r="M177" s="19"/>
      <c r="N177" s="19">
        <v>10000000</v>
      </c>
      <c r="O177" s="19">
        <f>+J177+K177+L177+M177+N177</f>
        <v>30000000</v>
      </c>
      <c r="P177" s="19">
        <v>0</v>
      </c>
      <c r="Q177" s="19">
        <v>0</v>
      </c>
      <c r="R177" s="19">
        <v>3970971</v>
      </c>
      <c r="S177" s="19">
        <v>22117433</v>
      </c>
      <c r="T177" s="19">
        <f t="shared" si="77"/>
        <v>26088404</v>
      </c>
      <c r="U177" s="19">
        <f t="shared" si="70"/>
        <v>-3911596</v>
      </c>
      <c r="V177" s="40">
        <f t="shared" si="71"/>
        <v>0.86961346666666661</v>
      </c>
    </row>
    <row r="178" spans="1:22" s="38" customFormat="1" ht="15" collapsed="1" x14ac:dyDescent="0.25">
      <c r="A178" s="36" t="s">
        <v>191</v>
      </c>
      <c r="B178" s="18"/>
      <c r="C178" s="18"/>
      <c r="D178" s="18">
        <f>+D179+D185+D189+D190</f>
        <v>384918485</v>
      </c>
      <c r="E178" s="18"/>
      <c r="F178" s="18"/>
      <c r="G178" s="18"/>
      <c r="H178" s="18">
        <f>+H179+H185+H189+H190</f>
        <v>384918485</v>
      </c>
      <c r="I178" s="23"/>
      <c r="J178" s="23">
        <f>+J179+J185+J189+J190</f>
        <v>384918485</v>
      </c>
      <c r="K178" s="23">
        <f t="shared" ref="K178:Q178" si="79">+K179+K185+K189+K190</f>
        <v>0</v>
      </c>
      <c r="L178" s="23">
        <f t="shared" si="79"/>
        <v>0</v>
      </c>
      <c r="M178" s="23">
        <f>+M179+M185+M189+M190</f>
        <v>0</v>
      </c>
      <c r="N178" s="23">
        <f>+N179+N185+N189+N190</f>
        <v>0</v>
      </c>
      <c r="O178" s="23">
        <f>+O179+O185+O189+O190</f>
        <v>384918485</v>
      </c>
      <c r="P178" s="23">
        <f t="shared" si="79"/>
        <v>49155423</v>
      </c>
      <c r="Q178" s="23">
        <f t="shared" si="79"/>
        <v>71867469</v>
      </c>
      <c r="R178" s="23">
        <v>71104142</v>
      </c>
      <c r="S178" s="23">
        <v>169607175</v>
      </c>
      <c r="T178" s="23">
        <f t="shared" si="77"/>
        <v>361734209</v>
      </c>
      <c r="U178" s="23">
        <f t="shared" si="70"/>
        <v>-23184276</v>
      </c>
      <c r="V178" s="37">
        <f t="shared" si="71"/>
        <v>0.9397683486154218</v>
      </c>
    </row>
    <row r="179" spans="1:22" s="41" customFormat="1" ht="15" hidden="1" outlineLevel="1" x14ac:dyDescent="0.25">
      <c r="A179" s="42" t="s">
        <v>192</v>
      </c>
      <c r="B179" s="15"/>
      <c r="C179" s="15"/>
      <c r="D179" s="15">
        <f>SUM(D180:D184)</f>
        <v>130294983</v>
      </c>
      <c r="E179" s="15"/>
      <c r="F179" s="15"/>
      <c r="G179" s="15"/>
      <c r="H179" s="15">
        <f>SUM(H180:H184)</f>
        <v>130294983</v>
      </c>
      <c r="I179" s="15"/>
      <c r="J179" s="15">
        <f>SUM(J180:J184)</f>
        <v>130294983</v>
      </c>
      <c r="K179" s="15">
        <f t="shared" ref="K179:S179" si="80">SUM(K180:K184)</f>
        <v>0</v>
      </c>
      <c r="L179" s="15">
        <f t="shared" si="80"/>
        <v>0</v>
      </c>
      <c r="M179" s="15">
        <f t="shared" si="80"/>
        <v>0</v>
      </c>
      <c r="N179" s="15">
        <f t="shared" si="80"/>
        <v>0</v>
      </c>
      <c r="O179" s="15">
        <f>SUM(O180:O184)</f>
        <v>130294983</v>
      </c>
      <c r="P179" s="15">
        <f t="shared" si="80"/>
        <v>19005029</v>
      </c>
      <c r="Q179" s="15">
        <f t="shared" si="80"/>
        <v>23275795</v>
      </c>
      <c r="R179" s="15">
        <f t="shared" si="80"/>
        <v>28502502</v>
      </c>
      <c r="S179" s="15">
        <f t="shared" si="80"/>
        <v>52116625</v>
      </c>
      <c r="T179" s="15">
        <f t="shared" si="77"/>
        <v>122899951</v>
      </c>
      <c r="U179" s="15">
        <f t="shared" si="70"/>
        <v>-7395032</v>
      </c>
      <c r="V179" s="37">
        <f t="shared" si="71"/>
        <v>0.94324392367432908</v>
      </c>
    </row>
    <row r="180" spans="1:22" s="41" customFormat="1" ht="14.25" hidden="1" outlineLevel="2" x14ac:dyDescent="0.2">
      <c r="A180" s="39" t="s">
        <v>193</v>
      </c>
      <c r="B180" s="19"/>
      <c r="C180" s="19"/>
      <c r="D180" s="19">
        <v>14199990</v>
      </c>
      <c r="E180" s="19"/>
      <c r="F180" s="19"/>
      <c r="G180" s="19"/>
      <c r="H180" s="19">
        <f>+B180+C180+D180+G180+E180+F180</f>
        <v>14199990</v>
      </c>
      <c r="I180" s="19"/>
      <c r="J180" s="19">
        <f>+H180+I180</f>
        <v>14199990</v>
      </c>
      <c r="K180" s="19"/>
      <c r="L180" s="19"/>
      <c r="M180" s="19"/>
      <c r="N180" s="19">
        <v>-200000</v>
      </c>
      <c r="O180" s="19">
        <f>+J180+K180+L180+M180+N180</f>
        <v>13999990</v>
      </c>
      <c r="P180" s="19">
        <v>3292725</v>
      </c>
      <c r="Q180" s="19">
        <v>3345425</v>
      </c>
      <c r="R180" s="19">
        <v>4105104</v>
      </c>
      <c r="S180" s="19">
        <v>2231225</v>
      </c>
      <c r="T180" s="19">
        <f t="shared" si="77"/>
        <v>12974479</v>
      </c>
      <c r="U180" s="19">
        <f t="shared" si="70"/>
        <v>-1025511</v>
      </c>
      <c r="V180" s="40">
        <f t="shared" si="71"/>
        <v>0.92674916196368706</v>
      </c>
    </row>
    <row r="181" spans="1:22" s="41" customFormat="1" ht="14.25" hidden="1" outlineLevel="2" x14ac:dyDescent="0.2">
      <c r="A181" s="39" t="s">
        <v>194</v>
      </c>
      <c r="B181" s="19"/>
      <c r="C181" s="19"/>
      <c r="D181" s="19">
        <v>16903493</v>
      </c>
      <c r="E181" s="19"/>
      <c r="F181" s="19"/>
      <c r="G181" s="19"/>
      <c r="H181" s="19">
        <f>+B181+C181+D181+G181+E181+F181</f>
        <v>16903493</v>
      </c>
      <c r="I181" s="19"/>
      <c r="J181" s="19">
        <f>+H181+I181</f>
        <v>16903493</v>
      </c>
      <c r="K181" s="19"/>
      <c r="L181" s="19"/>
      <c r="M181" s="19"/>
      <c r="N181" s="19">
        <v>-3610000</v>
      </c>
      <c r="O181" s="19">
        <f>+J181+K181+L181+M181+N181</f>
        <v>13293493</v>
      </c>
      <c r="P181" s="19">
        <v>3738520</v>
      </c>
      <c r="Q181" s="19">
        <v>2809380</v>
      </c>
      <c r="R181" s="19">
        <v>3719970</v>
      </c>
      <c r="S181" s="19">
        <v>1188000</v>
      </c>
      <c r="T181" s="19">
        <f t="shared" si="77"/>
        <v>11455870</v>
      </c>
      <c r="U181" s="19">
        <f t="shared" si="70"/>
        <v>-1837623</v>
      </c>
      <c r="V181" s="40">
        <f t="shared" si="71"/>
        <v>0.86176522603953676</v>
      </c>
    </row>
    <row r="182" spans="1:22" s="41" customFormat="1" ht="14.25" hidden="1" outlineLevel="2" x14ac:dyDescent="0.2">
      <c r="A182" s="39" t="s">
        <v>195</v>
      </c>
      <c r="B182" s="19"/>
      <c r="C182" s="19"/>
      <c r="D182" s="19">
        <v>21463500</v>
      </c>
      <c r="E182" s="19"/>
      <c r="F182" s="19"/>
      <c r="G182" s="19"/>
      <c r="H182" s="19">
        <f>+B182+C182+D182+G182+E182+F182</f>
        <v>21463500</v>
      </c>
      <c r="I182" s="19"/>
      <c r="J182" s="19">
        <f>+H182+I182</f>
        <v>21463500</v>
      </c>
      <c r="K182" s="19"/>
      <c r="L182" s="19"/>
      <c r="M182" s="19"/>
      <c r="N182" s="19">
        <v>-6200000</v>
      </c>
      <c r="O182" s="19">
        <f>+J182+K182+L182+M182+N182</f>
        <v>15263500</v>
      </c>
      <c r="P182" s="19">
        <v>4675300</v>
      </c>
      <c r="Q182" s="19">
        <v>3122100</v>
      </c>
      <c r="R182" s="19">
        <v>4235900</v>
      </c>
      <c r="S182" s="19">
        <v>2693400</v>
      </c>
      <c r="T182" s="19">
        <f t="shared" si="77"/>
        <v>14726700</v>
      </c>
      <c r="U182" s="19">
        <f t="shared" si="70"/>
        <v>-536800</v>
      </c>
      <c r="V182" s="40">
        <f t="shared" si="71"/>
        <v>0.96483113309529267</v>
      </c>
    </row>
    <row r="183" spans="1:22" s="41" customFormat="1" ht="14.25" hidden="1" outlineLevel="2" x14ac:dyDescent="0.2">
      <c r="A183" s="39" t="s">
        <v>196</v>
      </c>
      <c r="B183" s="19"/>
      <c r="C183" s="19"/>
      <c r="D183" s="19">
        <v>57728000</v>
      </c>
      <c r="E183" s="19"/>
      <c r="F183" s="19"/>
      <c r="G183" s="19"/>
      <c r="H183" s="19">
        <f>+B183+C183+D183+G183+E183+F183</f>
        <v>57728000</v>
      </c>
      <c r="I183" s="19"/>
      <c r="J183" s="19">
        <f>+H183+I183</f>
        <v>57728000</v>
      </c>
      <c r="K183" s="19"/>
      <c r="L183" s="19"/>
      <c r="M183" s="19"/>
      <c r="N183" s="19">
        <v>200000</v>
      </c>
      <c r="O183" s="19">
        <f>+J183+K183+L183+M183+N183</f>
        <v>57928000</v>
      </c>
      <c r="P183" s="19">
        <v>5194778</v>
      </c>
      <c r="Q183" s="19">
        <v>9998890</v>
      </c>
      <c r="R183" s="19">
        <v>8629080</v>
      </c>
      <c r="S183" s="19">
        <v>30310000</v>
      </c>
      <c r="T183" s="19">
        <f t="shared" si="77"/>
        <v>54132748</v>
      </c>
      <c r="U183" s="19">
        <f t="shared" si="70"/>
        <v>-3795252</v>
      </c>
      <c r="V183" s="40">
        <f t="shared" si="71"/>
        <v>0.93448328960088389</v>
      </c>
    </row>
    <row r="184" spans="1:22" s="41" customFormat="1" ht="14.25" hidden="1" outlineLevel="2" x14ac:dyDescent="0.2">
      <c r="A184" s="39" t="s">
        <v>197</v>
      </c>
      <c r="B184" s="19"/>
      <c r="C184" s="19"/>
      <c r="D184" s="19">
        <v>20000000</v>
      </c>
      <c r="E184" s="19"/>
      <c r="F184" s="19"/>
      <c r="G184" s="19"/>
      <c r="H184" s="19">
        <f>+B184+C184+D184+G184+E184+F184</f>
        <v>20000000</v>
      </c>
      <c r="I184" s="19"/>
      <c r="J184" s="19">
        <f>+H184+I184</f>
        <v>20000000</v>
      </c>
      <c r="K184" s="19"/>
      <c r="L184" s="19"/>
      <c r="M184" s="19"/>
      <c r="N184" s="19">
        <v>9810000</v>
      </c>
      <c r="O184" s="19">
        <f>+J184+K184+L184+M184+N184</f>
        <v>29810000</v>
      </c>
      <c r="P184" s="19">
        <v>2103706</v>
      </c>
      <c r="Q184" s="19">
        <v>4000000</v>
      </c>
      <c r="R184" s="19">
        <v>7812448</v>
      </c>
      <c r="S184" s="19">
        <v>15694000</v>
      </c>
      <c r="T184" s="19">
        <f t="shared" si="77"/>
        <v>29610154</v>
      </c>
      <c r="U184" s="19">
        <f t="shared" si="70"/>
        <v>-199846</v>
      </c>
      <c r="V184" s="40">
        <f t="shared" si="71"/>
        <v>0.99329600805098961</v>
      </c>
    </row>
    <row r="185" spans="1:22" s="41" customFormat="1" ht="15" hidden="1" outlineLevel="1" x14ac:dyDescent="0.25">
      <c r="A185" s="42" t="s">
        <v>198</v>
      </c>
      <c r="B185" s="15"/>
      <c r="C185" s="15"/>
      <c r="D185" s="15">
        <f>SUM(D186:D188)</f>
        <v>204623502</v>
      </c>
      <c r="E185" s="15"/>
      <c r="F185" s="15"/>
      <c r="G185" s="15"/>
      <c r="H185" s="15">
        <f>SUM(H186:H188)</f>
        <v>204623502</v>
      </c>
      <c r="I185" s="15"/>
      <c r="J185" s="15">
        <f>SUM(J186:J188)</f>
        <v>204623502</v>
      </c>
      <c r="K185" s="15">
        <f>SUM(K186:K188)</f>
        <v>0</v>
      </c>
      <c r="L185" s="15">
        <f>SUM(L186:L188)</f>
        <v>0</v>
      </c>
      <c r="M185" s="15">
        <f t="shared" ref="M185:S185" si="81">SUM(M186:M188)</f>
        <v>0</v>
      </c>
      <c r="N185" s="15">
        <f t="shared" si="81"/>
        <v>-27500000</v>
      </c>
      <c r="O185" s="15">
        <f>SUM(O186:O188)</f>
        <v>177123502</v>
      </c>
      <c r="P185" s="15">
        <f t="shared" si="81"/>
        <v>20807050</v>
      </c>
      <c r="Q185" s="15">
        <f t="shared" si="81"/>
        <v>44132670</v>
      </c>
      <c r="R185" s="15">
        <f t="shared" si="81"/>
        <v>35317425</v>
      </c>
      <c r="S185" s="15">
        <f t="shared" si="81"/>
        <v>63240056</v>
      </c>
      <c r="T185" s="15">
        <f t="shared" si="77"/>
        <v>163497201</v>
      </c>
      <c r="U185" s="15">
        <f t="shared" si="70"/>
        <v>-13626301</v>
      </c>
      <c r="V185" s="37">
        <f t="shared" si="71"/>
        <v>0.92306892735217039</v>
      </c>
    </row>
    <row r="186" spans="1:22" s="41" customFormat="1" ht="14.25" hidden="1" outlineLevel="2" x14ac:dyDescent="0.2">
      <c r="A186" s="39" t="s">
        <v>199</v>
      </c>
      <c r="B186" s="19"/>
      <c r="C186" s="19"/>
      <c r="D186" s="19">
        <v>52760264</v>
      </c>
      <c r="E186" s="19"/>
      <c r="F186" s="19"/>
      <c r="G186" s="19"/>
      <c r="H186" s="19">
        <f>+B186+C186+D186+G186+E186+F186</f>
        <v>52760264</v>
      </c>
      <c r="I186" s="19"/>
      <c r="J186" s="19">
        <f>+H186+I186</f>
        <v>52760264</v>
      </c>
      <c r="K186" s="19"/>
      <c r="L186" s="19"/>
      <c r="M186" s="19"/>
      <c r="N186" s="19"/>
      <c r="O186" s="19">
        <f>+J186+K186+L186+M186+N186</f>
        <v>52760264</v>
      </c>
      <c r="P186" s="19">
        <v>6422300</v>
      </c>
      <c r="Q186" s="19">
        <v>13907750</v>
      </c>
      <c r="R186" s="19">
        <v>10609550</v>
      </c>
      <c r="S186" s="19">
        <v>17370164</v>
      </c>
      <c r="T186" s="19">
        <f t="shared" si="77"/>
        <v>48309764</v>
      </c>
      <c r="U186" s="19">
        <f t="shared" si="70"/>
        <v>-4450500</v>
      </c>
      <c r="V186" s="40">
        <f t="shared" si="71"/>
        <v>0.91564674505798527</v>
      </c>
    </row>
    <row r="187" spans="1:22" s="41" customFormat="1" ht="14.25" hidden="1" outlineLevel="2" x14ac:dyDescent="0.2">
      <c r="A187" s="39" t="s">
        <v>200</v>
      </c>
      <c r="B187" s="19"/>
      <c r="C187" s="19"/>
      <c r="D187" s="19">
        <v>50017738</v>
      </c>
      <c r="E187" s="19"/>
      <c r="F187" s="19"/>
      <c r="G187" s="19"/>
      <c r="H187" s="19">
        <f>+B187+C187+D187+G187+E187+F187</f>
        <v>50017738</v>
      </c>
      <c r="I187" s="19"/>
      <c r="J187" s="19">
        <f>+H187+I187</f>
        <v>50017738</v>
      </c>
      <c r="K187" s="19"/>
      <c r="L187" s="19"/>
      <c r="M187" s="19"/>
      <c r="N187" s="19">
        <v>-25000000</v>
      </c>
      <c r="O187" s="19">
        <f>+J187+K187+L187+M187+N187</f>
        <v>25017738</v>
      </c>
      <c r="P187" s="19">
        <v>0</v>
      </c>
      <c r="Q187" s="19">
        <v>6526920</v>
      </c>
      <c r="R187" s="19">
        <v>6175125</v>
      </c>
      <c r="S187" s="19">
        <v>7483339</v>
      </c>
      <c r="T187" s="19">
        <f t="shared" si="77"/>
        <v>20185384</v>
      </c>
      <c r="U187" s="19">
        <f t="shared" si="70"/>
        <v>-4832354</v>
      </c>
      <c r="V187" s="40">
        <f t="shared" si="71"/>
        <v>0.80684288883351485</v>
      </c>
    </row>
    <row r="188" spans="1:22" s="41" customFormat="1" ht="14.25" hidden="1" outlineLevel="2" x14ac:dyDescent="0.2">
      <c r="A188" s="39" t="s">
        <v>201</v>
      </c>
      <c r="B188" s="19"/>
      <c r="C188" s="19"/>
      <c r="D188" s="19">
        <v>101845500</v>
      </c>
      <c r="E188" s="19"/>
      <c r="F188" s="19"/>
      <c r="G188" s="19"/>
      <c r="H188" s="19">
        <f>+B188+C188+D188+G188+E188+F188</f>
        <v>101845500</v>
      </c>
      <c r="I188" s="19"/>
      <c r="J188" s="19">
        <f>+H188+I188</f>
        <v>101845500</v>
      </c>
      <c r="K188" s="19"/>
      <c r="L188" s="19"/>
      <c r="M188" s="19"/>
      <c r="N188" s="19">
        <v>-2500000</v>
      </c>
      <c r="O188" s="19">
        <f>+J188+K188+L188+M188+N188</f>
        <v>99345500</v>
      </c>
      <c r="P188" s="19">
        <v>14384750</v>
      </c>
      <c r="Q188" s="19">
        <v>23698000</v>
      </c>
      <c r="R188" s="19">
        <v>18532750</v>
      </c>
      <c r="S188" s="19">
        <v>38386553</v>
      </c>
      <c r="T188" s="19">
        <f t="shared" si="77"/>
        <v>95002053</v>
      </c>
      <c r="U188" s="19">
        <f t="shared" si="70"/>
        <v>-4343447</v>
      </c>
      <c r="V188" s="40">
        <f t="shared" si="71"/>
        <v>0.95627937853249523</v>
      </c>
    </row>
    <row r="189" spans="1:22" s="41" customFormat="1" ht="14.25" hidden="1" outlineLevel="1" x14ac:dyDescent="0.2">
      <c r="A189" s="39" t="s">
        <v>202</v>
      </c>
      <c r="B189" s="19"/>
      <c r="C189" s="19"/>
      <c r="D189" s="19">
        <v>20000000</v>
      </c>
      <c r="E189" s="19"/>
      <c r="F189" s="19"/>
      <c r="G189" s="19"/>
      <c r="H189" s="19">
        <f>+B189+C189+D189+G189+E189+F189</f>
        <v>20000000</v>
      </c>
      <c r="I189" s="19"/>
      <c r="J189" s="19">
        <f>+H189+I189</f>
        <v>20000000</v>
      </c>
      <c r="K189" s="19"/>
      <c r="L189" s="19"/>
      <c r="M189" s="19"/>
      <c r="N189" s="19">
        <v>15000000</v>
      </c>
      <c r="O189" s="19">
        <f>+J189+K189+L189+M189+N189</f>
        <v>35000000</v>
      </c>
      <c r="P189" s="19">
        <v>3269584</v>
      </c>
      <c r="Q189" s="19">
        <v>4459004</v>
      </c>
      <c r="R189" s="19">
        <v>4133655</v>
      </c>
      <c r="S189" s="19">
        <v>22156310</v>
      </c>
      <c r="T189" s="19">
        <f t="shared" si="77"/>
        <v>34018553</v>
      </c>
      <c r="U189" s="19">
        <f t="shared" si="70"/>
        <v>-981447</v>
      </c>
      <c r="V189" s="40">
        <f t="shared" si="71"/>
        <v>0.97195865714285712</v>
      </c>
    </row>
    <row r="190" spans="1:22" s="41" customFormat="1" ht="14.25" hidden="1" outlineLevel="1" x14ac:dyDescent="0.2">
      <c r="A190" s="39" t="s">
        <v>203</v>
      </c>
      <c r="B190" s="19"/>
      <c r="C190" s="19"/>
      <c r="D190" s="19">
        <v>30000000</v>
      </c>
      <c r="E190" s="19"/>
      <c r="F190" s="19"/>
      <c r="G190" s="19"/>
      <c r="H190" s="19">
        <f>+B190+C190+D190+G190+E190+F190</f>
        <v>30000000</v>
      </c>
      <c r="I190" s="19"/>
      <c r="J190" s="19">
        <f>+H190+I190</f>
        <v>30000000</v>
      </c>
      <c r="K190" s="19"/>
      <c r="L190" s="19"/>
      <c r="M190" s="19"/>
      <c r="N190" s="19">
        <v>12500000</v>
      </c>
      <c r="O190" s="19">
        <f>+J190+K190+L190+M190+N190</f>
        <v>42500000</v>
      </c>
      <c r="P190" s="19">
        <v>6073760</v>
      </c>
      <c r="Q190" s="19"/>
      <c r="R190" s="19">
        <v>3150560</v>
      </c>
      <c r="S190" s="19">
        <v>32094184</v>
      </c>
      <c r="T190" s="19">
        <f t="shared" si="77"/>
        <v>41318504</v>
      </c>
      <c r="U190" s="19">
        <f t="shared" si="70"/>
        <v>-1181496</v>
      </c>
      <c r="V190" s="40">
        <f t="shared" si="71"/>
        <v>0.97220009411764707</v>
      </c>
    </row>
    <row r="191" spans="1:22" s="38" customFormat="1" ht="15" collapsed="1" x14ac:dyDescent="0.25">
      <c r="A191" s="36"/>
      <c r="B191" s="18"/>
      <c r="C191" s="18"/>
      <c r="D191" s="18"/>
      <c r="E191" s="18"/>
      <c r="F191" s="18"/>
      <c r="G191" s="18"/>
      <c r="H191" s="18"/>
      <c r="I191" s="23"/>
      <c r="J191" s="23"/>
      <c r="K191" s="23"/>
      <c r="L191" s="23"/>
      <c r="M191" s="23"/>
      <c r="N191" s="23"/>
      <c r="O191" s="23"/>
      <c r="P191" s="23"/>
      <c r="Q191" s="23"/>
      <c r="R191" s="23"/>
      <c r="S191" s="23"/>
      <c r="T191" s="23"/>
      <c r="U191" s="23"/>
      <c r="V191" s="37"/>
    </row>
    <row r="192" spans="1:22" s="38" customFormat="1" ht="15" x14ac:dyDescent="0.25">
      <c r="A192" s="36" t="s">
        <v>204</v>
      </c>
      <c r="B192" s="18"/>
      <c r="C192" s="18"/>
      <c r="D192" s="18"/>
      <c r="E192" s="18">
        <f>+E193</f>
        <v>229329000</v>
      </c>
      <c r="F192" s="18"/>
      <c r="G192" s="18"/>
      <c r="H192" s="18">
        <f>+H193</f>
        <v>229329000</v>
      </c>
      <c r="I192" s="23"/>
      <c r="J192" s="23">
        <f>+H192+I192</f>
        <v>229329000</v>
      </c>
      <c r="K192" s="23">
        <f>+K193</f>
        <v>0</v>
      </c>
      <c r="L192" s="23">
        <f>+L193</f>
        <v>0</v>
      </c>
      <c r="M192" s="23">
        <f>+M193</f>
        <v>0</v>
      </c>
      <c r="N192" s="23">
        <f>+N193</f>
        <v>0</v>
      </c>
      <c r="O192" s="23">
        <f>+J192+K192+L192</f>
        <v>229329000</v>
      </c>
      <c r="P192" s="23">
        <f>+P193</f>
        <v>24362536</v>
      </c>
      <c r="Q192" s="23">
        <f>+Q193</f>
        <v>89286327</v>
      </c>
      <c r="R192" s="23">
        <f>+R193</f>
        <v>50258144</v>
      </c>
      <c r="S192" s="23">
        <f>+S193</f>
        <v>62116648</v>
      </c>
      <c r="T192" s="23">
        <f>+P192+Q192+R192+S192</f>
        <v>226023655</v>
      </c>
      <c r="U192" s="23">
        <f>+T192-O192</f>
        <v>-3305345</v>
      </c>
      <c r="V192" s="37">
        <f>IFERROR(T192/O192,0)</f>
        <v>0.98558688608941736</v>
      </c>
    </row>
    <row r="193" spans="1:22" s="38" customFormat="1" ht="15" x14ac:dyDescent="0.25">
      <c r="A193" s="36" t="s">
        <v>205</v>
      </c>
      <c r="B193" s="18"/>
      <c r="C193" s="18"/>
      <c r="D193" s="18"/>
      <c r="E193" s="18">
        <f>SUM(E194:E196)</f>
        <v>229329000</v>
      </c>
      <c r="F193" s="18"/>
      <c r="G193" s="18"/>
      <c r="H193" s="18">
        <f>SUM(H194:H196)</f>
        <v>229329000</v>
      </c>
      <c r="I193" s="23"/>
      <c r="J193" s="23">
        <f t="shared" ref="J193:Q193" si="82">SUM(J194:J196)</f>
        <v>229329000</v>
      </c>
      <c r="K193" s="23">
        <f t="shared" si="82"/>
        <v>0</v>
      </c>
      <c r="L193" s="23">
        <f t="shared" si="82"/>
        <v>0</v>
      </c>
      <c r="M193" s="23">
        <f>SUM(M194:M196)</f>
        <v>0</v>
      </c>
      <c r="N193" s="23">
        <f>SUM(N194:N196)</f>
        <v>0</v>
      </c>
      <c r="O193" s="23">
        <f>SUM(O194:O196)</f>
        <v>229329000</v>
      </c>
      <c r="P193" s="23">
        <f t="shared" si="82"/>
        <v>24362536</v>
      </c>
      <c r="Q193" s="23">
        <f t="shared" si="82"/>
        <v>89286327</v>
      </c>
      <c r="R193" s="23">
        <v>50258144</v>
      </c>
      <c r="S193" s="23">
        <v>62116648</v>
      </c>
      <c r="T193" s="23">
        <f>+P193+Q193+R193+S193</f>
        <v>226023655</v>
      </c>
      <c r="U193" s="23">
        <f>+T193-O193</f>
        <v>-3305345</v>
      </c>
      <c r="V193" s="37">
        <f>IFERROR(T193/O193,0)</f>
        <v>0.98558688608941736</v>
      </c>
    </row>
    <row r="194" spans="1:22" s="38" customFormat="1" ht="15" hidden="1" outlineLevel="1" x14ac:dyDescent="0.25">
      <c r="A194" s="44" t="s">
        <v>206</v>
      </c>
      <c r="B194" s="47"/>
      <c r="C194" s="47"/>
      <c r="D194" s="47"/>
      <c r="E194" s="46">
        <v>43865000</v>
      </c>
      <c r="F194" s="47"/>
      <c r="G194" s="47"/>
      <c r="H194" s="52">
        <f>+B194+C194+D194+G194+E194+F194</f>
        <v>43865000</v>
      </c>
      <c r="I194" s="47"/>
      <c r="J194" s="46">
        <f>+H194+I194</f>
        <v>43865000</v>
      </c>
      <c r="K194" s="46"/>
      <c r="L194" s="46"/>
      <c r="M194" s="46"/>
      <c r="N194" s="46"/>
      <c r="O194" s="46">
        <f>+J194+K194+L194+M194+N194</f>
        <v>43865000</v>
      </c>
      <c r="P194" s="46">
        <v>9356000</v>
      </c>
      <c r="Q194" s="46">
        <v>10000000</v>
      </c>
      <c r="R194" s="46">
        <v>10975407</v>
      </c>
      <c r="S194" s="46">
        <v>11075879</v>
      </c>
      <c r="T194" s="46">
        <f>+P194+Q194+R194+S194</f>
        <v>41407286</v>
      </c>
      <c r="U194" s="46">
        <f>+Q194+R194+S194+T194</f>
        <v>73458572</v>
      </c>
      <c r="V194" s="35">
        <f>IFERROR(T194/O194,0)</f>
        <v>0.94397095634332606</v>
      </c>
    </row>
    <row r="195" spans="1:22" s="38" customFormat="1" ht="15" hidden="1" outlineLevel="1" x14ac:dyDescent="0.25">
      <c r="A195" s="49" t="s">
        <v>207</v>
      </c>
      <c r="B195" s="23"/>
      <c r="C195" s="23"/>
      <c r="D195" s="23"/>
      <c r="E195" s="19">
        <v>179460000</v>
      </c>
      <c r="F195" s="23"/>
      <c r="G195" s="23"/>
      <c r="H195" s="18">
        <f>+B195+C195+D195+G195+E195+F195</f>
        <v>179460000</v>
      </c>
      <c r="I195" s="23"/>
      <c r="J195" s="19">
        <f>+H195+I195</f>
        <v>179460000</v>
      </c>
      <c r="K195" s="19"/>
      <c r="L195" s="19"/>
      <c r="M195" s="19"/>
      <c r="N195" s="19"/>
      <c r="O195" s="19">
        <f>+J195+K195+L195+M195+N195</f>
        <v>179460000</v>
      </c>
      <c r="P195" s="19">
        <v>14702686</v>
      </c>
      <c r="Q195" s="19">
        <v>77504087</v>
      </c>
      <c r="R195" s="19">
        <v>38344003</v>
      </c>
      <c r="S195" s="19">
        <v>48593924</v>
      </c>
      <c r="T195" s="19">
        <f>+P195+Q195+R195+S195</f>
        <v>179144700</v>
      </c>
      <c r="U195" s="19">
        <f>+Q195+R195+S195+T195</f>
        <v>343586714</v>
      </c>
      <c r="V195" s="29">
        <f>IFERROR(T195/O195,0)</f>
        <v>0.99824306252089601</v>
      </c>
    </row>
    <row r="196" spans="1:22" s="38" customFormat="1" ht="15" hidden="1" outlineLevel="1" x14ac:dyDescent="0.25">
      <c r="A196" s="49" t="s">
        <v>208</v>
      </c>
      <c r="B196" s="23"/>
      <c r="C196" s="23"/>
      <c r="D196" s="23"/>
      <c r="E196" s="19">
        <v>6004000</v>
      </c>
      <c r="F196" s="23"/>
      <c r="G196" s="23"/>
      <c r="H196" s="18">
        <f>+B196+C196+D196+G196+E196+F196</f>
        <v>6004000</v>
      </c>
      <c r="I196" s="23"/>
      <c r="J196" s="19">
        <f>+H196+I196</f>
        <v>6004000</v>
      </c>
      <c r="K196" s="19"/>
      <c r="L196" s="19"/>
      <c r="M196" s="19"/>
      <c r="N196" s="19"/>
      <c r="O196" s="19">
        <f>+J196+K196+L196+M196+N196</f>
        <v>6004000</v>
      </c>
      <c r="P196" s="19">
        <v>303850</v>
      </c>
      <c r="Q196" s="19">
        <v>1782240</v>
      </c>
      <c r="R196" s="19">
        <v>938734</v>
      </c>
      <c r="S196" s="19">
        <v>2446845</v>
      </c>
      <c r="T196" s="19">
        <f>+P196+Q196+R196+S196</f>
        <v>5471669</v>
      </c>
      <c r="U196" s="19">
        <f>+Q196+R196+S196+T196</f>
        <v>10639488</v>
      </c>
      <c r="V196" s="29">
        <f>IFERROR(T196/O196,0)</f>
        <v>0.91133727514990004</v>
      </c>
    </row>
    <row r="197" spans="1:22" s="38" customFormat="1" ht="15" collapsed="1" x14ac:dyDescent="0.25">
      <c r="A197" s="49"/>
      <c r="B197" s="18"/>
      <c r="C197" s="23"/>
      <c r="D197" s="23"/>
      <c r="E197" s="23"/>
      <c r="F197" s="23"/>
      <c r="G197" s="23"/>
      <c r="H197" s="18"/>
      <c r="I197" s="23"/>
      <c r="J197" s="19"/>
      <c r="K197" s="19"/>
      <c r="L197" s="19"/>
      <c r="M197" s="19"/>
      <c r="N197" s="19"/>
      <c r="O197" s="19"/>
      <c r="P197" s="19"/>
      <c r="Q197" s="19"/>
      <c r="R197" s="19"/>
      <c r="S197" s="19"/>
      <c r="T197" s="19"/>
      <c r="U197" s="19"/>
      <c r="V197" s="29"/>
    </row>
    <row r="198" spans="1:22" ht="15" x14ac:dyDescent="0.25">
      <c r="A198" s="36" t="s">
        <v>209</v>
      </c>
      <c r="B198" s="18"/>
      <c r="C198" s="18"/>
      <c r="D198" s="18"/>
      <c r="E198" s="18"/>
      <c r="F198" s="18"/>
      <c r="G198" s="18"/>
      <c r="H198" s="18"/>
      <c r="I198" s="23">
        <f>+I199+I200</f>
        <v>2679118339.072258</v>
      </c>
      <c r="J198" s="23">
        <f>+I198+H198</f>
        <v>2679118339.072258</v>
      </c>
      <c r="K198" s="23">
        <f t="shared" ref="K198:P198" si="83">+K199+K200</f>
        <v>173817673</v>
      </c>
      <c r="L198" s="23">
        <f t="shared" si="83"/>
        <v>189999660</v>
      </c>
      <c r="M198" s="23">
        <f t="shared" si="83"/>
        <v>0</v>
      </c>
      <c r="N198" s="23">
        <f t="shared" si="83"/>
        <v>0</v>
      </c>
      <c r="O198" s="23">
        <f>+O199+O200</f>
        <v>3042935672.072258</v>
      </c>
      <c r="P198" s="23">
        <f t="shared" si="83"/>
        <v>654646897</v>
      </c>
      <c r="Q198" s="23">
        <f>+Q199+Q200</f>
        <v>747043097</v>
      </c>
      <c r="R198" s="23">
        <f>+R199+R200</f>
        <v>790774676</v>
      </c>
      <c r="S198" s="23">
        <f>+S199+S200</f>
        <v>803896321</v>
      </c>
      <c r="T198" s="23">
        <f>+P198+Q198+R198+S198</f>
        <v>2996360991</v>
      </c>
      <c r="U198" s="23">
        <f t="shared" ref="U198:U204" si="84">+T198-O198</f>
        <v>-46574681.072257996</v>
      </c>
      <c r="V198" s="37">
        <f>IFERROR(T198/O198,0)</f>
        <v>0.98469416179260194</v>
      </c>
    </row>
    <row r="199" spans="1:22" ht="14.25" hidden="1" outlineLevel="1" x14ac:dyDescent="0.2">
      <c r="A199" s="39" t="s">
        <v>210</v>
      </c>
      <c r="B199" s="18"/>
      <c r="C199" s="18"/>
      <c r="D199" s="18"/>
      <c r="E199" s="18"/>
      <c r="F199" s="18"/>
      <c r="G199" s="18"/>
      <c r="H199" s="18"/>
      <c r="I199" s="19">
        <f>+('[3]Anexo 1 Minagricultura'!B14+'[3]Anexo 1 Minagricultura'!B18)*0.1</f>
        <v>1674448961.9201612</v>
      </c>
      <c r="J199" s="19">
        <f>+I199+H199</f>
        <v>1674448961.9201612</v>
      </c>
      <c r="K199" s="19">
        <v>108636046</v>
      </c>
      <c r="L199" s="19">
        <v>118749787</v>
      </c>
      <c r="M199" s="19"/>
      <c r="N199" s="19"/>
      <c r="O199" s="19">
        <f>+J199+K199+L199+M199+N199</f>
        <v>1901834794.9201612</v>
      </c>
      <c r="P199" s="19">
        <v>409154308</v>
      </c>
      <c r="Q199" s="19">
        <v>466901937.5</v>
      </c>
      <c r="R199" s="19">
        <v>494234174</v>
      </c>
      <c r="S199" s="19">
        <v>502435201</v>
      </c>
      <c r="T199" s="19">
        <f>+P199+Q199+R199+S199</f>
        <v>1872725620.5</v>
      </c>
      <c r="U199" s="19">
        <f t="shared" si="84"/>
        <v>-29109174.420161247</v>
      </c>
      <c r="V199" s="29">
        <f>IFERROR(T199/O199,0)</f>
        <v>0.98469416244885599</v>
      </c>
    </row>
    <row r="200" spans="1:22" ht="14.25" hidden="1" outlineLevel="1" x14ac:dyDescent="0.2">
      <c r="A200" s="39" t="s">
        <v>211</v>
      </c>
      <c r="B200" s="18"/>
      <c r="C200" s="18"/>
      <c r="D200" s="18"/>
      <c r="E200" s="18"/>
      <c r="F200" s="18"/>
      <c r="G200" s="18"/>
      <c r="H200" s="18"/>
      <c r="I200" s="19">
        <f>+('[3]Anexo 1 Minagricultura'!B15+'[3]Anexo 1 Minagricultura'!B19)*0.1</f>
        <v>1004669377.1520967</v>
      </c>
      <c r="J200" s="19">
        <f>+I200+H200</f>
        <v>1004669377.1520967</v>
      </c>
      <c r="K200" s="19">
        <v>65181627</v>
      </c>
      <c r="L200" s="19">
        <v>71249873</v>
      </c>
      <c r="M200" s="19"/>
      <c r="N200" s="19"/>
      <c r="O200" s="19">
        <f>+J200+K200+L200+M200+N200</f>
        <v>1141100877.1520967</v>
      </c>
      <c r="P200" s="19">
        <v>245492589</v>
      </c>
      <c r="Q200" s="19">
        <v>280141159.5</v>
      </c>
      <c r="R200" s="19">
        <v>296540502</v>
      </c>
      <c r="S200" s="19">
        <v>301461120</v>
      </c>
      <c r="T200" s="19">
        <f>+P200+Q200+R200+S200</f>
        <v>1123635370.5</v>
      </c>
      <c r="U200" s="19">
        <f t="shared" si="84"/>
        <v>-17465506.652096748</v>
      </c>
      <c r="V200" s="29">
        <f>IFERROR(T200/O200,0)</f>
        <v>0.98469416069884519</v>
      </c>
    </row>
    <row r="201" spans="1:22" ht="15" collapsed="1" x14ac:dyDescent="0.25">
      <c r="A201" s="22"/>
      <c r="B201" s="18"/>
      <c r="C201" s="18"/>
      <c r="D201" s="18"/>
      <c r="E201" s="18"/>
      <c r="F201" s="18"/>
      <c r="G201" s="18"/>
      <c r="H201" s="18"/>
      <c r="I201" s="18"/>
      <c r="J201" s="18"/>
      <c r="K201" s="18"/>
      <c r="L201" s="18"/>
      <c r="M201" s="18"/>
      <c r="N201" s="18"/>
      <c r="O201" s="18"/>
      <c r="P201" s="18"/>
      <c r="Q201" s="18"/>
      <c r="R201" s="18"/>
      <c r="S201" s="18"/>
      <c r="T201" s="18"/>
      <c r="U201" s="18"/>
      <c r="V201" s="29"/>
    </row>
    <row r="202" spans="1:22" ht="15" x14ac:dyDescent="0.25">
      <c r="A202" s="42" t="s">
        <v>212</v>
      </c>
      <c r="B202" s="15"/>
      <c r="C202" s="15"/>
      <c r="D202" s="15"/>
      <c r="E202" s="15"/>
      <c r="F202" s="15"/>
      <c r="G202" s="15">
        <v>3100000000</v>
      </c>
      <c r="H202" s="15">
        <f>+B202+C202+D202+G202+F202</f>
        <v>3100000000</v>
      </c>
      <c r="I202" s="15"/>
      <c r="J202" s="53">
        <f>+I202+H202</f>
        <v>3100000000</v>
      </c>
      <c r="K202" s="53">
        <v>1500000000</v>
      </c>
      <c r="L202" s="53"/>
      <c r="M202" s="53"/>
      <c r="N202" s="53"/>
      <c r="O202" s="53">
        <f>+J202+K202+L202</f>
        <v>4600000000</v>
      </c>
      <c r="P202" s="53">
        <v>0</v>
      </c>
      <c r="Q202" s="53">
        <v>0</v>
      </c>
      <c r="R202" s="53"/>
      <c r="S202" s="53"/>
      <c r="T202" s="53">
        <f>+P202+Q202+R202+S202</f>
        <v>0</v>
      </c>
      <c r="U202" s="53">
        <f t="shared" si="84"/>
        <v>-4600000000</v>
      </c>
      <c r="V202" s="37">
        <f>IFERROR(T202/O202,0)</f>
        <v>0</v>
      </c>
    </row>
    <row r="203" spans="1:22" ht="15" x14ac:dyDescent="0.25">
      <c r="A203" s="22"/>
      <c r="B203" s="18"/>
      <c r="C203" s="18"/>
      <c r="D203" s="18"/>
      <c r="E203" s="18"/>
      <c r="F203" s="18"/>
      <c r="G203" s="18"/>
      <c r="H203" s="18"/>
      <c r="I203" s="18"/>
      <c r="J203" s="18"/>
      <c r="K203" s="18"/>
      <c r="L203" s="18"/>
      <c r="M203" s="18"/>
      <c r="N203" s="18"/>
      <c r="O203" s="18"/>
      <c r="P203" s="18"/>
      <c r="Q203" s="18"/>
      <c r="R203" s="18"/>
      <c r="S203" s="18"/>
      <c r="T203" s="18"/>
      <c r="U203" s="18"/>
      <c r="V203" s="29"/>
    </row>
    <row r="204" spans="1:22" ht="15" x14ac:dyDescent="0.25">
      <c r="A204" s="36" t="s">
        <v>213</v>
      </c>
      <c r="B204" s="18"/>
      <c r="C204" s="18"/>
      <c r="D204" s="18"/>
      <c r="E204" s="18"/>
      <c r="F204" s="18"/>
      <c r="G204" s="18"/>
      <c r="H204" s="23">
        <f>+B204+C204+G204+F204</f>
        <v>0</v>
      </c>
      <c r="I204" s="23">
        <f>+I205+I206</f>
        <v>524844677.98458862</v>
      </c>
      <c r="J204" s="23">
        <f>+I204+H204</f>
        <v>524844677.98458862</v>
      </c>
      <c r="K204" s="23">
        <f>+K205+K206</f>
        <v>2521384478</v>
      </c>
      <c r="L204" s="23">
        <f>+L205+L206</f>
        <v>621643820</v>
      </c>
      <c r="M204" s="23">
        <f>+M205+M206</f>
        <v>110283134</v>
      </c>
      <c r="N204" s="23">
        <f>+N205+N206</f>
        <v>0</v>
      </c>
      <c r="O204" s="23">
        <f>+J204+K204+L204+M204</f>
        <v>3778156109.9845886</v>
      </c>
      <c r="P204" s="23">
        <f>SUM(P205:P206)</f>
        <v>0</v>
      </c>
      <c r="Q204" s="23">
        <f>SUM(Q205:Q206)</f>
        <v>0</v>
      </c>
      <c r="R204" s="23"/>
      <c r="S204" s="23"/>
      <c r="T204" s="23">
        <f>+P204+Q204+R204+S204</f>
        <v>0</v>
      </c>
      <c r="U204" s="23">
        <f t="shared" si="84"/>
        <v>-3778156109.9845886</v>
      </c>
      <c r="V204" s="37">
        <f>IFERROR(T204/O204,0)</f>
        <v>0</v>
      </c>
    </row>
    <row r="205" spans="1:22" s="41" customFormat="1" ht="14.25" hidden="1" outlineLevel="1" x14ac:dyDescent="0.2">
      <c r="A205" s="27" t="s">
        <v>214</v>
      </c>
      <c r="B205" s="18"/>
      <c r="C205" s="18"/>
      <c r="D205" s="18"/>
      <c r="E205" s="18"/>
      <c r="F205" s="18"/>
      <c r="G205" s="18"/>
      <c r="H205" s="18">
        <f>+B205+C205+G205+F205</f>
        <v>0</v>
      </c>
      <c r="I205" s="18">
        <v>134296314.68525696</v>
      </c>
      <c r="J205" s="18">
        <f>+I205+H205</f>
        <v>134296314.68525696</v>
      </c>
      <c r="K205" s="18">
        <f>1086360457+306576038-139001640-30000000-108636046</f>
        <v>1115298809</v>
      </c>
      <c r="L205" s="18">
        <f>-100000000+30000000+586394969</f>
        <v>516394969</v>
      </c>
      <c r="M205" s="18">
        <v>99001298</v>
      </c>
      <c r="N205" s="18"/>
      <c r="O205" s="18">
        <f>+J205+K205+L205+M205+N205</f>
        <v>1864991390.685257</v>
      </c>
      <c r="P205" s="18">
        <v>0</v>
      </c>
      <c r="Q205" s="18">
        <v>0</v>
      </c>
      <c r="R205" s="18"/>
      <c r="S205" s="18"/>
      <c r="T205" s="18">
        <f>+P205+Q205+R205+S205</f>
        <v>0</v>
      </c>
      <c r="U205" s="18">
        <f>+Q205+R205+S205+T205</f>
        <v>0</v>
      </c>
      <c r="V205" s="40">
        <f>IFERROR(T205/O205,0)</f>
        <v>0</v>
      </c>
    </row>
    <row r="206" spans="1:22" s="41" customFormat="1" ht="14.25" hidden="1" outlineLevel="1" x14ac:dyDescent="0.2">
      <c r="A206" s="27" t="s">
        <v>215</v>
      </c>
      <c r="B206" s="18"/>
      <c r="C206" s="18"/>
      <c r="D206" s="18"/>
      <c r="E206" s="18"/>
      <c r="F206" s="18"/>
      <c r="G206" s="18"/>
      <c r="H206" s="18">
        <f>+B206+C206+G206+F206</f>
        <v>0</v>
      </c>
      <c r="I206" s="18">
        <v>390548363.29933167</v>
      </c>
      <c r="J206" s="18">
        <f>+I206+H206</f>
        <v>390548363.29933167</v>
      </c>
      <c r="K206" s="18">
        <f>651816275+2319451021-65181627-1500000000</f>
        <v>1406085669</v>
      </c>
      <c r="L206" s="18">
        <v>105248851</v>
      </c>
      <c r="M206" s="18">
        <v>11281836</v>
      </c>
      <c r="N206" s="18"/>
      <c r="O206" s="18">
        <f>+J206+K206+L206+M206+N206</f>
        <v>1913164719.2993317</v>
      </c>
      <c r="P206" s="18">
        <v>0</v>
      </c>
      <c r="Q206" s="18">
        <v>0</v>
      </c>
      <c r="R206" s="18"/>
      <c r="S206" s="18"/>
      <c r="T206" s="18">
        <f>+P206+Q206+R206+S206</f>
        <v>0</v>
      </c>
      <c r="U206" s="18">
        <f>+Q206+R206+S206+T206</f>
        <v>0</v>
      </c>
      <c r="V206" s="51">
        <f>IFERROR(T206/O206,0)</f>
        <v>0</v>
      </c>
    </row>
    <row r="207" spans="1:22" ht="15" collapsed="1" x14ac:dyDescent="0.25">
      <c r="A207" s="22"/>
      <c r="B207" s="18"/>
      <c r="C207" s="18"/>
      <c r="D207" s="18"/>
      <c r="E207" s="18"/>
      <c r="F207" s="18"/>
      <c r="G207" s="18"/>
      <c r="H207" s="18"/>
      <c r="I207" s="18"/>
      <c r="J207" s="18"/>
      <c r="K207" s="18"/>
      <c r="L207" s="18"/>
      <c r="M207" s="18"/>
      <c r="N207" s="18"/>
      <c r="O207" s="18"/>
      <c r="P207" s="18"/>
      <c r="Q207" s="18"/>
      <c r="R207" s="18"/>
      <c r="S207" s="18"/>
      <c r="T207" s="18"/>
      <c r="U207" s="18"/>
      <c r="V207" s="29"/>
    </row>
    <row r="208" spans="1:22" ht="15" x14ac:dyDescent="0.25">
      <c r="A208" s="22" t="s">
        <v>216</v>
      </c>
      <c r="B208" s="23">
        <f>+B38+B36</f>
        <v>4001657969.7714081</v>
      </c>
      <c r="C208" s="23">
        <f>+C36+C38</f>
        <v>1800073944.7877474</v>
      </c>
      <c r="D208" s="23">
        <f>+D38+D36</f>
        <v>1622663438.7286286</v>
      </c>
      <c r="E208" s="23">
        <f>+E38+E36</f>
        <v>290104891.69159055</v>
      </c>
      <c r="F208" s="23">
        <f>+F38+F36</f>
        <v>8057341215.4621449</v>
      </c>
      <c r="G208" s="23">
        <f>+G36+G38+G202</f>
        <v>17624348826.93034</v>
      </c>
      <c r="H208" s="23">
        <f>+B208+C208+D208+G208+E208+F208</f>
        <v>33396190287.371857</v>
      </c>
      <c r="I208" s="23">
        <f>+I204+I198+I38+I36</f>
        <v>4079549277.1588583</v>
      </c>
      <c r="J208" s="23">
        <f>+I208+H208</f>
        <v>37475739564.530716</v>
      </c>
      <c r="K208" s="23">
        <f>+K36+K38+K198+K202+K204</f>
        <v>5697612819</v>
      </c>
      <c r="L208" s="23">
        <f>+L36+L38+L198+L202+L204</f>
        <v>1939941197</v>
      </c>
      <c r="M208" s="23">
        <f>+M36+M38+M198+M202+M204</f>
        <v>0</v>
      </c>
      <c r="N208" s="23">
        <f>+N36+N38+N198+N202+N204</f>
        <v>0</v>
      </c>
      <c r="O208" s="23">
        <f>+J208+K208+L208</f>
        <v>45113293580.530716</v>
      </c>
      <c r="P208" s="23">
        <f>+P18+P35+P38+P198</f>
        <v>6738866176</v>
      </c>
      <c r="Q208" s="23">
        <f>+Q36+Q38+Q198+Q202+Q204</f>
        <v>9409144100.5925407</v>
      </c>
      <c r="R208" s="23">
        <f>+R36+R38+R198+R202+R204</f>
        <v>8962665504.0699997</v>
      </c>
      <c r="S208" s="23">
        <f>+S36+S38+S198+S202+S204</f>
        <v>9648736322.4699993</v>
      </c>
      <c r="T208" s="23">
        <f>+P208+Q208+R208+S208</f>
        <v>34759412103.132538</v>
      </c>
      <c r="U208" s="23">
        <f>+T208-O208</f>
        <v>-10353881477.398178</v>
      </c>
      <c r="V208" s="37">
        <f>IFERROR(T208/(O208-O204-O202),0)</f>
        <v>0.94621701445931139</v>
      </c>
    </row>
    <row r="209" spans="1:23" ht="15.75" thickBot="1" x14ac:dyDescent="0.3">
      <c r="A209" s="54"/>
      <c r="B209" s="55"/>
      <c r="C209" s="56"/>
      <c r="D209" s="56"/>
      <c r="E209" s="57"/>
      <c r="F209" s="56"/>
      <c r="G209" s="57"/>
      <c r="H209" s="56"/>
      <c r="I209" s="56"/>
      <c r="J209" s="56"/>
      <c r="K209" s="56"/>
      <c r="L209" s="56"/>
      <c r="M209" s="56"/>
      <c r="N209" s="56"/>
      <c r="O209" s="58"/>
      <c r="P209" s="56"/>
      <c r="Q209" s="56"/>
      <c r="R209" s="56"/>
      <c r="S209" s="56"/>
      <c r="T209" s="56"/>
      <c r="U209" s="56"/>
      <c r="V209" s="59"/>
      <c r="W209" s="60"/>
    </row>
    <row r="210" spans="1:23" ht="13.5" thickTop="1" x14ac:dyDescent="0.2">
      <c r="A210" s="61" t="s">
        <v>217</v>
      </c>
      <c r="B210" s="62"/>
      <c r="C210" s="62"/>
      <c r="D210" s="62"/>
      <c r="E210" s="62"/>
      <c r="F210" s="62"/>
      <c r="G210" s="62"/>
      <c r="H210" s="62"/>
      <c r="I210" s="62"/>
      <c r="J210" s="62"/>
      <c r="K210" s="62"/>
      <c r="L210" s="62"/>
      <c r="M210" s="62"/>
      <c r="N210" s="62"/>
      <c r="O210" s="62"/>
    </row>
    <row r="211" spans="1:23" x14ac:dyDescent="0.2">
      <c r="A211" s="62"/>
      <c r="B211" s="62"/>
      <c r="C211" s="62"/>
      <c r="D211" s="62"/>
      <c r="E211" s="62"/>
      <c r="F211" s="62"/>
      <c r="G211" s="62"/>
      <c r="H211" s="62"/>
      <c r="I211" s="62"/>
      <c r="J211" s="62"/>
      <c r="K211" s="62"/>
      <c r="L211" s="62"/>
      <c r="M211" s="62"/>
      <c r="N211" s="62"/>
      <c r="O211" s="62"/>
    </row>
    <row r="212" spans="1:23" x14ac:dyDescent="0.2">
      <c r="A212" s="62"/>
      <c r="B212" s="62"/>
      <c r="C212" s="62"/>
      <c r="D212" s="62"/>
      <c r="E212" s="62"/>
      <c r="F212" s="62"/>
      <c r="G212" s="62"/>
      <c r="H212" s="62"/>
      <c r="I212" s="62"/>
      <c r="J212" s="62"/>
      <c r="K212" s="62"/>
      <c r="L212" s="62"/>
      <c r="M212" s="62"/>
      <c r="N212" s="62"/>
      <c r="O212" s="62"/>
    </row>
    <row r="213" spans="1:23" x14ac:dyDescent="0.2">
      <c r="A213" s="62"/>
      <c r="B213" s="62"/>
      <c r="C213" s="62"/>
      <c r="D213" s="62"/>
      <c r="E213" s="62"/>
      <c r="F213" s="62"/>
      <c r="G213" s="62"/>
      <c r="H213" s="62"/>
      <c r="I213" s="62"/>
      <c r="J213" s="62"/>
      <c r="K213" s="62"/>
      <c r="L213" s="62"/>
      <c r="M213" s="62"/>
      <c r="N213" s="62"/>
      <c r="O213" s="62"/>
    </row>
    <row r="214" spans="1:23" x14ac:dyDescent="0.2">
      <c r="A214" s="62"/>
      <c r="B214" s="62"/>
      <c r="C214" s="62"/>
      <c r="D214" s="62"/>
      <c r="E214" s="62"/>
      <c r="F214" s="62"/>
      <c r="G214" s="62"/>
      <c r="H214" s="62"/>
      <c r="I214" s="62"/>
      <c r="J214" s="62"/>
      <c r="K214" s="62"/>
      <c r="L214" s="62"/>
      <c r="M214" s="62"/>
      <c r="N214" s="62"/>
      <c r="O214" s="62"/>
    </row>
    <row r="215" spans="1:23" x14ac:dyDescent="0.2">
      <c r="A215" s="62"/>
      <c r="B215" s="62"/>
      <c r="C215" s="62"/>
      <c r="D215" s="62"/>
      <c r="E215" s="62"/>
      <c r="F215" s="62"/>
      <c r="G215" s="62"/>
      <c r="H215" s="62"/>
      <c r="I215" s="62"/>
      <c r="J215" s="62"/>
      <c r="K215" s="62"/>
      <c r="L215" s="62"/>
      <c r="M215" s="62"/>
      <c r="N215" s="62"/>
      <c r="O215" s="62"/>
    </row>
    <row r="216" spans="1:23" x14ac:dyDescent="0.2">
      <c r="A216" s="62"/>
      <c r="B216" s="62"/>
      <c r="C216" s="62"/>
      <c r="D216" s="62"/>
      <c r="E216" s="62"/>
      <c r="F216" s="62"/>
      <c r="G216" s="62"/>
      <c r="H216" s="62"/>
      <c r="I216" s="62"/>
      <c r="J216" s="62"/>
      <c r="K216" s="62"/>
      <c r="L216" s="62"/>
      <c r="M216" s="62"/>
      <c r="N216" s="62"/>
      <c r="O216" s="62"/>
    </row>
    <row r="217" spans="1:23" x14ac:dyDescent="0.2">
      <c r="A217" s="62"/>
      <c r="B217" s="62"/>
      <c r="C217" s="62"/>
      <c r="D217" s="62"/>
      <c r="E217" s="62"/>
      <c r="F217" s="62"/>
      <c r="G217" s="62"/>
      <c r="H217" s="62"/>
      <c r="I217" s="62"/>
      <c r="J217" s="62"/>
      <c r="K217" s="62"/>
      <c r="L217" s="62"/>
      <c r="M217" s="62"/>
      <c r="N217" s="62"/>
      <c r="O217" s="62"/>
    </row>
    <row r="218" spans="1:23" x14ac:dyDescent="0.2">
      <c r="A218" s="62"/>
      <c r="B218" s="62"/>
      <c r="C218" s="62"/>
      <c r="D218" s="62"/>
      <c r="E218" s="62"/>
      <c r="F218" s="62"/>
      <c r="G218" s="62"/>
      <c r="H218" s="62"/>
      <c r="I218" s="62"/>
      <c r="J218" s="62"/>
      <c r="K218" s="62"/>
      <c r="L218" s="62"/>
      <c r="M218" s="62"/>
      <c r="N218" s="62"/>
      <c r="O218" s="62"/>
    </row>
    <row r="219" spans="1:23" x14ac:dyDescent="0.2">
      <c r="A219" s="62"/>
      <c r="B219" s="62"/>
      <c r="C219" s="62"/>
      <c r="D219" s="62"/>
      <c r="E219" s="62"/>
      <c r="F219" s="62"/>
      <c r="G219" s="62"/>
      <c r="H219" s="62"/>
      <c r="I219" s="62"/>
      <c r="J219" s="62"/>
      <c r="K219" s="62"/>
      <c r="L219" s="62"/>
      <c r="M219" s="62"/>
      <c r="N219" s="62"/>
      <c r="O219" s="62"/>
    </row>
    <row r="220" spans="1:23" x14ac:dyDescent="0.2">
      <c r="A220" s="62"/>
      <c r="B220" s="62"/>
      <c r="C220" s="62"/>
      <c r="D220" s="62"/>
      <c r="E220" s="62"/>
      <c r="F220" s="62"/>
      <c r="G220" s="62"/>
      <c r="H220" s="62"/>
      <c r="I220" s="62"/>
      <c r="J220" s="62"/>
      <c r="K220" s="62"/>
      <c r="L220" s="62"/>
      <c r="M220" s="62"/>
      <c r="N220" s="62"/>
      <c r="O220" s="62"/>
    </row>
    <row r="221" spans="1:23" x14ac:dyDescent="0.2">
      <c r="A221" s="62"/>
      <c r="B221" s="62"/>
      <c r="C221" s="62"/>
      <c r="D221" s="62"/>
      <c r="E221" s="62"/>
      <c r="F221" s="62"/>
      <c r="G221" s="62"/>
      <c r="H221" s="62"/>
      <c r="I221" s="62"/>
      <c r="J221" s="62"/>
      <c r="K221" s="62"/>
      <c r="L221" s="62"/>
      <c r="M221" s="62"/>
      <c r="N221" s="62"/>
      <c r="O221" s="62"/>
    </row>
    <row r="222" spans="1:23" x14ac:dyDescent="0.2">
      <c r="A222" s="62"/>
      <c r="B222" s="62"/>
      <c r="C222" s="62"/>
      <c r="D222" s="62"/>
      <c r="E222" s="62"/>
      <c r="F222" s="62"/>
      <c r="G222" s="62"/>
      <c r="H222" s="62"/>
      <c r="I222" s="62"/>
      <c r="J222" s="62"/>
      <c r="K222" s="62"/>
      <c r="L222" s="62"/>
      <c r="M222" s="62"/>
      <c r="N222" s="62"/>
      <c r="O222" s="62"/>
    </row>
    <row r="223" spans="1:23" x14ac:dyDescent="0.2">
      <c r="A223" s="62"/>
      <c r="B223" s="62"/>
      <c r="C223" s="62"/>
      <c r="D223" s="62"/>
      <c r="E223" s="62"/>
      <c r="F223" s="62"/>
      <c r="G223" s="62"/>
      <c r="H223" s="62"/>
      <c r="I223" s="62"/>
      <c r="J223" s="62"/>
      <c r="K223" s="62"/>
      <c r="L223" s="62"/>
      <c r="M223" s="62"/>
      <c r="N223" s="62"/>
      <c r="O223" s="62"/>
    </row>
    <row r="224" spans="1:23" x14ac:dyDescent="0.2">
      <c r="A224" s="62"/>
      <c r="B224" s="62"/>
      <c r="C224" s="62"/>
      <c r="D224" s="62"/>
      <c r="E224" s="62"/>
      <c r="F224" s="62"/>
      <c r="G224" s="62"/>
      <c r="H224" s="62"/>
      <c r="I224" s="62"/>
      <c r="J224" s="62"/>
      <c r="K224" s="62"/>
      <c r="L224" s="62"/>
      <c r="M224" s="62"/>
      <c r="N224" s="62"/>
      <c r="O224" s="62"/>
    </row>
    <row r="225" spans="1:15" x14ac:dyDescent="0.2">
      <c r="A225" s="62"/>
      <c r="B225" s="62"/>
      <c r="C225" s="62"/>
      <c r="D225" s="62"/>
      <c r="E225" s="62"/>
      <c r="F225" s="62"/>
      <c r="G225" s="62"/>
      <c r="H225" s="62"/>
      <c r="I225" s="62"/>
      <c r="J225" s="62"/>
      <c r="K225" s="62"/>
      <c r="L225" s="62"/>
      <c r="M225" s="62"/>
      <c r="N225" s="62"/>
      <c r="O225" s="62"/>
    </row>
    <row r="226" spans="1:15" x14ac:dyDescent="0.2">
      <c r="A226" s="62"/>
      <c r="B226" s="62"/>
      <c r="C226" s="62"/>
      <c r="D226" s="62"/>
      <c r="E226" s="62"/>
      <c r="F226" s="62"/>
      <c r="G226" s="62"/>
      <c r="H226" s="62"/>
      <c r="I226" s="62"/>
      <c r="J226" s="62"/>
      <c r="K226" s="62"/>
      <c r="L226" s="62"/>
      <c r="M226" s="62"/>
      <c r="N226" s="62"/>
      <c r="O226" s="62"/>
    </row>
    <row r="227" spans="1:15" x14ac:dyDescent="0.2">
      <c r="A227" s="62"/>
      <c r="B227" s="62"/>
      <c r="C227" s="62"/>
      <c r="D227" s="62"/>
      <c r="E227" s="62"/>
      <c r="F227" s="62"/>
      <c r="G227" s="62"/>
      <c r="H227" s="62"/>
      <c r="I227" s="62"/>
      <c r="J227" s="62"/>
      <c r="K227" s="62"/>
      <c r="L227" s="62"/>
      <c r="M227" s="62"/>
      <c r="N227" s="62"/>
      <c r="O227" s="62"/>
    </row>
    <row r="228" spans="1:15" x14ac:dyDescent="0.2">
      <c r="A228" s="62"/>
      <c r="B228" s="62"/>
      <c r="C228" s="62"/>
      <c r="D228" s="62"/>
      <c r="E228" s="62"/>
      <c r="F228" s="62"/>
      <c r="G228" s="62"/>
      <c r="H228" s="62"/>
      <c r="I228" s="62"/>
      <c r="J228" s="62"/>
      <c r="K228" s="62"/>
      <c r="L228" s="62"/>
      <c r="M228" s="62"/>
      <c r="N228" s="62"/>
      <c r="O228" s="62"/>
    </row>
    <row r="229" spans="1:15" x14ac:dyDescent="0.2">
      <c r="A229" s="62"/>
      <c r="B229" s="62"/>
      <c r="C229" s="62"/>
      <c r="D229" s="62"/>
      <c r="E229" s="62"/>
      <c r="F229" s="62"/>
      <c r="G229" s="62"/>
      <c r="H229" s="62"/>
      <c r="I229" s="62"/>
      <c r="J229" s="62"/>
      <c r="K229" s="62"/>
      <c r="L229" s="62"/>
      <c r="M229" s="62"/>
      <c r="N229" s="62"/>
      <c r="O229" s="62"/>
    </row>
    <row r="230" spans="1:15" x14ac:dyDescent="0.2">
      <c r="A230" s="62"/>
      <c r="B230" s="62"/>
      <c r="C230" s="62"/>
      <c r="D230" s="62"/>
      <c r="E230" s="62"/>
      <c r="F230" s="62"/>
      <c r="G230" s="62"/>
      <c r="H230" s="62"/>
      <c r="I230" s="62"/>
      <c r="J230" s="62"/>
      <c r="K230" s="62"/>
      <c r="L230" s="62"/>
      <c r="M230" s="62"/>
      <c r="N230" s="62"/>
      <c r="O230" s="62"/>
    </row>
    <row r="231" spans="1:15" x14ac:dyDescent="0.2">
      <c r="A231" s="62"/>
      <c r="B231" s="62"/>
      <c r="C231" s="62"/>
      <c r="D231" s="62"/>
      <c r="E231" s="62"/>
      <c r="F231" s="62"/>
      <c r="G231" s="62"/>
      <c r="H231" s="62"/>
      <c r="I231" s="62"/>
      <c r="J231" s="62"/>
      <c r="K231" s="62"/>
      <c r="L231" s="62"/>
      <c r="M231" s="62"/>
      <c r="N231" s="62"/>
      <c r="O231" s="62"/>
    </row>
    <row r="232" spans="1:15" x14ac:dyDescent="0.2">
      <c r="A232" s="62"/>
      <c r="B232" s="62"/>
      <c r="C232" s="62"/>
      <c r="D232" s="62"/>
      <c r="E232" s="62"/>
      <c r="F232" s="62"/>
      <c r="G232" s="62"/>
      <c r="H232" s="62"/>
      <c r="I232" s="62"/>
      <c r="J232" s="62"/>
      <c r="K232" s="62"/>
      <c r="L232" s="62"/>
      <c r="M232" s="62"/>
      <c r="N232" s="62"/>
      <c r="O232" s="62"/>
    </row>
    <row r="233" spans="1:15" x14ac:dyDescent="0.2">
      <c r="A233" s="62"/>
      <c r="B233" s="62"/>
      <c r="C233" s="62"/>
      <c r="D233" s="62"/>
      <c r="E233" s="62"/>
      <c r="F233" s="62"/>
      <c r="G233" s="62"/>
      <c r="H233" s="62"/>
      <c r="I233" s="62"/>
      <c r="J233" s="62"/>
      <c r="K233" s="62"/>
      <c r="L233" s="62"/>
      <c r="M233" s="62"/>
      <c r="N233" s="62"/>
      <c r="O233" s="62"/>
    </row>
    <row r="234" spans="1:15" x14ac:dyDescent="0.2">
      <c r="A234" s="62"/>
      <c r="B234" s="62"/>
      <c r="C234" s="62"/>
      <c r="D234" s="62"/>
      <c r="E234" s="62"/>
      <c r="F234" s="62"/>
      <c r="G234" s="62"/>
      <c r="H234" s="62"/>
      <c r="I234" s="62"/>
      <c r="J234" s="62"/>
      <c r="K234" s="62"/>
      <c r="L234" s="62"/>
      <c r="M234" s="62"/>
      <c r="N234" s="62"/>
      <c r="O234" s="62"/>
    </row>
    <row r="235" spans="1:15" x14ac:dyDescent="0.2">
      <c r="A235" s="62"/>
      <c r="B235" s="62"/>
      <c r="C235" s="62"/>
      <c r="D235" s="62"/>
      <c r="E235" s="62"/>
      <c r="F235" s="62"/>
      <c r="G235" s="62"/>
      <c r="H235" s="62"/>
      <c r="I235" s="62"/>
      <c r="J235" s="62"/>
      <c r="K235" s="62"/>
      <c r="L235" s="62"/>
      <c r="M235" s="62"/>
      <c r="N235" s="62"/>
      <c r="O235" s="62"/>
    </row>
    <row r="236" spans="1:15" x14ac:dyDescent="0.2">
      <c r="A236" s="62"/>
      <c r="B236" s="62"/>
      <c r="C236" s="62"/>
      <c r="D236" s="62"/>
      <c r="E236" s="62"/>
      <c r="F236" s="62"/>
      <c r="G236" s="62"/>
      <c r="H236" s="62"/>
      <c r="I236" s="62"/>
      <c r="J236" s="62"/>
      <c r="K236" s="62"/>
      <c r="L236" s="62"/>
      <c r="M236" s="62"/>
      <c r="N236" s="62"/>
      <c r="O236" s="62"/>
    </row>
    <row r="237" spans="1:15" x14ac:dyDescent="0.2">
      <c r="A237" s="62"/>
      <c r="B237" s="62"/>
      <c r="C237" s="62"/>
      <c r="D237" s="62"/>
      <c r="E237" s="62"/>
      <c r="F237" s="62"/>
      <c r="G237" s="62"/>
      <c r="H237" s="62"/>
      <c r="I237" s="62"/>
      <c r="J237" s="62"/>
      <c r="K237" s="62"/>
      <c r="L237" s="62"/>
      <c r="M237" s="62"/>
      <c r="N237" s="62"/>
      <c r="O237" s="62"/>
    </row>
    <row r="238" spans="1:15" x14ac:dyDescent="0.2">
      <c r="A238" s="62"/>
      <c r="B238" s="62"/>
      <c r="C238" s="62"/>
      <c r="D238" s="62"/>
      <c r="E238" s="62"/>
      <c r="F238" s="62"/>
      <c r="G238" s="62"/>
      <c r="H238" s="62"/>
      <c r="I238" s="62"/>
      <c r="J238" s="62"/>
      <c r="K238" s="62"/>
      <c r="L238" s="62"/>
      <c r="M238" s="62"/>
      <c r="N238" s="62"/>
      <c r="O238" s="62"/>
    </row>
    <row r="239" spans="1:15" x14ac:dyDescent="0.2">
      <c r="A239" s="62"/>
      <c r="B239" s="62"/>
      <c r="C239" s="62"/>
      <c r="D239" s="62"/>
      <c r="E239" s="62"/>
      <c r="F239" s="62"/>
      <c r="G239" s="62"/>
      <c r="H239" s="62"/>
      <c r="I239" s="62"/>
      <c r="J239" s="62"/>
      <c r="K239" s="62"/>
      <c r="L239" s="62"/>
      <c r="M239" s="62"/>
      <c r="N239" s="62"/>
      <c r="O239" s="62"/>
    </row>
    <row r="240" spans="1:15" x14ac:dyDescent="0.2">
      <c r="A240" s="62"/>
      <c r="B240" s="62"/>
      <c r="C240" s="62"/>
      <c r="D240" s="62"/>
      <c r="E240" s="62"/>
      <c r="F240" s="62"/>
      <c r="G240" s="62"/>
      <c r="H240" s="62"/>
      <c r="I240" s="62"/>
      <c r="J240" s="62"/>
      <c r="K240" s="62"/>
      <c r="L240" s="62"/>
      <c r="M240" s="62"/>
      <c r="N240" s="62"/>
      <c r="O240" s="62"/>
    </row>
    <row r="241" spans="1:15" x14ac:dyDescent="0.2">
      <c r="A241" s="62"/>
      <c r="B241" s="62"/>
      <c r="C241" s="62"/>
      <c r="D241" s="62"/>
      <c r="E241" s="62"/>
      <c r="F241" s="62"/>
      <c r="G241" s="62"/>
      <c r="H241" s="62"/>
      <c r="I241" s="62"/>
      <c r="J241" s="62"/>
      <c r="K241" s="62"/>
      <c r="L241" s="62"/>
      <c r="M241" s="62"/>
      <c r="N241" s="62"/>
      <c r="O241" s="62"/>
    </row>
    <row r="242" spans="1:15" x14ac:dyDescent="0.2">
      <c r="A242" s="62"/>
      <c r="B242" s="62"/>
      <c r="C242" s="62"/>
      <c r="D242" s="62"/>
      <c r="E242" s="62"/>
      <c r="F242" s="62"/>
      <c r="G242" s="62"/>
      <c r="H242" s="62"/>
      <c r="I242" s="62"/>
      <c r="J242" s="62"/>
      <c r="K242" s="62"/>
      <c r="L242" s="62"/>
      <c r="M242" s="62"/>
      <c r="N242" s="62"/>
      <c r="O242" s="62"/>
    </row>
    <row r="243" spans="1:15" x14ac:dyDescent="0.2">
      <c r="A243" s="62"/>
      <c r="B243" s="62"/>
      <c r="C243" s="62"/>
      <c r="D243" s="62"/>
      <c r="E243" s="62"/>
      <c r="F243" s="62"/>
      <c r="G243" s="62"/>
      <c r="H243" s="62"/>
      <c r="I243" s="62"/>
      <c r="J243" s="62"/>
      <c r="K243" s="62"/>
      <c r="L243" s="62"/>
      <c r="M243" s="62"/>
      <c r="N243" s="62"/>
      <c r="O243" s="62"/>
    </row>
    <row r="244" spans="1:15" x14ac:dyDescent="0.2">
      <c r="A244" s="62"/>
      <c r="B244" s="62"/>
      <c r="C244" s="62"/>
      <c r="D244" s="62"/>
      <c r="E244" s="62"/>
      <c r="F244" s="62"/>
      <c r="G244" s="62"/>
      <c r="H244" s="62"/>
      <c r="I244" s="62"/>
      <c r="J244" s="62"/>
      <c r="K244" s="62"/>
      <c r="L244" s="62"/>
      <c r="M244" s="62"/>
      <c r="N244" s="62"/>
      <c r="O244" s="62"/>
    </row>
    <row r="245" spans="1:15" x14ac:dyDescent="0.2">
      <c r="A245" s="62"/>
      <c r="B245" s="62"/>
      <c r="C245" s="62"/>
      <c r="D245" s="62"/>
      <c r="E245" s="62"/>
      <c r="F245" s="62"/>
      <c r="G245" s="62"/>
      <c r="H245" s="62"/>
      <c r="I245" s="62"/>
      <c r="J245" s="62"/>
      <c r="K245" s="62"/>
      <c r="L245" s="62"/>
      <c r="M245" s="62"/>
      <c r="N245" s="62"/>
      <c r="O245" s="62"/>
    </row>
    <row r="246" spans="1:15" x14ac:dyDescent="0.2">
      <c r="A246" s="62"/>
      <c r="B246" s="62"/>
      <c r="C246" s="62"/>
      <c r="D246" s="62"/>
      <c r="E246" s="62"/>
      <c r="F246" s="62"/>
      <c r="G246" s="62"/>
      <c r="H246" s="62"/>
      <c r="I246" s="62"/>
      <c r="J246" s="62"/>
      <c r="K246" s="62"/>
      <c r="L246" s="62"/>
      <c r="M246" s="62"/>
      <c r="N246" s="62"/>
      <c r="O246" s="62"/>
    </row>
    <row r="247" spans="1:15" x14ac:dyDescent="0.2">
      <c r="A247" s="62"/>
      <c r="B247" s="62"/>
      <c r="C247" s="62"/>
      <c r="D247" s="62"/>
      <c r="E247" s="62"/>
      <c r="F247" s="62"/>
      <c r="G247" s="62"/>
      <c r="H247" s="62"/>
      <c r="I247" s="62"/>
      <c r="J247" s="62"/>
      <c r="K247" s="62"/>
      <c r="L247" s="62"/>
      <c r="M247" s="62"/>
      <c r="N247" s="62"/>
      <c r="O247" s="62"/>
    </row>
    <row r="248" spans="1:15" x14ac:dyDescent="0.2">
      <c r="A248" s="62"/>
      <c r="B248" s="62"/>
      <c r="C248" s="62"/>
      <c r="D248" s="62"/>
      <c r="E248" s="62"/>
      <c r="F248" s="62"/>
      <c r="G248" s="62"/>
      <c r="H248" s="62"/>
      <c r="I248" s="62"/>
      <c r="J248" s="62"/>
      <c r="K248" s="62"/>
      <c r="L248" s="62"/>
      <c r="M248" s="62"/>
      <c r="N248" s="62"/>
      <c r="O248" s="62"/>
    </row>
    <row r="249" spans="1:15" x14ac:dyDescent="0.2">
      <c r="A249" s="62"/>
      <c r="B249" s="62"/>
      <c r="C249" s="62"/>
      <c r="D249" s="62"/>
      <c r="E249" s="62"/>
      <c r="F249" s="62"/>
      <c r="G249" s="62"/>
      <c r="H249" s="62"/>
      <c r="I249" s="62"/>
      <c r="J249" s="62"/>
      <c r="K249" s="62"/>
      <c r="L249" s="62"/>
      <c r="M249" s="62"/>
      <c r="N249" s="62"/>
      <c r="O249" s="62"/>
    </row>
    <row r="250" spans="1:15" x14ac:dyDescent="0.2">
      <c r="A250" s="62"/>
      <c r="B250" s="62"/>
      <c r="C250" s="62"/>
      <c r="D250" s="62"/>
      <c r="E250" s="62"/>
      <c r="F250" s="62"/>
      <c r="G250" s="62"/>
      <c r="H250" s="62"/>
      <c r="I250" s="62"/>
      <c r="J250" s="62"/>
      <c r="K250" s="62"/>
      <c r="L250" s="62"/>
      <c r="M250" s="62"/>
      <c r="N250" s="62"/>
      <c r="O250" s="62"/>
    </row>
    <row r="251" spans="1:15" x14ac:dyDescent="0.2">
      <c r="A251" s="62"/>
      <c r="B251" s="62"/>
      <c r="C251" s="62"/>
      <c r="D251" s="62"/>
      <c r="E251" s="62"/>
      <c r="F251" s="62"/>
      <c r="G251" s="62"/>
      <c r="H251" s="62"/>
      <c r="I251" s="62"/>
      <c r="J251" s="62"/>
      <c r="K251" s="62"/>
      <c r="L251" s="62"/>
      <c r="M251" s="62"/>
      <c r="N251" s="62"/>
      <c r="O251" s="62"/>
    </row>
    <row r="252" spans="1:15" x14ac:dyDescent="0.2">
      <c r="A252" s="62"/>
      <c r="B252" s="62"/>
      <c r="C252" s="62"/>
      <c r="D252" s="62"/>
      <c r="E252" s="62"/>
      <c r="F252" s="62"/>
      <c r="G252" s="62"/>
      <c r="H252" s="62"/>
      <c r="I252" s="62"/>
      <c r="J252" s="62"/>
      <c r="K252" s="62"/>
      <c r="L252" s="62"/>
      <c r="M252" s="62"/>
      <c r="N252" s="62"/>
      <c r="O252" s="62"/>
    </row>
    <row r="253" spans="1:15" x14ac:dyDescent="0.2">
      <c r="A253" s="62"/>
      <c r="B253" s="62"/>
      <c r="C253" s="62"/>
      <c r="D253" s="62"/>
      <c r="E253" s="62"/>
      <c r="F253" s="62"/>
      <c r="G253" s="62"/>
      <c r="H253" s="62"/>
      <c r="I253" s="62"/>
      <c r="J253" s="62"/>
      <c r="K253" s="62"/>
      <c r="L253" s="62"/>
      <c r="M253" s="62"/>
      <c r="N253" s="62"/>
      <c r="O253" s="62"/>
    </row>
    <row r="254" spans="1:15" x14ac:dyDescent="0.2">
      <c r="A254" s="62"/>
      <c r="B254" s="62"/>
      <c r="C254" s="62"/>
      <c r="D254" s="62"/>
      <c r="E254" s="62"/>
      <c r="F254" s="62"/>
      <c r="G254" s="62"/>
      <c r="H254" s="62"/>
      <c r="I254" s="62"/>
      <c r="J254" s="62"/>
      <c r="K254" s="62"/>
      <c r="L254" s="62"/>
      <c r="M254" s="62"/>
      <c r="N254" s="62"/>
      <c r="O254" s="62"/>
    </row>
    <row r="255" spans="1:15" x14ac:dyDescent="0.2">
      <c r="A255" s="62"/>
      <c r="B255" s="62"/>
      <c r="C255" s="62"/>
      <c r="D255" s="62"/>
      <c r="E255" s="62"/>
      <c r="F255" s="62"/>
      <c r="G255" s="62"/>
      <c r="H255" s="62"/>
      <c r="I255" s="62"/>
      <c r="J255" s="62"/>
      <c r="K255" s="62"/>
      <c r="L255" s="62"/>
      <c r="M255" s="62"/>
      <c r="N255" s="62"/>
      <c r="O255" s="62"/>
    </row>
    <row r="256" spans="1:15" x14ac:dyDescent="0.2">
      <c r="A256" s="62"/>
      <c r="B256" s="62"/>
      <c r="C256" s="62"/>
      <c r="D256" s="62"/>
      <c r="E256" s="62"/>
      <c r="F256" s="62"/>
      <c r="G256" s="62"/>
      <c r="H256" s="62"/>
      <c r="I256" s="62"/>
      <c r="J256" s="62"/>
      <c r="K256" s="62"/>
      <c r="L256" s="62"/>
      <c r="M256" s="62"/>
      <c r="N256" s="62"/>
      <c r="O256" s="62"/>
    </row>
    <row r="257" spans="1:15" x14ac:dyDescent="0.2">
      <c r="A257" s="62"/>
      <c r="B257" s="62"/>
      <c r="C257" s="62"/>
      <c r="D257" s="62"/>
      <c r="E257" s="62"/>
      <c r="F257" s="62"/>
      <c r="G257" s="62"/>
      <c r="H257" s="62"/>
      <c r="I257" s="62"/>
      <c r="J257" s="62"/>
      <c r="K257" s="62"/>
      <c r="L257" s="62"/>
      <c r="M257" s="62"/>
      <c r="N257" s="62"/>
      <c r="O257" s="62"/>
    </row>
    <row r="258" spans="1:15" x14ac:dyDescent="0.2">
      <c r="A258" s="62"/>
      <c r="B258" s="62"/>
      <c r="C258" s="62"/>
      <c r="D258" s="62"/>
      <c r="E258" s="62"/>
      <c r="F258" s="62"/>
      <c r="G258" s="62"/>
      <c r="H258" s="62"/>
      <c r="I258" s="62"/>
      <c r="J258" s="62"/>
      <c r="K258" s="62"/>
      <c r="L258" s="62"/>
      <c r="M258" s="62"/>
      <c r="N258" s="62"/>
      <c r="O258" s="62"/>
    </row>
    <row r="259" spans="1:15" x14ac:dyDescent="0.2">
      <c r="A259" s="62"/>
      <c r="B259" s="62"/>
      <c r="C259" s="62"/>
      <c r="D259" s="62"/>
      <c r="E259" s="62"/>
      <c r="F259" s="62"/>
      <c r="G259" s="62"/>
      <c r="H259" s="62"/>
      <c r="I259" s="62"/>
      <c r="J259" s="62"/>
      <c r="K259" s="62"/>
      <c r="L259" s="62"/>
      <c r="M259" s="62"/>
      <c r="N259" s="62"/>
      <c r="O259" s="62"/>
    </row>
    <row r="260" spans="1:15" x14ac:dyDescent="0.2">
      <c r="A260" s="62"/>
      <c r="B260" s="62"/>
      <c r="C260" s="62"/>
      <c r="D260" s="62"/>
      <c r="E260" s="62"/>
      <c r="F260" s="62"/>
      <c r="G260" s="62"/>
      <c r="H260" s="62"/>
      <c r="I260" s="62"/>
      <c r="J260" s="62"/>
      <c r="K260" s="62"/>
      <c r="L260" s="62"/>
      <c r="M260" s="62"/>
      <c r="N260" s="62"/>
      <c r="O260" s="62"/>
    </row>
    <row r="261" spans="1:15" x14ac:dyDescent="0.2">
      <c r="A261" s="62"/>
      <c r="B261" s="62"/>
      <c r="C261" s="62"/>
      <c r="D261" s="62"/>
      <c r="E261" s="62"/>
      <c r="F261" s="62"/>
      <c r="G261" s="62"/>
      <c r="H261" s="62"/>
      <c r="I261" s="62"/>
      <c r="J261" s="62"/>
      <c r="K261" s="62"/>
      <c r="L261" s="62"/>
      <c r="M261" s="62"/>
      <c r="N261" s="62"/>
      <c r="O261" s="62"/>
    </row>
    <row r="262" spans="1:15" x14ac:dyDescent="0.2">
      <c r="A262" s="62"/>
      <c r="B262" s="62"/>
      <c r="C262" s="62"/>
      <c r="D262" s="62"/>
      <c r="E262" s="62"/>
      <c r="F262" s="62"/>
      <c r="G262" s="62"/>
      <c r="H262" s="62"/>
      <c r="I262" s="62"/>
      <c r="J262" s="62"/>
      <c r="K262" s="62"/>
      <c r="L262" s="62"/>
      <c r="M262" s="62"/>
      <c r="N262" s="62"/>
      <c r="O262" s="62"/>
    </row>
    <row r="263" spans="1:15" x14ac:dyDescent="0.2">
      <c r="A263" s="62"/>
      <c r="B263" s="62"/>
      <c r="C263" s="62"/>
      <c r="D263" s="62"/>
      <c r="E263" s="62"/>
      <c r="F263" s="62"/>
      <c r="G263" s="62"/>
      <c r="H263" s="62"/>
      <c r="I263" s="62"/>
      <c r="J263" s="62"/>
      <c r="K263" s="62"/>
      <c r="L263" s="62"/>
      <c r="M263" s="62"/>
      <c r="N263" s="62"/>
      <c r="O263" s="62"/>
    </row>
    <row r="264" spans="1:15" x14ac:dyDescent="0.2">
      <c r="A264" s="62"/>
      <c r="B264" s="62"/>
      <c r="C264" s="62"/>
      <c r="D264" s="62"/>
      <c r="E264" s="62"/>
      <c r="F264" s="62"/>
      <c r="G264" s="62"/>
      <c r="H264" s="62"/>
      <c r="I264" s="62"/>
      <c r="J264" s="62"/>
      <c r="K264" s="62"/>
      <c r="L264" s="62"/>
      <c r="M264" s="62"/>
      <c r="N264" s="62"/>
      <c r="O264" s="62"/>
    </row>
    <row r="265" spans="1:15" x14ac:dyDescent="0.2">
      <c r="A265" s="62"/>
      <c r="B265" s="62"/>
      <c r="C265" s="62"/>
      <c r="D265" s="62"/>
      <c r="E265" s="62"/>
      <c r="F265" s="62"/>
      <c r="G265" s="62"/>
      <c r="H265" s="62"/>
      <c r="I265" s="62"/>
      <c r="J265" s="62"/>
      <c r="K265" s="62"/>
      <c r="L265" s="62"/>
      <c r="M265" s="62"/>
      <c r="N265" s="62"/>
      <c r="O265" s="62"/>
    </row>
    <row r="266" spans="1:15" x14ac:dyDescent="0.2">
      <c r="A266" s="62"/>
      <c r="B266" s="62"/>
      <c r="C266" s="62"/>
      <c r="D266" s="62"/>
      <c r="E266" s="62"/>
      <c r="F266" s="62"/>
      <c r="G266" s="62"/>
      <c r="H266" s="62"/>
      <c r="I266" s="62"/>
      <c r="J266" s="62"/>
      <c r="K266" s="62"/>
      <c r="L266" s="62"/>
      <c r="M266" s="62"/>
      <c r="N266" s="62"/>
      <c r="O266" s="62"/>
    </row>
    <row r="267" spans="1:15" x14ac:dyDescent="0.2">
      <c r="A267" s="62"/>
      <c r="B267" s="62"/>
      <c r="C267" s="62"/>
      <c r="D267" s="62"/>
      <c r="E267" s="62"/>
      <c r="F267" s="62"/>
      <c r="G267" s="62"/>
      <c r="H267" s="62"/>
      <c r="I267" s="62"/>
      <c r="J267" s="62"/>
      <c r="K267" s="62"/>
      <c r="L267" s="62"/>
      <c r="M267" s="62"/>
      <c r="N267" s="62"/>
      <c r="O267" s="62"/>
    </row>
    <row r="268" spans="1:15" x14ac:dyDescent="0.2">
      <c r="A268" s="62"/>
      <c r="B268" s="62"/>
      <c r="C268" s="62"/>
      <c r="D268" s="62"/>
      <c r="E268" s="62"/>
      <c r="F268" s="62"/>
      <c r="G268" s="62"/>
      <c r="H268" s="62"/>
      <c r="I268" s="62"/>
      <c r="J268" s="62"/>
      <c r="K268" s="62"/>
      <c r="L268" s="62"/>
      <c r="M268" s="62"/>
      <c r="N268" s="62"/>
      <c r="O268" s="62"/>
    </row>
    <row r="269" spans="1:15" x14ac:dyDescent="0.2">
      <c r="A269" s="62"/>
      <c r="B269" s="62"/>
      <c r="C269" s="62"/>
      <c r="D269" s="62"/>
      <c r="E269" s="62"/>
      <c r="F269" s="62"/>
      <c r="G269" s="62"/>
      <c r="H269" s="62"/>
      <c r="I269" s="62"/>
      <c r="J269" s="62"/>
      <c r="K269" s="62"/>
      <c r="L269" s="62"/>
      <c r="M269" s="62"/>
      <c r="N269" s="62"/>
      <c r="O269" s="62"/>
    </row>
  </sheetData>
  <mergeCells count="4">
    <mergeCell ref="A1:V1"/>
    <mergeCell ref="A2:V2"/>
    <mergeCell ref="A3:V3"/>
    <mergeCell ref="A4:V4"/>
  </mergeCells>
  <printOptions horizontalCentered="1"/>
  <pageMargins left="0.19685039370078741" right="0.19685039370078741" top="0.39370078740157483" bottom="0.39370078740157483" header="0" footer="0"/>
  <pageSetup scale="5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Anexo 2</vt:lpstr>
      <vt:lpstr>'Anexo 2'!Área_de_impresión</vt:lpstr>
      <vt:lpstr>'Anexo 2'!Títulos_a_imprimir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Rubio</dc:creator>
  <cp:lastModifiedBy>Oscar Rubio</cp:lastModifiedBy>
  <dcterms:created xsi:type="dcterms:W3CDTF">2019-10-16T17:37:59Z</dcterms:created>
  <dcterms:modified xsi:type="dcterms:W3CDTF">2019-10-16T17:38:38Z</dcterms:modified>
</cp:coreProperties>
</file>