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Gasto\"/>
    </mc:Choice>
  </mc:AlternateContent>
  <bookViews>
    <workbookView xWindow="0" yWindow="0" windowWidth="24000" windowHeight="9435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#REF!</definedName>
    <definedName name="_xlnm._FilterDatabase" hidden="1">#REF!</definedName>
    <definedName name="ANEXO" localSheetId="0" hidden="1">'[10]Inversión total en programas'!$50:$50,'[10]Inversión total en programas'!$60:$63</definedName>
    <definedName name="ANEXO" hidden="1">'[11]Inversión total en programas'!$A$50:$IV$50,'[11]Inversión total en programas'!$A$60:$IV$63</definedName>
    <definedName name="_xlnm.Print_Area" localSheetId="0">'Anexo 2'!$A$1:$T$203</definedName>
    <definedName name="_xlnm.Print_Area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'[12]Anexo 1 Minagricultura'!#REF!</definedName>
    <definedName name="cabezas">'[13]Anexo 1 Minagricultura'!#REF!</definedName>
    <definedName name="CABEZAS_PROYEC" localSheetId="0">#REF!</definedName>
    <definedName name="CABEZAS_PROYEC">'[14]Anexo 1 Minagricultura'!#REF!</definedName>
    <definedName name="CUOTAPPC2005" localSheetId="0">#REF!</definedName>
    <definedName name="CUOTAPPC2005">'[14]Anexo 1 Minagricultura'!#REF!</definedName>
    <definedName name="CUOTAPPC2013" localSheetId="0">#REF!</definedName>
    <definedName name="CUOTAPPC2013">'[15]Anexo 1 Minagricultura'!#REF!</definedName>
    <definedName name="CUOTAPPC203" localSheetId="0">#REF!</definedName>
    <definedName name="CUOTAPPC203">'[15]Anexo 1 Minagricultura'!#REF!</definedName>
    <definedName name="DIAG_PPC" localSheetId="0">#REF!</definedName>
    <definedName name="DIAG_PPC">'[11]Inversión total en programas'!$B$86</definedName>
    <definedName name="DISTRIBUIDOR" localSheetId="0">#REF!</definedName>
    <definedName name="DISTRIBUIDOR">#REF!</definedName>
    <definedName name="Dólar" localSheetId="0">#REF!</definedName>
    <definedName name="Dólar">#REF!</definedName>
    <definedName name="eeeee" localSheetId="0">'[1]Ejecución ingresos 2014'!#REF!</definedName>
    <definedName name="eeeee">#REF!</definedName>
    <definedName name="EPPC" localSheetId="0">#REF!</definedName>
    <definedName name="EPPC">'[14]Anexo 1 Minagricultura'!#REF!</definedName>
    <definedName name="Euro" localSheetId="0">#REF!</definedName>
    <definedName name="Euro">#REF!</definedName>
    <definedName name="FDGFDG" localSheetId="0">#REF!</definedName>
    <definedName name="FDGFDG">#REF!</definedName>
    <definedName name="FECHA_DE_RECIBIDO">[16]BASE!$E$3:$E$177</definedName>
    <definedName name="FOMENTO" localSheetId="0">#REF!</definedName>
    <definedName name="FOMENTO">'[14]Anexo 1 Minagricultura'!#REF!</definedName>
    <definedName name="FOMENTOS" localSheetId="0">'[17]Anexo 1 Minagricultura'!$C$51</definedName>
    <definedName name="FOMENTOS">'[18]Anexo 1 Minagricultura'!$C$51</definedName>
    <definedName name="fondo" localSheetId="0">#REF!</definedName>
    <definedName name="fondo">#REF!</definedName>
    <definedName name="GTOSEPPC" localSheetId="0">#REF!</definedName>
    <definedName name="GTOSEPPC">'[11]Inversión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 localSheetId="0">#REF!</definedName>
    <definedName name="ojo">#REF!</definedName>
    <definedName name="Pasajes" localSheetId="0">#REF!</definedName>
    <definedName name="Pasajes">#REF!</definedName>
    <definedName name="ppc">'[19]Inversión total en programas'!$B$86</definedName>
    <definedName name="RESERV_FUTU" localSheetId="0">#REF!</definedName>
    <definedName name="RESERV_FUTU">#REF!</definedName>
    <definedName name="saldo" localSheetId="0">'[1]Ejecución ingresos 2014'!#REF!</definedName>
    <definedName name="saldo">#REF!</definedName>
    <definedName name="saldos" localSheetId="0">'[1]Ejecución ingresos 2014'!#REF!</definedName>
    <definedName name="saldos">#REF!</definedName>
    <definedName name="SUPERA2004" localSheetId="0">#REF!</definedName>
    <definedName name="SUPERA2004">'[14]Anexo 1 Minagricultura'!#REF!</definedName>
    <definedName name="SUPERA2005" localSheetId="0">#REF!</definedName>
    <definedName name="SUPERA2005">'[14]Anexo 1 Minagricultura'!#REF!</definedName>
    <definedName name="SUPERA2010">'[19]Anexo 1 Minagricultura'!$C$21</definedName>
    <definedName name="SUPERA2012" localSheetId="0">#REF!</definedName>
    <definedName name="SUPERA2012">'[15]Anexo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_xlnm.Print_Titles" localSheetId="0">'Anexo 2'!$1:$6</definedName>
    <definedName name="_xlnm.Print_Titles">#REF!</definedName>
    <definedName name="VTAS2005" localSheetId="0">#REF!</definedName>
    <definedName name="VTAS2005">'[14]Anexo 1 Minagricultura'!#REF!</definedName>
    <definedName name="xx" localSheetId="0">[20]Ingresos!$C$19</definedName>
    <definedName name="xx">[21]Ingresos!$C$19</definedName>
    <definedName name="Z_4099E833_BB74_4680_85C9_A6CF399D1CE2_.wvu.Cols" localSheetId="0" hidden="1">#REF!,#REF!,#REF!,#REF!</definedName>
    <definedName name="Z_4099E833_BB74_4680_85C9_A6CF399D1CE2_.wvu.Cols" hidden="1">'[14]Nómina 2004'!$C$1:$E$65536,'[14]Nómina 2004'!$H$1:$I$65536,'[14]Nómina 2004'!$L$1:$P$65536,'[14]Nómina 2004'!$AF$1:$AH$65536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#REF!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'[14]Inversión total en programas'!$A$50:$IV$50,'[14]Inversión total en programas'!$A$60:$IV$63</definedName>
    <definedName name="ZFRONTERA">'[22]Ingresos 2014'!#REF!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9" i="1" l="1"/>
  <c r="S198" i="1"/>
  <c r="N198" i="1"/>
  <c r="T198" i="1" s="1"/>
  <c r="M198" i="1"/>
  <c r="K198" i="1"/>
  <c r="H198" i="1"/>
  <c r="J198" i="1" s="1"/>
  <c r="S197" i="1"/>
  <c r="M197" i="1"/>
  <c r="L197" i="1"/>
  <c r="K197" i="1"/>
  <c r="H197" i="1"/>
  <c r="J197" i="1" s="1"/>
  <c r="N197" i="1" s="1"/>
  <c r="S196" i="1"/>
  <c r="R196" i="1"/>
  <c r="Q196" i="1"/>
  <c r="P196" i="1"/>
  <c r="O196" i="1"/>
  <c r="M196" i="1"/>
  <c r="L196" i="1"/>
  <c r="K196" i="1"/>
  <c r="I196" i="1"/>
  <c r="J196" i="1" s="1"/>
  <c r="H196" i="1"/>
  <c r="S195" i="1"/>
  <c r="S194" i="1"/>
  <c r="J194" i="1"/>
  <c r="N194" i="1" s="1"/>
  <c r="H194" i="1"/>
  <c r="S193" i="1"/>
  <c r="S192" i="1"/>
  <c r="Q192" i="1"/>
  <c r="J192" i="1"/>
  <c r="N192" i="1" s="1"/>
  <c r="S191" i="1"/>
  <c r="N191" i="1"/>
  <c r="T191" i="1" s="1"/>
  <c r="J191" i="1"/>
  <c r="R190" i="1"/>
  <c r="Q190" i="1"/>
  <c r="P190" i="1"/>
  <c r="O190" i="1"/>
  <c r="N190" i="1"/>
  <c r="M190" i="1"/>
  <c r="L190" i="1"/>
  <c r="K190" i="1"/>
  <c r="J190" i="1"/>
  <c r="I190" i="1"/>
  <c r="S189" i="1"/>
  <c r="S188" i="1"/>
  <c r="R188" i="1"/>
  <c r="E188" i="1"/>
  <c r="E185" i="1" s="1"/>
  <c r="E184" i="1" s="1"/>
  <c r="E39" i="1" s="1"/>
  <c r="R187" i="1"/>
  <c r="S187" i="1" s="1"/>
  <c r="T187" i="1" s="1"/>
  <c r="E187" i="1"/>
  <c r="H187" i="1" s="1"/>
  <c r="J187" i="1" s="1"/>
  <c r="N187" i="1" s="1"/>
  <c r="S186" i="1"/>
  <c r="R186" i="1"/>
  <c r="H186" i="1"/>
  <c r="J186" i="1" s="1"/>
  <c r="E186" i="1"/>
  <c r="Q185" i="1"/>
  <c r="P185" i="1"/>
  <c r="P184" i="1" s="1"/>
  <c r="O185" i="1"/>
  <c r="M185" i="1"/>
  <c r="M184" i="1" s="1"/>
  <c r="L185" i="1"/>
  <c r="K185" i="1"/>
  <c r="K184" i="1" s="1"/>
  <c r="Q184" i="1"/>
  <c r="O184" i="1"/>
  <c r="L184" i="1"/>
  <c r="S183" i="1"/>
  <c r="R182" i="1"/>
  <c r="S182" i="1" s="1"/>
  <c r="T182" i="1" s="1"/>
  <c r="N182" i="1"/>
  <c r="S181" i="1"/>
  <c r="H181" i="1"/>
  <c r="J181" i="1" s="1"/>
  <c r="N181" i="1" s="1"/>
  <c r="D181" i="1"/>
  <c r="S180" i="1"/>
  <c r="D180" i="1"/>
  <c r="H180" i="1" s="1"/>
  <c r="J180" i="1" s="1"/>
  <c r="N180" i="1" s="1"/>
  <c r="T180" i="1" s="1"/>
  <c r="S179" i="1"/>
  <c r="N179" i="1"/>
  <c r="T179" i="1" s="1"/>
  <c r="D179" i="1"/>
  <c r="H179" i="1" s="1"/>
  <c r="J179" i="1" s="1"/>
  <c r="S178" i="1"/>
  <c r="N178" i="1"/>
  <c r="H178" i="1"/>
  <c r="J178" i="1" s="1"/>
  <c r="D178" i="1"/>
  <c r="R177" i="1"/>
  <c r="D177" i="1"/>
  <c r="H177" i="1" s="1"/>
  <c r="J177" i="1" s="1"/>
  <c r="N177" i="1" s="1"/>
  <c r="S176" i="1"/>
  <c r="H176" i="1"/>
  <c r="J176" i="1" s="1"/>
  <c r="N176" i="1" s="1"/>
  <c r="D176" i="1"/>
  <c r="S175" i="1"/>
  <c r="D175" i="1"/>
  <c r="Q174" i="1"/>
  <c r="P174" i="1"/>
  <c r="O174" i="1"/>
  <c r="M174" i="1"/>
  <c r="L174" i="1"/>
  <c r="K174" i="1"/>
  <c r="R173" i="1"/>
  <c r="D173" i="1"/>
  <c r="H173" i="1" s="1"/>
  <c r="J173" i="1" s="1"/>
  <c r="N173" i="1" s="1"/>
  <c r="S172" i="1"/>
  <c r="H172" i="1"/>
  <c r="J172" i="1" s="1"/>
  <c r="N172" i="1" s="1"/>
  <c r="D172" i="1"/>
  <c r="S171" i="1"/>
  <c r="D171" i="1"/>
  <c r="Q170" i="1"/>
  <c r="P170" i="1"/>
  <c r="O170" i="1"/>
  <c r="O169" i="1" s="1"/>
  <c r="M170" i="1"/>
  <c r="L170" i="1"/>
  <c r="L169" i="1" s="1"/>
  <c r="K170" i="1"/>
  <c r="Q169" i="1"/>
  <c r="Q150" i="1" s="1"/>
  <c r="P169" i="1"/>
  <c r="S168" i="1"/>
  <c r="T168" i="1" s="1"/>
  <c r="R168" i="1"/>
  <c r="H168" i="1"/>
  <c r="J168" i="1" s="1"/>
  <c r="N168" i="1" s="1"/>
  <c r="D168" i="1"/>
  <c r="T167" i="1"/>
  <c r="R167" i="1"/>
  <c r="S167" i="1" s="1"/>
  <c r="D167" i="1"/>
  <c r="H167" i="1" s="1"/>
  <c r="J167" i="1" s="1"/>
  <c r="N167" i="1" s="1"/>
  <c r="S166" i="1"/>
  <c r="R166" i="1"/>
  <c r="N166" i="1"/>
  <c r="D166" i="1"/>
  <c r="H166" i="1" s="1"/>
  <c r="J166" i="1" s="1"/>
  <c r="R165" i="1"/>
  <c r="R162" i="1" s="1"/>
  <c r="D165" i="1"/>
  <c r="H165" i="1" s="1"/>
  <c r="J165" i="1" s="1"/>
  <c r="N165" i="1" s="1"/>
  <c r="S164" i="1"/>
  <c r="D164" i="1"/>
  <c r="S163" i="1"/>
  <c r="R163" i="1"/>
  <c r="J163" i="1"/>
  <c r="H163" i="1"/>
  <c r="D163" i="1"/>
  <c r="Q162" i="1"/>
  <c r="P162" i="1"/>
  <c r="O162" i="1"/>
  <c r="S162" i="1" s="1"/>
  <c r="M162" i="1"/>
  <c r="L162" i="1"/>
  <c r="K162" i="1"/>
  <c r="T161" i="1"/>
  <c r="S161" i="1"/>
  <c r="N161" i="1"/>
  <c r="R160" i="1"/>
  <c r="S160" i="1" s="1"/>
  <c r="H160" i="1"/>
  <c r="J160" i="1" s="1"/>
  <c r="N160" i="1" s="1"/>
  <c r="D160" i="1"/>
  <c r="S159" i="1"/>
  <c r="T159" i="1" s="1"/>
  <c r="D159" i="1"/>
  <c r="H159" i="1" s="1"/>
  <c r="J159" i="1" s="1"/>
  <c r="N159" i="1" s="1"/>
  <c r="S158" i="1"/>
  <c r="R158" i="1"/>
  <c r="H158" i="1"/>
  <c r="J158" i="1" s="1"/>
  <c r="N158" i="1" s="1"/>
  <c r="T158" i="1" s="1"/>
  <c r="D158" i="1"/>
  <c r="R157" i="1"/>
  <c r="S157" i="1" s="1"/>
  <c r="D157" i="1"/>
  <c r="H157" i="1" s="1"/>
  <c r="S156" i="1"/>
  <c r="R156" i="1"/>
  <c r="R155" i="1" s="1"/>
  <c r="Q156" i="1"/>
  <c r="Q155" i="1" s="1"/>
  <c r="P156" i="1"/>
  <c r="O156" i="1"/>
  <c r="M156" i="1"/>
  <c r="M155" i="1" s="1"/>
  <c r="L156" i="1"/>
  <c r="K156" i="1"/>
  <c r="K155" i="1" s="1"/>
  <c r="I156" i="1"/>
  <c r="G156" i="1"/>
  <c r="F156" i="1"/>
  <c r="E156" i="1"/>
  <c r="P155" i="1"/>
  <c r="P150" i="1" s="1"/>
  <c r="L155" i="1"/>
  <c r="S154" i="1"/>
  <c r="D154" i="1"/>
  <c r="H154" i="1" s="1"/>
  <c r="J154" i="1" s="1"/>
  <c r="N154" i="1" s="1"/>
  <c r="S153" i="1"/>
  <c r="T153" i="1" s="1"/>
  <c r="D153" i="1"/>
  <c r="H153" i="1" s="1"/>
  <c r="J153" i="1" s="1"/>
  <c r="N153" i="1" s="1"/>
  <c r="S152" i="1"/>
  <c r="R152" i="1"/>
  <c r="H152" i="1"/>
  <c r="J152" i="1" s="1"/>
  <c r="D152" i="1"/>
  <c r="R151" i="1"/>
  <c r="Q151" i="1"/>
  <c r="P151" i="1"/>
  <c r="O151" i="1"/>
  <c r="M151" i="1"/>
  <c r="L151" i="1"/>
  <c r="K151" i="1"/>
  <c r="D151" i="1"/>
  <c r="S149" i="1"/>
  <c r="S148" i="1"/>
  <c r="T148" i="1" s="1"/>
  <c r="R148" i="1"/>
  <c r="H148" i="1"/>
  <c r="J148" i="1" s="1"/>
  <c r="N148" i="1" s="1"/>
  <c r="C148" i="1"/>
  <c r="R147" i="1"/>
  <c r="C147" i="1"/>
  <c r="H147" i="1" s="1"/>
  <c r="J147" i="1" s="1"/>
  <c r="N147" i="1" s="1"/>
  <c r="S146" i="1"/>
  <c r="T146" i="1" s="1"/>
  <c r="R146" i="1"/>
  <c r="N146" i="1"/>
  <c r="H146" i="1"/>
  <c r="J146" i="1" s="1"/>
  <c r="C146" i="1"/>
  <c r="S145" i="1"/>
  <c r="R145" i="1"/>
  <c r="J145" i="1"/>
  <c r="C145" i="1"/>
  <c r="H145" i="1" s="1"/>
  <c r="Q144" i="1"/>
  <c r="P144" i="1"/>
  <c r="O144" i="1"/>
  <c r="M144" i="1"/>
  <c r="L144" i="1"/>
  <c r="K144" i="1"/>
  <c r="R143" i="1"/>
  <c r="S143" i="1" s="1"/>
  <c r="C143" i="1"/>
  <c r="H143" i="1" s="1"/>
  <c r="J143" i="1" s="1"/>
  <c r="N143" i="1" s="1"/>
  <c r="S142" i="1"/>
  <c r="R142" i="1"/>
  <c r="C142" i="1"/>
  <c r="T141" i="1"/>
  <c r="R141" i="1"/>
  <c r="S141" i="1" s="1"/>
  <c r="C141" i="1"/>
  <c r="H141" i="1" s="1"/>
  <c r="J141" i="1" s="1"/>
  <c r="N141" i="1" s="1"/>
  <c r="S140" i="1"/>
  <c r="R140" i="1"/>
  <c r="H140" i="1"/>
  <c r="J140" i="1" s="1"/>
  <c r="N140" i="1" s="1"/>
  <c r="T140" i="1" s="1"/>
  <c r="C140" i="1"/>
  <c r="T139" i="1"/>
  <c r="R139" i="1"/>
  <c r="S139" i="1" s="1"/>
  <c r="C139" i="1"/>
  <c r="H139" i="1" s="1"/>
  <c r="J139" i="1" s="1"/>
  <c r="N139" i="1" s="1"/>
  <c r="R138" i="1"/>
  <c r="S138" i="1" s="1"/>
  <c r="H138" i="1"/>
  <c r="J138" i="1" s="1"/>
  <c r="N138" i="1" s="1"/>
  <c r="C138" i="1"/>
  <c r="R137" i="1"/>
  <c r="J137" i="1"/>
  <c r="C137" i="1"/>
  <c r="H137" i="1" s="1"/>
  <c r="Q136" i="1"/>
  <c r="P136" i="1"/>
  <c r="P128" i="1" s="1"/>
  <c r="O136" i="1"/>
  <c r="M136" i="1"/>
  <c r="L136" i="1"/>
  <c r="K136" i="1"/>
  <c r="T135" i="1"/>
  <c r="R135" i="1"/>
  <c r="S135" i="1" s="1"/>
  <c r="C135" i="1"/>
  <c r="H135" i="1" s="1"/>
  <c r="J135" i="1" s="1"/>
  <c r="N135" i="1" s="1"/>
  <c r="S134" i="1"/>
  <c r="T134" i="1" s="1"/>
  <c r="R134" i="1"/>
  <c r="N134" i="1"/>
  <c r="H134" i="1"/>
  <c r="J134" i="1" s="1"/>
  <c r="C134" i="1"/>
  <c r="T133" i="1"/>
  <c r="S133" i="1"/>
  <c r="R133" i="1"/>
  <c r="J133" i="1"/>
  <c r="N133" i="1" s="1"/>
  <c r="C133" i="1"/>
  <c r="H133" i="1" s="1"/>
  <c r="S132" i="1"/>
  <c r="R132" i="1"/>
  <c r="H132" i="1"/>
  <c r="J132" i="1" s="1"/>
  <c r="N132" i="1" s="1"/>
  <c r="C132" i="1"/>
  <c r="R131" i="1"/>
  <c r="C131" i="1"/>
  <c r="H131" i="1" s="1"/>
  <c r="J131" i="1" s="1"/>
  <c r="N131" i="1" s="1"/>
  <c r="S130" i="1"/>
  <c r="C130" i="1"/>
  <c r="C129" i="1" s="1"/>
  <c r="H129" i="1" s="1"/>
  <c r="Q129" i="1"/>
  <c r="P129" i="1"/>
  <c r="O129" i="1"/>
  <c r="M129" i="1"/>
  <c r="M128" i="1" s="1"/>
  <c r="L129" i="1"/>
  <c r="K129" i="1"/>
  <c r="K128" i="1" s="1"/>
  <c r="L128" i="1"/>
  <c r="S127" i="1"/>
  <c r="R126" i="1"/>
  <c r="S126" i="1" s="1"/>
  <c r="J126" i="1"/>
  <c r="N126" i="1" s="1"/>
  <c r="H126" i="1"/>
  <c r="T125" i="1"/>
  <c r="R125" i="1"/>
  <c r="S125" i="1" s="1"/>
  <c r="J125" i="1"/>
  <c r="N125" i="1" s="1"/>
  <c r="H125" i="1"/>
  <c r="R124" i="1"/>
  <c r="M124" i="1"/>
  <c r="H124" i="1"/>
  <c r="J124" i="1" s="1"/>
  <c r="Q123" i="1"/>
  <c r="P123" i="1"/>
  <c r="O123" i="1"/>
  <c r="M123" i="1"/>
  <c r="L123" i="1"/>
  <c r="K123" i="1"/>
  <c r="H123" i="1"/>
  <c r="G123" i="1"/>
  <c r="R122" i="1"/>
  <c r="J122" i="1"/>
  <c r="N122" i="1" s="1"/>
  <c r="H122" i="1"/>
  <c r="R121" i="1"/>
  <c r="S121" i="1" s="1"/>
  <c r="J121" i="1"/>
  <c r="H121" i="1"/>
  <c r="H120" i="1" s="1"/>
  <c r="Q120" i="1"/>
  <c r="P120" i="1"/>
  <c r="O120" i="1"/>
  <c r="M120" i="1"/>
  <c r="L120" i="1"/>
  <c r="K120" i="1"/>
  <c r="G120" i="1"/>
  <c r="R119" i="1"/>
  <c r="S119" i="1" s="1"/>
  <c r="T119" i="1" s="1"/>
  <c r="H119" i="1"/>
  <c r="J119" i="1" s="1"/>
  <c r="N119" i="1" s="1"/>
  <c r="S118" i="1"/>
  <c r="R118" i="1"/>
  <c r="J118" i="1"/>
  <c r="N118" i="1" s="1"/>
  <c r="H118" i="1"/>
  <c r="S117" i="1"/>
  <c r="R117" i="1"/>
  <c r="H117" i="1"/>
  <c r="J117" i="1" s="1"/>
  <c r="N117" i="1" s="1"/>
  <c r="S116" i="1"/>
  <c r="T116" i="1" s="1"/>
  <c r="R116" i="1"/>
  <c r="N116" i="1"/>
  <c r="H116" i="1"/>
  <c r="J116" i="1" s="1"/>
  <c r="S115" i="1"/>
  <c r="R115" i="1"/>
  <c r="N115" i="1"/>
  <c r="H115" i="1"/>
  <c r="J115" i="1" s="1"/>
  <c r="S114" i="1"/>
  <c r="R114" i="1"/>
  <c r="H114" i="1"/>
  <c r="Q113" i="1"/>
  <c r="P113" i="1"/>
  <c r="O113" i="1"/>
  <c r="M113" i="1"/>
  <c r="L113" i="1"/>
  <c r="K113" i="1"/>
  <c r="G113" i="1"/>
  <c r="S112" i="1"/>
  <c r="T112" i="1" s="1"/>
  <c r="R112" i="1"/>
  <c r="J112" i="1"/>
  <c r="N112" i="1" s="1"/>
  <c r="H112" i="1"/>
  <c r="R111" i="1"/>
  <c r="N111" i="1"/>
  <c r="J111" i="1"/>
  <c r="J110" i="1" s="1"/>
  <c r="N110" i="1" s="1"/>
  <c r="H111" i="1"/>
  <c r="Q110" i="1"/>
  <c r="P110" i="1"/>
  <c r="O110" i="1"/>
  <c r="M110" i="1"/>
  <c r="L110" i="1"/>
  <c r="K110" i="1"/>
  <c r="H110" i="1"/>
  <c r="G110" i="1"/>
  <c r="G104" i="1" s="1"/>
  <c r="G39" i="1" s="1"/>
  <c r="S109" i="1"/>
  <c r="T109" i="1" s="1"/>
  <c r="R109" i="1"/>
  <c r="N109" i="1"/>
  <c r="H109" i="1"/>
  <c r="J109" i="1" s="1"/>
  <c r="R108" i="1"/>
  <c r="S108" i="1" s="1"/>
  <c r="T108" i="1" s="1"/>
  <c r="N108" i="1"/>
  <c r="H108" i="1"/>
  <c r="J108" i="1" s="1"/>
  <c r="S107" i="1"/>
  <c r="R107" i="1"/>
  <c r="H107" i="1"/>
  <c r="J107" i="1" s="1"/>
  <c r="N107" i="1" s="1"/>
  <c r="S106" i="1"/>
  <c r="R106" i="1"/>
  <c r="H106" i="1"/>
  <c r="J106" i="1" s="1"/>
  <c r="Q105" i="1"/>
  <c r="P105" i="1"/>
  <c r="O105" i="1"/>
  <c r="O104" i="1" s="1"/>
  <c r="M105" i="1"/>
  <c r="L105" i="1"/>
  <c r="K105" i="1"/>
  <c r="H105" i="1"/>
  <c r="G105" i="1"/>
  <c r="P104" i="1"/>
  <c r="S103" i="1"/>
  <c r="S102" i="1"/>
  <c r="F102" i="1"/>
  <c r="H102" i="1" s="1"/>
  <c r="J102" i="1" s="1"/>
  <c r="N102" i="1" s="1"/>
  <c r="T102" i="1" s="1"/>
  <c r="R101" i="1"/>
  <c r="F101" i="1"/>
  <c r="Q100" i="1"/>
  <c r="P100" i="1"/>
  <c r="O100" i="1"/>
  <c r="M100" i="1"/>
  <c r="L100" i="1"/>
  <c r="K100" i="1"/>
  <c r="R99" i="1"/>
  <c r="J99" i="1"/>
  <c r="N99" i="1" s="1"/>
  <c r="F99" i="1"/>
  <c r="H99" i="1" s="1"/>
  <c r="S98" i="1"/>
  <c r="R98" i="1"/>
  <c r="H98" i="1"/>
  <c r="F98" i="1"/>
  <c r="Q97" i="1"/>
  <c r="P97" i="1"/>
  <c r="O97" i="1"/>
  <c r="M97" i="1"/>
  <c r="L97" i="1"/>
  <c r="K97" i="1"/>
  <c r="T96" i="1"/>
  <c r="S96" i="1"/>
  <c r="R96" i="1"/>
  <c r="N96" i="1"/>
  <c r="H96" i="1"/>
  <c r="J96" i="1" s="1"/>
  <c r="F96" i="1"/>
  <c r="S95" i="1"/>
  <c r="T95" i="1" s="1"/>
  <c r="R95" i="1"/>
  <c r="J95" i="1"/>
  <c r="N95" i="1" s="1"/>
  <c r="F95" i="1"/>
  <c r="H95" i="1" s="1"/>
  <c r="S94" i="1"/>
  <c r="T94" i="1" s="1"/>
  <c r="R94" i="1"/>
  <c r="N94" i="1"/>
  <c r="H94" i="1"/>
  <c r="J94" i="1" s="1"/>
  <c r="F94" i="1"/>
  <c r="R93" i="1"/>
  <c r="F93" i="1"/>
  <c r="S92" i="1"/>
  <c r="R92" i="1"/>
  <c r="H92" i="1"/>
  <c r="F92" i="1"/>
  <c r="Q91" i="1"/>
  <c r="P91" i="1"/>
  <c r="O91" i="1"/>
  <c r="M91" i="1"/>
  <c r="L91" i="1"/>
  <c r="K91" i="1"/>
  <c r="T90" i="1"/>
  <c r="S90" i="1"/>
  <c r="R90" i="1"/>
  <c r="H90" i="1"/>
  <c r="J90" i="1" s="1"/>
  <c r="N90" i="1" s="1"/>
  <c r="F90" i="1"/>
  <c r="R89" i="1"/>
  <c r="S89" i="1" s="1"/>
  <c r="F89" i="1"/>
  <c r="H89" i="1" s="1"/>
  <c r="J89" i="1" s="1"/>
  <c r="N89" i="1" s="1"/>
  <c r="T89" i="1" s="1"/>
  <c r="R88" i="1"/>
  <c r="S88" i="1" s="1"/>
  <c r="N88" i="1"/>
  <c r="H88" i="1"/>
  <c r="J88" i="1" s="1"/>
  <c r="F88" i="1"/>
  <c r="R87" i="1"/>
  <c r="S87" i="1" s="1"/>
  <c r="T87" i="1" s="1"/>
  <c r="J87" i="1"/>
  <c r="N87" i="1" s="1"/>
  <c r="F87" i="1"/>
  <c r="H87" i="1" s="1"/>
  <c r="S86" i="1"/>
  <c r="R86" i="1"/>
  <c r="N86" i="1"/>
  <c r="H86" i="1"/>
  <c r="J86" i="1" s="1"/>
  <c r="F86" i="1"/>
  <c r="R85" i="1"/>
  <c r="S85" i="1" s="1"/>
  <c r="F85" i="1"/>
  <c r="H85" i="1" s="1"/>
  <c r="J85" i="1" s="1"/>
  <c r="N85" i="1" s="1"/>
  <c r="T85" i="1" s="1"/>
  <c r="S84" i="1"/>
  <c r="R84" i="1"/>
  <c r="H84" i="1"/>
  <c r="J84" i="1" s="1"/>
  <c r="N84" i="1" s="1"/>
  <c r="F84" i="1"/>
  <c r="T83" i="1"/>
  <c r="R83" i="1"/>
  <c r="S83" i="1" s="1"/>
  <c r="J83" i="1"/>
  <c r="N83" i="1" s="1"/>
  <c r="F83" i="1"/>
  <c r="H83" i="1" s="1"/>
  <c r="S82" i="1"/>
  <c r="R82" i="1"/>
  <c r="H82" i="1"/>
  <c r="F82" i="1"/>
  <c r="Q81" i="1"/>
  <c r="P81" i="1"/>
  <c r="P74" i="1" s="1"/>
  <c r="O81" i="1"/>
  <c r="M81" i="1"/>
  <c r="L81" i="1"/>
  <c r="K81" i="1"/>
  <c r="S80" i="1"/>
  <c r="J80" i="1"/>
  <c r="N80" i="1" s="1"/>
  <c r="T80" i="1" s="1"/>
  <c r="H80" i="1"/>
  <c r="F80" i="1"/>
  <c r="S79" i="1"/>
  <c r="R79" i="1"/>
  <c r="F79" i="1"/>
  <c r="H79" i="1" s="1"/>
  <c r="J79" i="1" s="1"/>
  <c r="N79" i="1" s="1"/>
  <c r="R78" i="1"/>
  <c r="S78" i="1" s="1"/>
  <c r="H78" i="1"/>
  <c r="J78" i="1" s="1"/>
  <c r="N78" i="1" s="1"/>
  <c r="T78" i="1" s="1"/>
  <c r="F78" i="1"/>
  <c r="S77" i="1"/>
  <c r="R77" i="1"/>
  <c r="F77" i="1"/>
  <c r="H77" i="1" s="1"/>
  <c r="J77" i="1" s="1"/>
  <c r="N77" i="1" s="1"/>
  <c r="T77" i="1" s="1"/>
  <c r="R76" i="1"/>
  <c r="R75" i="1" s="1"/>
  <c r="F76" i="1"/>
  <c r="Q75" i="1"/>
  <c r="P75" i="1"/>
  <c r="O75" i="1"/>
  <c r="M75" i="1"/>
  <c r="M74" i="1" s="1"/>
  <c r="L75" i="1"/>
  <c r="K75" i="1"/>
  <c r="Q74" i="1"/>
  <c r="L74" i="1"/>
  <c r="K74" i="1"/>
  <c r="S73" i="1"/>
  <c r="R72" i="1"/>
  <c r="S72" i="1" s="1"/>
  <c r="H72" i="1"/>
  <c r="J72" i="1" s="1"/>
  <c r="N72" i="1" s="1"/>
  <c r="T72" i="1" s="1"/>
  <c r="B72" i="1"/>
  <c r="S71" i="1"/>
  <c r="R71" i="1"/>
  <c r="B71" i="1"/>
  <c r="B70" i="1" s="1"/>
  <c r="Q70" i="1"/>
  <c r="P70" i="1"/>
  <c r="O70" i="1"/>
  <c r="M70" i="1"/>
  <c r="L70" i="1"/>
  <c r="K70" i="1"/>
  <c r="R69" i="1"/>
  <c r="S69" i="1" s="1"/>
  <c r="H69" i="1"/>
  <c r="J69" i="1" s="1"/>
  <c r="N69" i="1" s="1"/>
  <c r="B69" i="1"/>
  <c r="R68" i="1"/>
  <c r="S68" i="1" s="1"/>
  <c r="B68" i="1"/>
  <c r="H68" i="1" s="1"/>
  <c r="J68" i="1" s="1"/>
  <c r="N68" i="1" s="1"/>
  <c r="R67" i="1"/>
  <c r="S67" i="1" s="1"/>
  <c r="H67" i="1"/>
  <c r="J67" i="1" s="1"/>
  <c r="N67" i="1" s="1"/>
  <c r="B67" i="1"/>
  <c r="R66" i="1"/>
  <c r="B66" i="1"/>
  <c r="H66" i="1" s="1"/>
  <c r="Q65" i="1"/>
  <c r="P65" i="1"/>
  <c r="O65" i="1"/>
  <c r="M65" i="1"/>
  <c r="L65" i="1"/>
  <c r="K65" i="1"/>
  <c r="S64" i="1"/>
  <c r="R64" i="1"/>
  <c r="H64" i="1"/>
  <c r="J64" i="1" s="1"/>
  <c r="N64" i="1" s="1"/>
  <c r="B64" i="1"/>
  <c r="R63" i="1"/>
  <c r="S63" i="1" s="1"/>
  <c r="T63" i="1" s="1"/>
  <c r="B63" i="1"/>
  <c r="H63" i="1" s="1"/>
  <c r="J63" i="1" s="1"/>
  <c r="N63" i="1" s="1"/>
  <c r="S62" i="1"/>
  <c r="R62" i="1"/>
  <c r="B62" i="1"/>
  <c r="B61" i="1" s="1"/>
  <c r="R61" i="1"/>
  <c r="Q61" i="1"/>
  <c r="P61" i="1"/>
  <c r="O61" i="1"/>
  <c r="M61" i="1"/>
  <c r="L61" i="1"/>
  <c r="K61" i="1"/>
  <c r="R60" i="1"/>
  <c r="S60" i="1" s="1"/>
  <c r="H60" i="1"/>
  <c r="J60" i="1" s="1"/>
  <c r="N60" i="1" s="1"/>
  <c r="B60" i="1"/>
  <c r="R59" i="1"/>
  <c r="J59" i="1"/>
  <c r="N59" i="1" s="1"/>
  <c r="B59" i="1"/>
  <c r="H59" i="1" s="1"/>
  <c r="S58" i="1"/>
  <c r="R58" i="1"/>
  <c r="H58" i="1"/>
  <c r="H57" i="1" s="1"/>
  <c r="B58" i="1"/>
  <c r="Q57" i="1"/>
  <c r="P57" i="1"/>
  <c r="O57" i="1"/>
  <c r="M57" i="1"/>
  <c r="L57" i="1"/>
  <c r="K57" i="1"/>
  <c r="B57" i="1"/>
  <c r="S56" i="1"/>
  <c r="B56" i="1"/>
  <c r="H56" i="1" s="1"/>
  <c r="J56" i="1" s="1"/>
  <c r="S55" i="1"/>
  <c r="J55" i="1"/>
  <c r="N55" i="1" s="1"/>
  <c r="H55" i="1"/>
  <c r="R54" i="1"/>
  <c r="S54" i="1" s="1"/>
  <c r="H54" i="1"/>
  <c r="J54" i="1" s="1"/>
  <c r="N54" i="1" s="1"/>
  <c r="R53" i="1"/>
  <c r="S53" i="1" s="1"/>
  <c r="T53" i="1" s="1"/>
  <c r="J53" i="1"/>
  <c r="N53" i="1" s="1"/>
  <c r="H53" i="1"/>
  <c r="Q52" i="1"/>
  <c r="P52" i="1"/>
  <c r="O52" i="1"/>
  <c r="M52" i="1"/>
  <c r="K52" i="1"/>
  <c r="K48" i="1" s="1"/>
  <c r="H52" i="1"/>
  <c r="J52" i="1" s="1"/>
  <c r="N52" i="1" s="1"/>
  <c r="B52" i="1"/>
  <c r="R51" i="1"/>
  <c r="S51" i="1" s="1"/>
  <c r="H51" i="1"/>
  <c r="J51" i="1" s="1"/>
  <c r="N51" i="1" s="1"/>
  <c r="T51" i="1" s="1"/>
  <c r="T50" i="1"/>
  <c r="R50" i="1"/>
  <c r="S50" i="1" s="1"/>
  <c r="J50" i="1"/>
  <c r="N50" i="1" s="1"/>
  <c r="H50" i="1"/>
  <c r="R49" i="1"/>
  <c r="Q49" i="1"/>
  <c r="P49" i="1"/>
  <c r="S49" i="1" s="1"/>
  <c r="T49" i="1" s="1"/>
  <c r="O49" i="1"/>
  <c r="M49" i="1"/>
  <c r="M48" i="1" s="1"/>
  <c r="M46" i="1" s="1"/>
  <c r="K49" i="1"/>
  <c r="J49" i="1"/>
  <c r="N49" i="1" s="1"/>
  <c r="H49" i="1"/>
  <c r="B49" i="1"/>
  <c r="Q48" i="1"/>
  <c r="O48" i="1"/>
  <c r="H48" i="1"/>
  <c r="J48" i="1" s="1"/>
  <c r="B48" i="1"/>
  <c r="S47" i="1"/>
  <c r="T47" i="1" s="1"/>
  <c r="R47" i="1"/>
  <c r="J47" i="1"/>
  <c r="N47" i="1" s="1"/>
  <c r="B47" i="1"/>
  <c r="H47" i="1" s="1"/>
  <c r="Q46" i="1"/>
  <c r="Q41" i="1" s="1"/>
  <c r="O46" i="1"/>
  <c r="O41" i="1" s="1"/>
  <c r="L46" i="1"/>
  <c r="H46" i="1"/>
  <c r="R45" i="1"/>
  <c r="S45" i="1" s="1"/>
  <c r="B45" i="1"/>
  <c r="H45" i="1" s="1"/>
  <c r="J45" i="1" s="1"/>
  <c r="N45" i="1" s="1"/>
  <c r="T45" i="1" s="1"/>
  <c r="S44" i="1"/>
  <c r="B44" i="1"/>
  <c r="H44" i="1" s="1"/>
  <c r="J44" i="1" s="1"/>
  <c r="N44" i="1" s="1"/>
  <c r="S43" i="1"/>
  <c r="T43" i="1" s="1"/>
  <c r="R43" i="1"/>
  <c r="H43" i="1"/>
  <c r="J43" i="1" s="1"/>
  <c r="N43" i="1" s="1"/>
  <c r="B43" i="1"/>
  <c r="S42" i="1"/>
  <c r="R42" i="1"/>
  <c r="Q42" i="1"/>
  <c r="P42" i="1"/>
  <c r="O42" i="1"/>
  <c r="M42" i="1"/>
  <c r="L42" i="1"/>
  <c r="L41" i="1" s="1"/>
  <c r="K42" i="1"/>
  <c r="M41" i="1"/>
  <c r="N40" i="1"/>
  <c r="Q37" i="1"/>
  <c r="O37" i="1"/>
  <c r="M37" i="1"/>
  <c r="R36" i="1"/>
  <c r="Q36" i="1"/>
  <c r="P36" i="1"/>
  <c r="P37" i="1" s="1"/>
  <c r="O36" i="1"/>
  <c r="M36" i="1"/>
  <c r="L36" i="1"/>
  <c r="K36" i="1"/>
  <c r="K37" i="1" s="1"/>
  <c r="D36" i="1"/>
  <c r="S35" i="1"/>
  <c r="T35" i="1" s="1"/>
  <c r="I35" i="1"/>
  <c r="H35" i="1"/>
  <c r="J35" i="1" s="1"/>
  <c r="N35" i="1" s="1"/>
  <c r="S34" i="1"/>
  <c r="T34" i="1" s="1"/>
  <c r="J34" i="1"/>
  <c r="N34" i="1" s="1"/>
  <c r="I34" i="1"/>
  <c r="H34" i="1"/>
  <c r="S33" i="1"/>
  <c r="I33" i="1"/>
  <c r="H33" i="1"/>
  <c r="J33" i="1" s="1"/>
  <c r="N33" i="1" s="1"/>
  <c r="G33" i="1"/>
  <c r="F33" i="1"/>
  <c r="B33" i="1"/>
  <c r="S32" i="1"/>
  <c r="I32" i="1"/>
  <c r="F32" i="1"/>
  <c r="D32" i="1"/>
  <c r="C32" i="1"/>
  <c r="C36" i="1" s="1"/>
  <c r="B32" i="1"/>
  <c r="S31" i="1"/>
  <c r="I31" i="1"/>
  <c r="H31" i="1"/>
  <c r="J31" i="1" s="1"/>
  <c r="N31" i="1" s="1"/>
  <c r="T31" i="1" s="1"/>
  <c r="S30" i="1"/>
  <c r="T30" i="1" s="1"/>
  <c r="I30" i="1"/>
  <c r="G30" i="1"/>
  <c r="F30" i="1"/>
  <c r="D30" i="1"/>
  <c r="C30" i="1"/>
  <c r="B30" i="1"/>
  <c r="H30" i="1" s="1"/>
  <c r="J30" i="1" s="1"/>
  <c r="N30" i="1" s="1"/>
  <c r="S29" i="1"/>
  <c r="T29" i="1" s="1"/>
  <c r="I29" i="1"/>
  <c r="H29" i="1"/>
  <c r="J29" i="1" s="1"/>
  <c r="N29" i="1" s="1"/>
  <c r="G29" i="1"/>
  <c r="S28" i="1"/>
  <c r="I28" i="1"/>
  <c r="G28" i="1"/>
  <c r="E28" i="1"/>
  <c r="D28" i="1"/>
  <c r="C28" i="1"/>
  <c r="B28" i="1"/>
  <c r="S27" i="1"/>
  <c r="I27" i="1"/>
  <c r="H27" i="1"/>
  <c r="J27" i="1" s="1"/>
  <c r="N27" i="1" s="1"/>
  <c r="G27" i="1"/>
  <c r="F27" i="1"/>
  <c r="E27" i="1"/>
  <c r="D27" i="1"/>
  <c r="C27" i="1"/>
  <c r="B27" i="1"/>
  <c r="S26" i="1"/>
  <c r="T26" i="1" s="1"/>
  <c r="J26" i="1"/>
  <c r="N26" i="1" s="1"/>
  <c r="H26" i="1"/>
  <c r="S25" i="1"/>
  <c r="I25" i="1"/>
  <c r="G25" i="1"/>
  <c r="F25" i="1"/>
  <c r="E25" i="1"/>
  <c r="D25" i="1"/>
  <c r="C25" i="1"/>
  <c r="B25" i="1"/>
  <c r="S24" i="1"/>
  <c r="I24" i="1"/>
  <c r="G24" i="1"/>
  <c r="F24" i="1"/>
  <c r="E24" i="1"/>
  <c r="D24" i="1"/>
  <c r="C24" i="1"/>
  <c r="B24" i="1"/>
  <c r="S23" i="1"/>
  <c r="I23" i="1"/>
  <c r="G23" i="1"/>
  <c r="H23" i="1" s="1"/>
  <c r="J23" i="1" s="1"/>
  <c r="N23" i="1" s="1"/>
  <c r="T23" i="1" s="1"/>
  <c r="S22" i="1"/>
  <c r="I22" i="1"/>
  <c r="H22" i="1"/>
  <c r="J22" i="1" s="1"/>
  <c r="N22" i="1" s="1"/>
  <c r="G22" i="1"/>
  <c r="E22" i="1"/>
  <c r="C22" i="1"/>
  <c r="B22" i="1"/>
  <c r="S21" i="1"/>
  <c r="I21" i="1"/>
  <c r="I36" i="1" s="1"/>
  <c r="H21" i="1"/>
  <c r="G21" i="1"/>
  <c r="F21" i="1"/>
  <c r="F36" i="1" s="1"/>
  <c r="D21" i="1"/>
  <c r="C21" i="1"/>
  <c r="B21" i="1"/>
  <c r="B36" i="1" s="1"/>
  <c r="R19" i="1"/>
  <c r="Q19" i="1"/>
  <c r="P19" i="1"/>
  <c r="O19" i="1"/>
  <c r="M19" i="1"/>
  <c r="K19" i="1"/>
  <c r="S18" i="1"/>
  <c r="I18" i="1"/>
  <c r="H18" i="1"/>
  <c r="J18" i="1" s="1"/>
  <c r="N18" i="1" s="1"/>
  <c r="G18" i="1"/>
  <c r="F18" i="1"/>
  <c r="E18" i="1"/>
  <c r="D18" i="1"/>
  <c r="C18" i="1"/>
  <c r="B18" i="1"/>
  <c r="S17" i="1"/>
  <c r="T17" i="1" s="1"/>
  <c r="J17" i="1"/>
  <c r="N17" i="1" s="1"/>
  <c r="I17" i="1"/>
  <c r="G17" i="1"/>
  <c r="F17" i="1"/>
  <c r="E17" i="1"/>
  <c r="D17" i="1"/>
  <c r="C17" i="1"/>
  <c r="B17" i="1"/>
  <c r="H17" i="1" s="1"/>
  <c r="S16" i="1"/>
  <c r="I16" i="1"/>
  <c r="H16" i="1"/>
  <c r="J16" i="1" s="1"/>
  <c r="N16" i="1" s="1"/>
  <c r="G16" i="1"/>
  <c r="F16" i="1"/>
  <c r="E16" i="1"/>
  <c r="D16" i="1"/>
  <c r="C16" i="1"/>
  <c r="B16" i="1"/>
  <c r="S15" i="1"/>
  <c r="I15" i="1"/>
  <c r="G15" i="1"/>
  <c r="F15" i="1"/>
  <c r="E15" i="1"/>
  <c r="D15" i="1"/>
  <c r="C15" i="1"/>
  <c r="B15" i="1"/>
  <c r="S14" i="1"/>
  <c r="I14" i="1"/>
  <c r="H14" i="1"/>
  <c r="J14" i="1" s="1"/>
  <c r="N14" i="1" s="1"/>
  <c r="G14" i="1"/>
  <c r="F14" i="1"/>
  <c r="E14" i="1"/>
  <c r="D14" i="1"/>
  <c r="C14" i="1"/>
  <c r="B14" i="1"/>
  <c r="S13" i="1"/>
  <c r="I13" i="1"/>
  <c r="G13" i="1"/>
  <c r="F13" i="1"/>
  <c r="D13" i="1"/>
  <c r="C13" i="1"/>
  <c r="B13" i="1"/>
  <c r="T12" i="1"/>
  <c r="S12" i="1"/>
  <c r="I12" i="1"/>
  <c r="H12" i="1"/>
  <c r="J12" i="1" s="1"/>
  <c r="N12" i="1" s="1"/>
  <c r="B12" i="1"/>
  <c r="S11" i="1"/>
  <c r="I11" i="1"/>
  <c r="G11" i="1"/>
  <c r="H11" i="1" s="1"/>
  <c r="J11" i="1" s="1"/>
  <c r="N11" i="1" s="1"/>
  <c r="F11" i="1"/>
  <c r="F8" i="1" s="1"/>
  <c r="E11" i="1"/>
  <c r="D11" i="1"/>
  <c r="D19" i="1" s="1"/>
  <c r="C11" i="1"/>
  <c r="B11" i="1"/>
  <c r="S10" i="1"/>
  <c r="I10" i="1"/>
  <c r="G10" i="1"/>
  <c r="F10" i="1"/>
  <c r="E10" i="1"/>
  <c r="D10" i="1"/>
  <c r="C10" i="1"/>
  <c r="C8" i="1" s="1"/>
  <c r="B10" i="1"/>
  <c r="B19" i="1" s="1"/>
  <c r="S9" i="1"/>
  <c r="R9" i="1"/>
  <c r="I9" i="1"/>
  <c r="G9" i="1"/>
  <c r="F9" i="1"/>
  <c r="E9" i="1"/>
  <c r="D9" i="1"/>
  <c r="C9" i="1"/>
  <c r="B9" i="1"/>
  <c r="R8" i="1"/>
  <c r="Q8" i="1"/>
  <c r="P8" i="1"/>
  <c r="S8" i="1" s="1"/>
  <c r="O8" i="1"/>
  <c r="M8" i="1"/>
  <c r="L8" i="1"/>
  <c r="L19" i="1" s="1"/>
  <c r="K8" i="1"/>
  <c r="D8" i="1"/>
  <c r="N56" i="1" l="1"/>
  <c r="T56" i="1" s="1"/>
  <c r="J46" i="1"/>
  <c r="E200" i="1"/>
  <c r="P200" i="1"/>
  <c r="T143" i="1"/>
  <c r="T60" i="1"/>
  <c r="B37" i="1"/>
  <c r="N48" i="1"/>
  <c r="K46" i="1"/>
  <c r="K41" i="1" s="1"/>
  <c r="K39" i="1" s="1"/>
  <c r="K200" i="1" s="1"/>
  <c r="T54" i="1"/>
  <c r="T69" i="1"/>
  <c r="F19" i="1"/>
  <c r="E8" i="1"/>
  <c r="H91" i="1"/>
  <c r="H164" i="1"/>
  <c r="J164" i="1" s="1"/>
  <c r="N164" i="1" s="1"/>
  <c r="D162" i="1"/>
  <c r="B8" i="1"/>
  <c r="S19" i="1"/>
  <c r="F37" i="1"/>
  <c r="T33" i="1"/>
  <c r="J42" i="1"/>
  <c r="N42" i="1" s="1"/>
  <c r="T42" i="1" s="1"/>
  <c r="J82" i="1"/>
  <c r="H81" i="1"/>
  <c r="F81" i="1"/>
  <c r="F100" i="1"/>
  <c r="H101" i="1"/>
  <c r="S151" i="1"/>
  <c r="J162" i="1"/>
  <c r="N162" i="1" s="1"/>
  <c r="T162" i="1" s="1"/>
  <c r="N163" i="1"/>
  <c r="T163" i="1" s="1"/>
  <c r="C19" i="1"/>
  <c r="C37" i="1" s="1"/>
  <c r="C200" i="1" s="1"/>
  <c r="H10" i="1"/>
  <c r="J10" i="1" s="1"/>
  <c r="N10" i="1" s="1"/>
  <c r="T10" i="1" s="1"/>
  <c r="E19" i="1"/>
  <c r="G36" i="1"/>
  <c r="E36" i="1"/>
  <c r="E37" i="1" s="1"/>
  <c r="H32" i="1"/>
  <c r="J32" i="1" s="1"/>
  <c r="N32" i="1" s="1"/>
  <c r="T32" i="1" s="1"/>
  <c r="T44" i="1"/>
  <c r="P48" i="1"/>
  <c r="P46" i="1" s="1"/>
  <c r="P41" i="1" s="1"/>
  <c r="P39" i="1" s="1"/>
  <c r="S76" i="1"/>
  <c r="R91" i="1"/>
  <c r="S93" i="1"/>
  <c r="F97" i="1"/>
  <c r="T107" i="1"/>
  <c r="H130" i="1"/>
  <c r="J130" i="1" s="1"/>
  <c r="S137" i="1"/>
  <c r="T137" i="1" s="1"/>
  <c r="R136" i="1"/>
  <c r="S136" i="1" s="1"/>
  <c r="H142" i="1"/>
  <c r="J142" i="1" s="1"/>
  <c r="N142" i="1" s="1"/>
  <c r="T142" i="1" s="1"/>
  <c r="C136" i="1"/>
  <c r="H136" i="1" s="1"/>
  <c r="S147" i="1"/>
  <c r="T147" i="1" s="1"/>
  <c r="R144" i="1"/>
  <c r="S144" i="1" s="1"/>
  <c r="T144" i="1" s="1"/>
  <c r="T186" i="1"/>
  <c r="T196" i="1"/>
  <c r="T64" i="1"/>
  <c r="D37" i="1"/>
  <c r="B65" i="1"/>
  <c r="S75" i="1"/>
  <c r="O74" i="1"/>
  <c r="J21" i="1"/>
  <c r="J92" i="1"/>
  <c r="K150" i="1"/>
  <c r="T166" i="1"/>
  <c r="G8" i="1"/>
  <c r="G19" i="1"/>
  <c r="H13" i="1"/>
  <c r="J13" i="1" s="1"/>
  <c r="N13" i="1" s="1"/>
  <c r="T13" i="1" s="1"/>
  <c r="H24" i="1"/>
  <c r="J24" i="1" s="1"/>
  <c r="N24" i="1" s="1"/>
  <c r="T24" i="1" s="1"/>
  <c r="T27" i="1"/>
  <c r="S36" i="1"/>
  <c r="T55" i="1"/>
  <c r="J58" i="1"/>
  <c r="H62" i="1"/>
  <c r="J66" i="1"/>
  <c r="H65" i="1"/>
  <c r="H71" i="1"/>
  <c r="R81" i="1"/>
  <c r="R74" i="1" s="1"/>
  <c r="R105" i="1"/>
  <c r="S105" i="1" s="1"/>
  <c r="C128" i="1"/>
  <c r="C39" i="1" s="1"/>
  <c r="T138" i="1"/>
  <c r="L150" i="1"/>
  <c r="N152" i="1"/>
  <c r="T152" i="1" s="1"/>
  <c r="J151" i="1"/>
  <c r="N151" i="1" s="1"/>
  <c r="T164" i="1"/>
  <c r="T172" i="1"/>
  <c r="H188" i="1"/>
  <c r="J188" i="1" s="1"/>
  <c r="N188" i="1" s="1"/>
  <c r="T188" i="1" s="1"/>
  <c r="T16" i="1"/>
  <c r="T126" i="1"/>
  <c r="T178" i="1"/>
  <c r="R37" i="1"/>
  <c r="R57" i="1"/>
  <c r="S57" i="1" s="1"/>
  <c r="S59" i="1"/>
  <c r="T59" i="1" s="1"/>
  <c r="T86" i="1"/>
  <c r="T160" i="1"/>
  <c r="H9" i="1"/>
  <c r="T11" i="1"/>
  <c r="T14" i="1"/>
  <c r="T18" i="1"/>
  <c r="T22" i="1"/>
  <c r="H25" i="1"/>
  <c r="J25" i="1" s="1"/>
  <c r="N25" i="1" s="1"/>
  <c r="T25" i="1" s="1"/>
  <c r="H28" i="1"/>
  <c r="J28" i="1" s="1"/>
  <c r="N28" i="1" s="1"/>
  <c r="T28" i="1" s="1"/>
  <c r="S66" i="1"/>
  <c r="R65" i="1"/>
  <c r="S65" i="1" s="1"/>
  <c r="T68" i="1"/>
  <c r="F75" i="1"/>
  <c r="H76" i="1"/>
  <c r="L104" i="1"/>
  <c r="T106" i="1"/>
  <c r="T118" i="1"/>
  <c r="S122" i="1"/>
  <c r="T122" i="1" s="1"/>
  <c r="R120" i="1"/>
  <c r="T181" i="1"/>
  <c r="T197" i="1"/>
  <c r="L39" i="1"/>
  <c r="L200" i="1" s="1"/>
  <c r="T67" i="1"/>
  <c r="N121" i="1"/>
  <c r="T121" i="1" s="1"/>
  <c r="J120" i="1"/>
  <c r="N120" i="1" s="1"/>
  <c r="T88" i="1"/>
  <c r="S37" i="1"/>
  <c r="I19" i="1"/>
  <c r="I37" i="1" s="1"/>
  <c r="I200" i="1" s="1"/>
  <c r="I8" i="1"/>
  <c r="H15" i="1"/>
  <c r="J15" i="1" s="1"/>
  <c r="N15" i="1" s="1"/>
  <c r="T15" i="1" s="1"/>
  <c r="L37" i="1"/>
  <c r="B42" i="1"/>
  <c r="R52" i="1"/>
  <c r="S52" i="1" s="1"/>
  <c r="T52" i="1" s="1"/>
  <c r="S61" i="1"/>
  <c r="T79" i="1"/>
  <c r="H93" i="1"/>
  <c r="J93" i="1" s="1"/>
  <c r="N93" i="1" s="1"/>
  <c r="F91" i="1"/>
  <c r="M104" i="1"/>
  <c r="M39" i="1" s="1"/>
  <c r="M200" i="1" s="1"/>
  <c r="S110" i="1"/>
  <c r="T110" i="1" s="1"/>
  <c r="Q128" i="1"/>
  <c r="N145" i="1"/>
  <c r="T145" i="1" s="1"/>
  <c r="J144" i="1"/>
  <c r="N144" i="1" s="1"/>
  <c r="H156" i="1"/>
  <c r="J157" i="1"/>
  <c r="H162" i="1"/>
  <c r="D174" i="1"/>
  <c r="H175" i="1"/>
  <c r="N186" i="1"/>
  <c r="T192" i="1"/>
  <c r="N196" i="1"/>
  <c r="H42" i="1"/>
  <c r="B46" i="1"/>
  <c r="S81" i="1"/>
  <c r="T84" i="1"/>
  <c r="S101" i="1"/>
  <c r="R100" i="1"/>
  <c r="S100" i="1" s="1"/>
  <c r="K104" i="1"/>
  <c r="N106" i="1"/>
  <c r="J105" i="1"/>
  <c r="R129" i="1"/>
  <c r="R128" i="1" s="1"/>
  <c r="S131" i="1"/>
  <c r="T131" i="1" s="1"/>
  <c r="S177" i="1"/>
  <c r="T177" i="1" s="1"/>
  <c r="R174" i="1"/>
  <c r="S174" i="1" s="1"/>
  <c r="Q104" i="1"/>
  <c r="R113" i="1"/>
  <c r="S113" i="1" s="1"/>
  <c r="N124" i="1"/>
  <c r="J123" i="1"/>
  <c r="N123" i="1" s="1"/>
  <c r="K169" i="1"/>
  <c r="D170" i="1"/>
  <c r="H171" i="1"/>
  <c r="T176" i="1"/>
  <c r="T194" i="1"/>
  <c r="S91" i="1"/>
  <c r="H97" i="1"/>
  <c r="R97" i="1"/>
  <c r="S97" i="1" s="1"/>
  <c r="S99" i="1"/>
  <c r="T99" i="1" s="1"/>
  <c r="H113" i="1"/>
  <c r="H104" i="1" s="1"/>
  <c r="T115" i="1"/>
  <c r="T117" i="1"/>
  <c r="S120" i="1"/>
  <c r="T120" i="1" s="1"/>
  <c r="O128" i="1"/>
  <c r="S128" i="1" s="1"/>
  <c r="T132" i="1"/>
  <c r="T154" i="1"/>
  <c r="S173" i="1"/>
  <c r="T173" i="1" s="1"/>
  <c r="R170" i="1"/>
  <c r="R169" i="1" s="1"/>
  <c r="R150" i="1" s="1"/>
  <c r="R185" i="1"/>
  <c r="R184" i="1" s="1"/>
  <c r="S184" i="1" s="1"/>
  <c r="S190" i="1"/>
  <c r="T190" i="1" s="1"/>
  <c r="R70" i="1"/>
  <c r="S70" i="1" s="1"/>
  <c r="J98" i="1"/>
  <c r="R110" i="1"/>
  <c r="S111" i="1"/>
  <c r="T111" i="1" s="1"/>
  <c r="J114" i="1"/>
  <c r="S124" i="1"/>
  <c r="T124" i="1" s="1"/>
  <c r="R123" i="1"/>
  <c r="S123" i="1" s="1"/>
  <c r="T123" i="1" s="1"/>
  <c r="N137" i="1"/>
  <c r="O155" i="1"/>
  <c r="S165" i="1"/>
  <c r="T165" i="1" s="1"/>
  <c r="M169" i="1"/>
  <c r="M150" i="1" s="1"/>
  <c r="C144" i="1"/>
  <c r="H144" i="1" s="1"/>
  <c r="H128" i="1" s="1"/>
  <c r="J128" i="1" s="1"/>
  <c r="N128" i="1" s="1"/>
  <c r="H151" i="1"/>
  <c r="D156" i="1"/>
  <c r="D155" i="1" s="1"/>
  <c r="S104" i="1" l="1"/>
  <c r="T57" i="1"/>
  <c r="D150" i="1"/>
  <c r="D39" i="1" s="1"/>
  <c r="D200" i="1" s="1"/>
  <c r="T136" i="1"/>
  <c r="T128" i="1"/>
  <c r="R48" i="1"/>
  <c r="R46" i="1" s="1"/>
  <c r="R41" i="1" s="1"/>
  <c r="S185" i="1"/>
  <c r="T185" i="1" s="1"/>
  <c r="N46" i="1"/>
  <c r="J129" i="1"/>
  <c r="N129" i="1" s="1"/>
  <c r="N130" i="1"/>
  <c r="T130" i="1" s="1"/>
  <c r="J136" i="1"/>
  <c r="N136" i="1" s="1"/>
  <c r="F74" i="1"/>
  <c r="F39" i="1" s="1"/>
  <c r="F200" i="1" s="1"/>
  <c r="H61" i="1"/>
  <c r="H41" i="1" s="1"/>
  <c r="J41" i="1" s="1"/>
  <c r="N41" i="1" s="1"/>
  <c r="J62" i="1"/>
  <c r="S74" i="1"/>
  <c r="T93" i="1"/>
  <c r="G37" i="1"/>
  <c r="G200" i="1" s="1"/>
  <c r="Q39" i="1"/>
  <c r="Q200" i="1" s="1"/>
  <c r="H185" i="1"/>
  <c r="H184" i="1" s="1"/>
  <c r="J184" i="1" s="1"/>
  <c r="N184" i="1" s="1"/>
  <c r="S169" i="1"/>
  <c r="S129" i="1"/>
  <c r="T129" i="1" s="1"/>
  <c r="J57" i="1"/>
  <c r="N57" i="1" s="1"/>
  <c r="N58" i="1"/>
  <c r="T58" i="1" s="1"/>
  <c r="S48" i="1"/>
  <c r="T48" i="1" s="1"/>
  <c r="H19" i="1"/>
  <c r="R104" i="1"/>
  <c r="J113" i="1"/>
  <c r="N113" i="1" s="1"/>
  <c r="T113" i="1" s="1"/>
  <c r="N114" i="1"/>
  <c r="T114" i="1" s="1"/>
  <c r="B41" i="1"/>
  <c r="B39" i="1" s="1"/>
  <c r="J9" i="1"/>
  <c r="H8" i="1"/>
  <c r="H37" i="1"/>
  <c r="N157" i="1"/>
  <c r="T157" i="1" s="1"/>
  <c r="J156" i="1"/>
  <c r="H70" i="1"/>
  <c r="J71" i="1"/>
  <c r="T151" i="1"/>
  <c r="S170" i="1"/>
  <c r="H36" i="1"/>
  <c r="T91" i="1"/>
  <c r="J175" i="1"/>
  <c r="H174" i="1"/>
  <c r="J101" i="1"/>
  <c r="H100" i="1"/>
  <c r="N105" i="1"/>
  <c r="T105" i="1" s="1"/>
  <c r="S46" i="1"/>
  <c r="J185" i="1"/>
  <c r="N185" i="1" s="1"/>
  <c r="J91" i="1"/>
  <c r="N91" i="1" s="1"/>
  <c r="N92" i="1"/>
  <c r="T92" i="1" s="1"/>
  <c r="J171" i="1"/>
  <c r="H170" i="1"/>
  <c r="H169" i="1" s="1"/>
  <c r="H150" i="1" s="1"/>
  <c r="J150" i="1" s="1"/>
  <c r="N150" i="1" s="1"/>
  <c r="H155" i="1"/>
  <c r="J36" i="1"/>
  <c r="N21" i="1"/>
  <c r="T21" i="1" s="1"/>
  <c r="N82" i="1"/>
  <c r="T82" i="1" s="1"/>
  <c r="J81" i="1"/>
  <c r="N81" i="1" s="1"/>
  <c r="T81" i="1" s="1"/>
  <c r="S155" i="1"/>
  <c r="O150" i="1"/>
  <c r="S150" i="1" s="1"/>
  <c r="J97" i="1"/>
  <c r="N97" i="1" s="1"/>
  <c r="T97" i="1" s="1"/>
  <c r="N98" i="1"/>
  <c r="T98" i="1" s="1"/>
  <c r="D169" i="1"/>
  <c r="J76" i="1"/>
  <c r="H75" i="1"/>
  <c r="H74" i="1" s="1"/>
  <c r="J74" i="1" s="1"/>
  <c r="N74" i="1" s="1"/>
  <c r="N66" i="1"/>
  <c r="T66" i="1" s="1"/>
  <c r="J65" i="1"/>
  <c r="N65" i="1" s="1"/>
  <c r="T65" i="1" s="1"/>
  <c r="T150" i="1" l="1"/>
  <c r="N171" i="1"/>
  <c r="T171" i="1" s="1"/>
  <c r="J170" i="1"/>
  <c r="J8" i="1"/>
  <c r="N8" i="1" s="1"/>
  <c r="T8" i="1" s="1"/>
  <c r="N9" i="1"/>
  <c r="T9" i="1" s="1"/>
  <c r="J19" i="1"/>
  <c r="N19" i="1" s="1"/>
  <c r="T19" i="1" s="1"/>
  <c r="N76" i="1"/>
  <c r="T76" i="1" s="1"/>
  <c r="J75" i="1"/>
  <c r="N75" i="1" s="1"/>
  <c r="T75" i="1" s="1"/>
  <c r="B200" i="1"/>
  <c r="H200" i="1" s="1"/>
  <c r="J200" i="1" s="1"/>
  <c r="N200" i="1" s="1"/>
  <c r="N201" i="1" s="1"/>
  <c r="H39" i="1"/>
  <c r="J39" i="1" s="1"/>
  <c r="N39" i="1" s="1"/>
  <c r="N101" i="1"/>
  <c r="T101" i="1" s="1"/>
  <c r="J100" i="1"/>
  <c r="N100" i="1" s="1"/>
  <c r="T100" i="1" s="1"/>
  <c r="J70" i="1"/>
  <c r="N70" i="1" s="1"/>
  <c r="T70" i="1" s="1"/>
  <c r="N71" i="1"/>
  <c r="T71" i="1" s="1"/>
  <c r="O39" i="1"/>
  <c r="T74" i="1"/>
  <c r="N36" i="1"/>
  <c r="T36" i="1" s="1"/>
  <c r="T46" i="1"/>
  <c r="N156" i="1"/>
  <c r="T156" i="1" s="1"/>
  <c r="J155" i="1"/>
  <c r="N155" i="1" s="1"/>
  <c r="T155" i="1" s="1"/>
  <c r="N62" i="1"/>
  <c r="T62" i="1" s="1"/>
  <c r="J61" i="1"/>
  <c r="N61" i="1" s="1"/>
  <c r="T61" i="1" s="1"/>
  <c r="R39" i="1"/>
  <c r="R200" i="1" s="1"/>
  <c r="J104" i="1"/>
  <c r="N104" i="1" s="1"/>
  <c r="T104" i="1" s="1"/>
  <c r="N175" i="1"/>
  <c r="T175" i="1" s="1"/>
  <c r="J174" i="1"/>
  <c r="N174" i="1" s="1"/>
  <c r="T174" i="1" s="1"/>
  <c r="S41" i="1"/>
  <c r="T41" i="1" s="1"/>
  <c r="N170" i="1" l="1"/>
  <c r="T170" i="1" s="1"/>
  <c r="J169" i="1"/>
  <c r="N169" i="1" s="1"/>
  <c r="T169" i="1" s="1"/>
  <c r="S39" i="1"/>
  <c r="T39" i="1" s="1"/>
  <c r="O200" i="1"/>
  <c r="S200" i="1" s="1"/>
  <c r="T200" i="1" s="1"/>
  <c r="J37" i="1"/>
  <c r="N37" i="1" s="1"/>
  <c r="T37" i="1" s="1"/>
</calcChain>
</file>

<file path=xl/comments1.xml><?xml version="1.0" encoding="utf-8"?>
<comments xmlns="http://schemas.openxmlformats.org/spreadsheetml/2006/main">
  <authors>
    <author>Oscar Rubio</author>
  </authors>
  <commentList>
    <comment ref="T22" authorId="0" shapeId="0">
      <text>
        <r>
          <rPr>
            <sz val="9"/>
            <color indexed="81"/>
            <rFont val="Tahoma"/>
            <family val="2"/>
          </rPr>
          <t>Debido a la emergencia sanitaria y cambio en la condicion de las zonas se imprimio menor cantidad de material publicitario</t>
        </r>
      </text>
    </comment>
    <comment ref="T24" authorId="0" shapeId="0">
      <text>
        <r>
          <rPr>
            <sz val="9"/>
            <color indexed="81"/>
            <rFont val="Tahoma"/>
            <family val="2"/>
          </rPr>
          <t xml:space="preserve">Se optimizo el recurso en el área PPC debido a la politica de despachos de vacunación, opteniendo el despacho de chapetas y dilutyente por tierra </t>
        </r>
      </text>
    </comment>
    <comment ref="T25" authorId="0" shapeId="0">
      <text>
        <r>
          <rPr>
            <sz val="9"/>
            <color indexed="81"/>
            <rFont val="Tahoma"/>
            <family val="2"/>
          </rPr>
          <t>Se optimizo el recurso efectuando reuniones en Asoporcicultores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La baja ejecución se debe a la optimización del recurso en las polizas correspondientes a los diferentes convenios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Se optimizo el recurso destinado para servicios públicos, cambiando de proveedor en lineas de celular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Se logro mejor negociación por la bodega de mercedeo en referencia al año 2014, y se alquilo esta a partir del mes de Abril</t>
        </r>
      </text>
    </comment>
    <comment ref="T42" authorId="0" shapeId="0">
      <text>
        <r>
          <rPr>
            <sz val="9"/>
            <color indexed="81"/>
            <rFont val="Tahoma"/>
            <family val="2"/>
          </rPr>
          <t>No se realizaron reuniones para tratados de libre comercio</t>
        </r>
      </text>
    </comment>
    <comment ref="T105" authorId="0" shapeId="0">
      <text>
        <r>
          <rPr>
            <sz val="9"/>
            <color indexed="81"/>
            <rFont val="Tahoma"/>
            <family val="2"/>
          </rPr>
          <t>Se obtuvieron recursos por el MADR No20150906, para compra de biologico PPC</t>
        </r>
      </text>
    </comment>
    <comment ref="T110" authorId="0" shapeId="0">
      <text>
        <r>
          <rPr>
            <sz val="9"/>
            <color indexed="81"/>
            <rFont val="Tahoma"/>
            <family val="2"/>
          </rPr>
          <t>Debido a la emergencia sanitaria y cambio en la condicion de las zonas se imprimio menor cantidad de material publicitario</t>
        </r>
      </text>
    </comment>
    <comment ref="T113" authorId="0" shapeId="0">
      <text>
        <r>
          <rPr>
            <sz val="9"/>
            <color indexed="81"/>
            <rFont val="Tahoma"/>
            <family val="2"/>
          </rPr>
          <t>Se optimizo el recurso debido al convenio de con MADR 20150360, utilizado para muestreo sanitario PPC y programa de caracterización y georeferenciación de predios de transpatio técnificados a nivel nacional</t>
        </r>
      </text>
    </comment>
    <comment ref="T129" authorId="0" shapeId="0">
      <text>
        <r>
          <rPr>
            <sz val="9"/>
            <color indexed="81"/>
            <rFont val="Tahoma"/>
            <family val="2"/>
          </rPr>
          <t>Se optimizo el recurso en las capacitaciones y talleres realizados a productores y granjas vinculadas con el programa</t>
        </r>
      </text>
    </comment>
    <comment ref="T184" authorId="0" shapeId="0">
      <text>
        <r>
          <rPr>
            <sz val="9"/>
            <color indexed="81"/>
            <rFont val="Tahoma"/>
            <family val="2"/>
          </rPr>
          <t>Se optimizo el recurso destinado para analisis de enfermedades  en referencia a aquellas no compatibles con PPC</t>
        </r>
      </text>
    </comment>
  </commentList>
</comments>
</file>

<file path=xl/sharedStrings.xml><?xml version="1.0" encoding="utf-8"?>
<sst xmlns="http://schemas.openxmlformats.org/spreadsheetml/2006/main" count="208" uniqueCount="206">
  <si>
    <t>MINISTERIO DE AGRICULTURA  Y DESARROLLO RURAL</t>
  </si>
  <si>
    <t>DIRECCIÓN DE PLANEACIÓN Y SEGUIMIENTO PRESUPUESTAL</t>
  </si>
  <si>
    <t>EJECUCIÓN PRESUPUESTO DE GASTOS DE FUNCIONAMIENTO E INVERSIÓN ENERO-DICIEMBRE 2015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</si>
  <si>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</si>
  <si>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</si>
  <si>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</si>
  <si>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</si>
  <si>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</si>
  <si>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</si>
  <si>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</si>
  <si>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</si>
  <si>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</si>
  <si>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</si>
  <si>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 2015</t>
  </si>
  <si>
    <t>ACUERDO 5/15</t>
  </si>
  <si>
    <t>ACUERDO 8/15</t>
  </si>
  <si>
    <t>ACUERDO 11/15</t>
  </si>
  <si>
    <t>PRESUPUESTO DEFINITIVO 2015</t>
  </si>
  <si>
    <t>EJECUCIÓN ENE-MAR 2015</t>
  </si>
  <si>
    <t>EJECUCIÓN ABR-JUN 2015</t>
  </si>
  <si>
    <t>EJECUCIÓN JUL-SEP 2015</t>
  </si>
  <si>
    <t>EJECUCIÓN OCT-DIC 2015</t>
  </si>
  <si>
    <t>EJECUCIÓN ENE-DIC 2015</t>
  </si>
  <si>
    <t>%EJECUCIÓN ENE-DIC  2015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</si>
  <si>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</si>
  <si>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</si>
  <si>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</si>
  <si>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</si>
  <si>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</si>
  <si>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</si>
  <si>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</si>
  <si>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</si>
  <si>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</si>
  <si>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</si>
  <si>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</si>
  <si>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</si>
  <si>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</si>
  <si>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</si>
  <si>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</si>
  <si>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</si>
  <si>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</si>
  <si>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</si>
  <si>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</si>
  <si>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</si>
  <si>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</si>
  <si>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</si>
  <si>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</si>
  <si>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</si>
  <si>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</si>
  <si>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</si>
  <si>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</si>
  <si>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</si>
  <si>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</si>
  <si>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</si>
  <si>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</si>
  <si>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</si>
  <si>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</si>
  <si>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</si>
  <si>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Comsac</t>
  </si>
  <si>
    <t>Acuerdos de Libre Comercio</t>
  </si>
  <si>
    <t xml:space="preserve">Cadena Carnica Porcína </t>
  </si>
  <si>
    <t>Centro de servicios técnicos y financieros</t>
  </si>
  <si>
    <t>Atención de Solicitudes (Asistencia a Productores)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</si>
  <si>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</si>
  <si>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</si>
  <si>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</si>
  <si>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</si>
  <si>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</si>
  <si>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</si>
  <si>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</si>
  <si>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 xml:space="preserve">  Seguimiento a convenios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</si>
  <si>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</si>
  <si>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</si>
  <si>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</si>
  <si>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</si>
  <si>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</si>
  <si>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</si>
  <si>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</si>
  <si>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</si>
  <si>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</si>
  <si>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</si>
  <si>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</si>
  <si>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</si>
  <si>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</si>
  <si>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Fortalecimiento Infraestructura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</si>
  <si>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</si>
  <si>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</si>
  <si>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</si>
  <si>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</si>
  <si>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</si>
  <si>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</si>
  <si>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</si>
  <si>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</si>
  <si>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</si>
  <si>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</si>
  <si>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Sensibilización de las bondades gastronomicas y nutricionales de la carne de cerdo</t>
  </si>
  <si>
    <t>Seguimiento gestión al equipo incentivo y sensibilizacion de las bondades de la carne de cerdo</t>
  </si>
  <si>
    <t>Nutricionistas</t>
  </si>
  <si>
    <t>Asesores Gastronómicos</t>
  </si>
  <si>
    <t>Viajes regionales equipo incentivo y sensibilizacion de las bondades de la carne de cerdo</t>
  </si>
  <si>
    <t>Día de la Carne de Cerdo</t>
  </si>
  <si>
    <t>Capacitación anual contratistas</t>
  </si>
  <si>
    <t xml:space="preserve">Material Publicitario, Promoción y Divulgación para el Incentivo y sensibilizacion </t>
  </si>
  <si>
    <t>Eventos especializados (Sector, gastronomicos , varios)</t>
  </si>
  <si>
    <t xml:space="preserve">Conceptos y artes </t>
  </si>
  <si>
    <t>Campaña de fomento al consumo</t>
  </si>
  <si>
    <t>Campaña de publicidad</t>
  </si>
  <si>
    <t>Agencia Free Press</t>
  </si>
  <si>
    <t>Consultoría MESA</t>
  </si>
  <si>
    <t>Pauta institucional</t>
  </si>
  <si>
    <t>Kit Publicitario</t>
  </si>
  <si>
    <t>Estrategia digital</t>
  </si>
  <si>
    <t>Me encanta la carne de cerdo.com</t>
  </si>
  <si>
    <t>Concurso innovador carne de cerdo</t>
  </si>
  <si>
    <t>Eventos de incentivo al consumo</t>
  </si>
  <si>
    <t>Festival de la Carne de cerdo</t>
  </si>
  <si>
    <t xml:space="preserve">Agroexpo 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</si>
  <si>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</si>
  <si>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</si>
  <si>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</si>
  <si>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</si>
  <si>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</si>
  <si>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</si>
  <si>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</si>
  <si>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</si>
  <si>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</si>
  <si>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</si>
  <si>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</si>
  <si>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 efactores de riesgo</t>
  </si>
  <si>
    <t>Adminisbilidad y normatividad sanitaria</t>
  </si>
  <si>
    <t>Control al contrabando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</si>
  <si>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</si>
  <si>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</si>
  <si>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</si>
  <si>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</si>
  <si>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</si>
  <si>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</si>
  <si>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</si>
  <si>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</si>
  <si>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</si>
  <si>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</si>
  <si>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</si>
  <si>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</si>
  <si>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</si>
  <si>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</si>
  <si>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</si>
  <si>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</si>
  <si>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</si>
  <si>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</si>
  <si>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</si>
  <si>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</si>
  <si>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</si>
  <si>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Estrategias de divulgación</t>
  </si>
  <si>
    <t>Determinación de la huella hídrica en el sector</t>
  </si>
  <si>
    <t>Inocuidad y bienestar animal en producción primaria y transporte</t>
  </si>
  <si>
    <t>Profesional de acompañamiento</t>
  </si>
  <si>
    <t>Fortalecimiento de competencias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</si>
  <si>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</si>
  <si>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</si>
  <si>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</si>
  <si>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</si>
  <si>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</si>
  <si>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</si>
  <si>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</si>
  <si>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</si>
  <si>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</si>
  <si>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Curso Virtual. Montaje de puntos de venta de carne de cerdo</t>
  </si>
  <si>
    <t>Gira técnica</t>
  </si>
  <si>
    <t>Capacitación en desposte de carne de cerdo</t>
  </si>
  <si>
    <t>Capacitación para expendedores</t>
  </si>
  <si>
    <t>Convenio Sec. De Antioquia</t>
  </si>
  <si>
    <t xml:space="preserve">  Talleres y seminarios</t>
  </si>
  <si>
    <t>Seminario Internacional</t>
  </si>
  <si>
    <t>Capacitación para operarios de granja</t>
  </si>
  <si>
    <t>Taller en manejo administrativo y financiero de las industrias de la cadena cárnica porcina</t>
  </si>
  <si>
    <t>Capacitación en manufactura de alimentos balanceados para porcinos</t>
  </si>
  <si>
    <t>Capacitación en Buenas Prácticas en la elaboración de alimentos balanceados para porcinos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</si>
  <si>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</si>
  <si>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</si>
  <si>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</si>
  <si>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</si>
  <si>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</si>
  <si>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</si>
  <si>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>Diagnostico rutinario con laboratorios privados</t>
  </si>
  <si>
    <t>Varias enfermedades</t>
  </si>
  <si>
    <t>PRRS</t>
  </si>
  <si>
    <t>Técnicas Moleculares (PCR - Secuenciación)</t>
  </si>
  <si>
    <t>Diagnosticos importados</t>
  </si>
  <si>
    <t>Promoción del diagnóstico</t>
  </si>
  <si>
    <t>Diagnóstico Inocuidad</t>
  </si>
  <si>
    <t>Diagnóstico Ambiental</t>
  </si>
  <si>
    <t>Diagnóstico MADR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</si>
  <si>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</si>
  <si>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</si>
  <si>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</si>
  <si>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</si>
  <si>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</si>
  <si>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</si>
  <si>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</si>
  <si>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</si>
  <si>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</si>
  <si>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</si>
  <si>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</si>
  <si>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</si>
  <si>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</si>
  <si>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El porcentaje de ejecución corresponde al total del presupuesto menos la reserva y el Fondo de Emergencia $33.853.883.643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</si>
</sst>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[$€-2]\ * #,##0.00_ ;_ [$€-2]\ * \-#,##0.00_ ;_ [$€-2]\ * &quot;-&quot;??_ "/>
    <numFmt numFmtId="166" formatCode="_ * #,##0_ ;_ * \-#,##0_ ;_ * &quot;-&quot;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  <charset val="186"/>
    </font>
    <font>
      <sz val="9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Fill="1" applyAlignment="1">
      <alignment horizontal="center"/>
    </xf>
    <xf numFmtId="0" fontId="1" fillId="0" borderId="0" xfId="1" applyFill="1"/>
    <xf numFmtId="3" fontId="3" fillId="0" borderId="1" xfId="1" applyNumberFormat="1" applyFont="1" applyFill="1" applyBorder="1" applyAlignment="1">
      <alignment horizontal="centerContinuous"/>
    </xf>
    <xf numFmtId="3" fontId="2" fillId="0" borderId="1" xfId="1" applyNumberFormat="1" applyFont="1" applyFill="1" applyBorder="1" applyAlignment="1">
      <alignment horizontal="centerContinuous"/>
    </xf>
    <xf numFmtId="0" fontId="3" fillId="0" borderId="1" xfId="1" applyFont="1" applyFill="1" applyBorder="1" applyAlignment="1">
      <alignment horizontal="centerContinuous"/>
    </xf>
    <xf numFmtId="0" fontId="2" fillId="0" borderId="1" xfId="1" applyFont="1" applyFill="1" applyBorder="1" applyAlignment="1">
      <alignment horizontal="centerContinuous"/>
    </xf>
    <xf numFmtId="0" fontId="4" fillId="0" borderId="1" xfId="1" applyFont="1" applyFill="1" applyBorder="1" applyAlignment="1">
      <alignment horizontal="centerContinuous"/>
    </xf>
    <xf numFmtId="10" fontId="1" fillId="0" borderId="0" xfId="1" applyNumberFormat="1" applyFill="1"/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10" fontId="2" fillId="0" borderId="4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/>
    <xf numFmtId="0" fontId="5" fillId="0" borderId="6" xfId="1" applyFont="1" applyFill="1" applyBorder="1"/>
    <xf numFmtId="10" fontId="5" fillId="0" borderId="7" xfId="1" applyNumberFormat="1" applyFont="1" applyFill="1" applyBorder="1"/>
    <xf numFmtId="3" fontId="6" fillId="0" borderId="5" xfId="1" applyNumberFormat="1" applyFont="1" applyFill="1" applyBorder="1" applyAlignment="1"/>
    <xf numFmtId="3" fontId="6" fillId="0" borderId="6" xfId="1" applyNumberFormat="1" applyFont="1" applyFill="1" applyBorder="1"/>
    <xf numFmtId="10" fontId="6" fillId="0" borderId="7" xfId="1" applyNumberFormat="1" applyFont="1" applyFill="1" applyBorder="1"/>
    <xf numFmtId="3" fontId="5" fillId="0" borderId="5" xfId="1" applyNumberFormat="1" applyFont="1" applyFill="1" applyBorder="1" applyAlignment="1"/>
    <xf numFmtId="3" fontId="5" fillId="0" borderId="6" xfId="1" applyNumberFormat="1" applyFont="1" applyFill="1" applyBorder="1"/>
    <xf numFmtId="3" fontId="7" fillId="0" borderId="6" xfId="1" applyNumberFormat="1" applyFont="1" applyFill="1" applyBorder="1"/>
    <xf numFmtId="3" fontId="8" fillId="0" borderId="6" xfId="1" applyNumberFormat="1" applyFont="1" applyFill="1" applyBorder="1"/>
    <xf numFmtId="0" fontId="2" fillId="0" borderId="5" xfId="1" applyFont="1" applyFill="1" applyBorder="1" applyAlignment="1"/>
    <xf numFmtId="3" fontId="2" fillId="0" borderId="6" xfId="1" applyNumberFormat="1" applyFont="1" applyFill="1" applyBorder="1"/>
    <xf numFmtId="10" fontId="2" fillId="0" borderId="7" xfId="1" applyNumberFormat="1" applyFont="1" applyFill="1" applyBorder="1"/>
    <xf numFmtId="3" fontId="1" fillId="0" borderId="0" xfId="1" applyNumberFormat="1" applyFill="1"/>
    <xf numFmtId="0" fontId="5" fillId="0" borderId="5" xfId="1" applyFont="1" applyFill="1" applyBorder="1" applyAlignment="1"/>
    <xf numFmtId="3" fontId="5" fillId="0" borderId="6" xfId="2" applyNumberFormat="1" applyFont="1" applyFill="1" applyBorder="1"/>
    <xf numFmtId="3" fontId="6" fillId="0" borderId="6" xfId="2" applyNumberFormat="1" applyFont="1" applyFill="1" applyBorder="1"/>
    <xf numFmtId="0" fontId="2" fillId="0" borderId="8" xfId="1" applyFont="1" applyFill="1" applyBorder="1" applyAlignment="1"/>
    <xf numFmtId="3" fontId="2" fillId="0" borderId="9" xfId="1" applyNumberFormat="1" applyFont="1" applyFill="1" applyBorder="1"/>
    <xf numFmtId="3" fontId="6" fillId="0" borderId="9" xfId="2" applyNumberFormat="1" applyFont="1" applyFill="1" applyBorder="1"/>
    <xf numFmtId="10" fontId="2" fillId="0" borderId="10" xfId="1" applyNumberFormat="1" applyFont="1" applyFill="1" applyBorder="1"/>
    <xf numFmtId="0" fontId="5" fillId="0" borderId="11" xfId="1" applyFont="1" applyFill="1" applyBorder="1" applyAlignment="1"/>
    <xf numFmtId="3" fontId="5" fillId="0" borderId="12" xfId="1" applyNumberFormat="1" applyFont="1" applyFill="1" applyBorder="1"/>
    <xf numFmtId="10" fontId="5" fillId="0" borderId="13" xfId="1" applyNumberFormat="1" applyFont="1" applyFill="1" applyBorder="1"/>
    <xf numFmtId="0" fontId="2" fillId="0" borderId="14" xfId="1" applyFont="1" applyFill="1" applyBorder="1" applyAlignment="1"/>
    <xf numFmtId="3" fontId="2" fillId="0" borderId="15" xfId="1" applyNumberFormat="1" applyFont="1" applyFill="1" applyBorder="1"/>
    <xf numFmtId="10" fontId="2" fillId="0" borderId="16" xfId="1" applyNumberFormat="1" applyFont="1" applyFill="1" applyBorder="1"/>
    <xf numFmtId="37" fontId="2" fillId="0" borderId="5" xfId="1" applyNumberFormat="1" applyFont="1" applyFill="1" applyBorder="1" applyAlignment="1"/>
    <xf numFmtId="0" fontId="9" fillId="0" borderId="0" xfId="1" applyFont="1" applyFill="1"/>
    <xf numFmtId="37" fontId="7" fillId="0" borderId="5" xfId="1" applyNumberFormat="1" applyFont="1" applyFill="1" applyBorder="1" applyAlignment="1">
      <alignment horizontal="left"/>
    </xf>
    <xf numFmtId="10" fontId="7" fillId="0" borderId="7" xfId="1" applyNumberFormat="1" applyFont="1" applyFill="1" applyBorder="1"/>
    <xf numFmtId="37" fontId="6" fillId="0" borderId="5" xfId="1" applyNumberFormat="1" applyFont="1" applyFill="1" applyBorder="1" applyAlignment="1">
      <alignment horizontal="left"/>
    </xf>
    <xf numFmtId="166" fontId="7" fillId="0" borderId="17" xfId="3" applyNumberFormat="1" applyFont="1" applyFill="1" applyBorder="1"/>
    <xf numFmtId="164" fontId="2" fillId="0" borderId="6" xfId="2" applyFont="1" applyFill="1" applyBorder="1"/>
    <xf numFmtId="164" fontId="7" fillId="0" borderId="6" xfId="2" applyFont="1" applyFill="1" applyBorder="1"/>
    <xf numFmtId="164" fontId="9" fillId="0" borderId="0" xfId="2" applyFont="1" applyFill="1"/>
    <xf numFmtId="37" fontId="7" fillId="0" borderId="5" xfId="1" applyNumberFormat="1" applyFont="1" applyFill="1" applyBorder="1" applyAlignment="1"/>
    <xf numFmtId="37" fontId="6" fillId="0" borderId="5" xfId="1" applyNumberFormat="1" applyFont="1" applyFill="1" applyBorder="1" applyAlignment="1"/>
    <xf numFmtId="3" fontId="6" fillId="0" borderId="6" xfId="4" applyNumberFormat="1" applyFont="1" applyFill="1" applyBorder="1"/>
    <xf numFmtId="10" fontId="6" fillId="0" borderId="7" xfId="4" applyNumberFormat="1" applyFont="1" applyFill="1" applyBorder="1"/>
    <xf numFmtId="0" fontId="1" fillId="0" borderId="0" xfId="1" applyFont="1" applyFill="1"/>
    <xf numFmtId="0" fontId="5" fillId="0" borderId="18" xfId="1" applyFont="1" applyFill="1" applyBorder="1" applyAlignment="1"/>
    <xf numFmtId="3" fontId="2" fillId="0" borderId="19" xfId="1" applyNumberFormat="1" applyFont="1" applyFill="1" applyBorder="1"/>
    <xf numFmtId="0" fontId="5" fillId="0" borderId="19" xfId="1" applyFont="1" applyFill="1" applyBorder="1"/>
    <xf numFmtId="3" fontId="5" fillId="0" borderId="19" xfId="1" applyNumberFormat="1" applyFont="1" applyFill="1" applyBorder="1"/>
    <xf numFmtId="3" fontId="10" fillId="0" borderId="19" xfId="1" applyNumberFormat="1" applyFont="1" applyFill="1" applyBorder="1"/>
    <xf numFmtId="10" fontId="0" fillId="0" borderId="20" xfId="5" applyNumberFormat="1" applyFont="1" applyFill="1" applyBorder="1"/>
    <xf numFmtId="10" fontId="0" fillId="0" borderId="0" xfId="5" applyNumberFormat="1" applyFont="1" applyFill="1"/>
    <xf numFmtId="0" fontId="11" fillId="0" borderId="0" xfId="1" applyFont="1" applyFill="1" applyAlignment="1"/>
    <xf numFmtId="3" fontId="11" fillId="0" borderId="0" xfId="1" applyNumberFormat="1" applyFont="1" applyFill="1"/>
    <xf numFmtId="37" fontId="11" fillId="0" borderId="0" xfId="1" applyNumberFormat="1" applyFont="1" applyFill="1"/>
    <xf numFmtId="0" fontId="11" fillId="0" borderId="0" xfId="1" applyFont="1" applyFill="1"/>
    <xf numFmtId="10" fontId="11" fillId="0" borderId="0" xfId="5" applyNumberFormat="1" applyFont="1" applyFill="1"/>
  </cellXfs>
  <cellStyles count="6">
    <cellStyle name="Millares 14" xfId="2"/>
    <cellStyle name="Millares 2 2 2" xfId="4"/>
    <cellStyle name="Normal" xfId="0" builtinId="0"/>
    <cellStyle name="Normal 2 2" xfId="3"/>
    <cellStyle name="Normal 6" xfId="1"/>
    <cellStyle name="Porcentaje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ACUERDOS\ACUERDOS%20DEFINITIVOS\ANEXO%20ACUERDO%208-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ANEXO%20CIERRE%20DE%20INGRESOS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A&#241;o%202010\MANEJO%20PTO%202010\PRESUPUESTO%20INGRESOS%20ESTIMADO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0\CIERRES%202010\ACUERDOS%202010\ANEXO%20ACUERDO%206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PRESUPUESTO%202015\PRESUPUESTO%202015%20V.6\Presupuesto%20Econ&#243;mica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efeControlRegional\Presupuesto%202008\Presupuesto%20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INFORMES%20EJECUCIONES/IV%20TRIMESTRE/EJECUCI&#211;N%2005-02%20FN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PRESUPUESTO%202015\PRESUPUESTO%202015%20V.6\Presupuesto%20mercadeo%20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INFORMES%20EJECUCIONES/IV%20TRIMESTRE/EJECUCI&#211;N%2005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PRESUPUESTO%202015\PRESUPUESTO%202015%20V.6\Presupuesto%20T&#233;cnic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PRESUPUESTO%202015\PRESUPUESTO%202015%20V.6\Presupuesto%20Investigacion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5\DESAGREGADOS\Presupuesto%20sanidad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1 Minagricultura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F10">
            <v>83673143.914000005</v>
          </cell>
          <cell r="G10">
            <v>18800000</v>
          </cell>
          <cell r="I10">
            <v>23444000</v>
          </cell>
          <cell r="J10">
            <v>13200000</v>
          </cell>
          <cell r="K10">
            <v>5500000</v>
          </cell>
          <cell r="L10">
            <v>2300000</v>
          </cell>
        </row>
        <row r="12">
          <cell r="F12">
            <v>8526172.8678000011</v>
          </cell>
        </row>
        <row r="14">
          <cell r="F14">
            <v>19128104.064399999</v>
          </cell>
          <cell r="G14">
            <v>12000000</v>
          </cell>
        </row>
        <row r="16">
          <cell r="F16">
            <v>20577608.021400001</v>
          </cell>
          <cell r="G16">
            <v>7600000</v>
          </cell>
          <cell r="H16">
            <v>7600000</v>
          </cell>
          <cell r="I16">
            <v>7600000</v>
          </cell>
          <cell r="J16">
            <v>7600000</v>
          </cell>
          <cell r="K16">
            <v>7600000</v>
          </cell>
          <cell r="L16">
            <v>7600000</v>
          </cell>
        </row>
        <row r="18">
          <cell r="F18">
            <v>27603591.338600002</v>
          </cell>
          <cell r="I18">
            <v>9742443.6359999999</v>
          </cell>
          <cell r="J18">
            <v>3788728.4262000001</v>
          </cell>
          <cell r="K18">
            <v>1623740.6059999999</v>
          </cell>
          <cell r="L18">
            <v>9742443.6359999999</v>
          </cell>
        </row>
        <row r="20">
          <cell r="F20">
            <v>48747186.844399996</v>
          </cell>
          <cell r="G20">
            <v>9299683.0800000001</v>
          </cell>
          <cell r="I20">
            <v>3000000</v>
          </cell>
          <cell r="L20">
            <v>20649072</v>
          </cell>
        </row>
        <row r="22">
          <cell r="F22">
            <v>25000000</v>
          </cell>
          <cell r="G22">
            <v>325171000</v>
          </cell>
          <cell r="I22">
            <v>15000000</v>
          </cell>
          <cell r="J22">
            <v>16246394.970000001</v>
          </cell>
          <cell r="K22">
            <v>7718450</v>
          </cell>
          <cell r="L22">
            <v>21145900</v>
          </cell>
        </row>
        <row r="24">
          <cell r="F24">
            <v>11327521.135199999</v>
          </cell>
          <cell r="G24">
            <v>18000000</v>
          </cell>
          <cell r="H24">
            <v>9600000</v>
          </cell>
          <cell r="I24">
            <v>30982610.48</v>
          </cell>
          <cell r="J24">
            <v>4000000</v>
          </cell>
        </row>
        <row r="26">
          <cell r="F26">
            <v>46817751</v>
          </cell>
          <cell r="G26">
            <v>252570000</v>
          </cell>
          <cell r="H26">
            <v>6000000</v>
          </cell>
          <cell r="I26">
            <v>9698665.4000000004</v>
          </cell>
          <cell r="J26">
            <v>10572950</v>
          </cell>
          <cell r="K26">
            <v>6344000</v>
          </cell>
          <cell r="L26">
            <v>9998622.0695249997</v>
          </cell>
        </row>
        <row r="28">
          <cell r="F28">
            <v>4536346.1147999996</v>
          </cell>
          <cell r="G28">
            <v>3000000</v>
          </cell>
          <cell r="H28">
            <v>1200000</v>
          </cell>
          <cell r="I28">
            <v>1500000</v>
          </cell>
          <cell r="J28">
            <v>2537508</v>
          </cell>
          <cell r="K28">
            <v>2053000</v>
          </cell>
          <cell r="L28">
            <v>2410632.6</v>
          </cell>
        </row>
        <row r="30">
          <cell r="F30">
            <v>22000000</v>
          </cell>
          <cell r="G30">
            <v>36000000</v>
          </cell>
          <cell r="H30">
            <v>1500000</v>
          </cell>
          <cell r="I30">
            <v>3000000</v>
          </cell>
          <cell r="J30">
            <v>500000</v>
          </cell>
          <cell r="K30">
            <v>5000000</v>
          </cell>
        </row>
        <row r="32">
          <cell r="F32">
            <v>20987282.445399996</v>
          </cell>
        </row>
        <row r="34">
          <cell r="F34">
            <v>87550663</v>
          </cell>
          <cell r="G34">
            <v>57600000</v>
          </cell>
        </row>
        <row r="36">
          <cell r="F36">
            <v>41845936.852600001</v>
          </cell>
        </row>
      </sheetData>
      <sheetData sheetId="11">
        <row r="12">
          <cell r="K12">
            <v>143278493.33333334</v>
          </cell>
          <cell r="L12">
            <v>9329400</v>
          </cell>
          <cell r="M12">
            <v>1119528</v>
          </cell>
          <cell r="N12">
            <v>9329400</v>
          </cell>
          <cell r="O12">
            <v>4664700</v>
          </cell>
          <cell r="S12">
            <v>27638827.801866669</v>
          </cell>
          <cell r="U12">
            <v>4490551.2</v>
          </cell>
          <cell r="X12">
            <v>5613189</v>
          </cell>
        </row>
        <row r="21">
          <cell r="K21">
            <v>704182182.87064672</v>
          </cell>
          <cell r="L21">
            <v>49790184.975400001</v>
          </cell>
          <cell r="M21">
            <v>5974822.1970480001</v>
          </cell>
          <cell r="N21">
            <v>49790184.975400001</v>
          </cell>
          <cell r="O21">
            <v>29259647.4877</v>
          </cell>
          <cell r="S21">
            <v>142428577.04620302</v>
          </cell>
          <cell r="U21">
            <v>26871185.164159197</v>
          </cell>
          <cell r="X21">
            <v>33588981.455199003</v>
          </cell>
        </row>
        <row r="39">
          <cell r="K39">
            <v>215277400.09796</v>
          </cell>
          <cell r="L39">
            <v>9160978.6508000009</v>
          </cell>
          <cell r="M39">
            <v>1099317.4380959999</v>
          </cell>
          <cell r="N39">
            <v>9160978.6508000009</v>
          </cell>
          <cell r="O39">
            <v>8945044.3254000004</v>
          </cell>
          <cell r="S39">
            <v>38443950.195764482</v>
          </cell>
          <cell r="U39">
            <v>7314993.8532517347</v>
          </cell>
          <cell r="X39">
            <v>9143742.3165646661</v>
          </cell>
        </row>
        <row r="48">
          <cell r="K48">
            <v>241049895.86258668</v>
          </cell>
          <cell r="L48">
            <v>11302737.3016</v>
          </cell>
          <cell r="M48">
            <v>1356328.4761919999</v>
          </cell>
          <cell r="N48">
            <v>11302737.3016</v>
          </cell>
          <cell r="O48">
            <v>10015923.650800001</v>
          </cell>
          <cell r="S48">
            <v>43861844.255404301</v>
          </cell>
          <cell r="U48">
            <v>8345893.683836801</v>
          </cell>
          <cell r="X48">
            <v>10432367.104796</v>
          </cell>
        </row>
        <row r="57">
          <cell r="K57">
            <v>209826432.26005998</v>
          </cell>
          <cell r="L57">
            <v>8707989.6338</v>
          </cell>
          <cell r="M57">
            <v>1044958.7560559999</v>
          </cell>
          <cell r="N57">
            <v>8707989.6338</v>
          </cell>
          <cell r="O57">
            <v>8718549.8169</v>
          </cell>
          <cell r="S57">
            <v>37298047.736881152</v>
          </cell>
          <cell r="U57">
            <v>7096955.139735735</v>
          </cell>
          <cell r="X57">
            <v>8871193.9246696662</v>
          </cell>
        </row>
        <row r="65">
          <cell r="K65">
            <v>26194882</v>
          </cell>
          <cell r="L65">
            <v>2176860</v>
          </cell>
          <cell r="M65">
            <v>261223.19999999998</v>
          </cell>
          <cell r="N65">
            <v>2176860</v>
          </cell>
          <cell r="O65">
            <v>1088430</v>
          </cell>
          <cell r="S65">
            <v>5506688.0940399999</v>
          </cell>
          <cell r="U65">
            <v>1047795.2800000001</v>
          </cell>
          <cell r="X65">
            <v>1309744.0999999999</v>
          </cell>
        </row>
        <row r="69">
          <cell r="K69">
            <v>718325690.97385347</v>
          </cell>
          <cell r="L69">
            <v>50965545.759600006</v>
          </cell>
          <cell r="M69">
            <v>6115865.4911519997</v>
          </cell>
          <cell r="N69">
            <v>50965545.759600006</v>
          </cell>
          <cell r="O69">
            <v>29847327.879800003</v>
          </cell>
          <cell r="S69">
            <v>146673805.33252743</v>
          </cell>
          <cell r="U69">
            <v>27365688.154954132</v>
          </cell>
          <cell r="X69">
            <v>34207110.193692669</v>
          </cell>
        </row>
        <row r="96">
          <cell r="I96">
            <v>0</v>
          </cell>
          <cell r="K96">
            <v>2400000</v>
          </cell>
          <cell r="M96">
            <v>600000</v>
          </cell>
          <cell r="O96">
            <v>600000</v>
          </cell>
          <cell r="Q96">
            <v>600000</v>
          </cell>
          <cell r="S96">
            <v>1800000</v>
          </cell>
        </row>
        <row r="107">
          <cell r="I107">
            <v>117454373.1496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>
        <row r="2">
          <cell r="A2" t="str">
            <v>MINISTERIO DE AGRICULTURA Y DESARROLLO RURAL</v>
          </cell>
        </row>
      </sheetData>
      <sheetData sheetId="1">
        <row r="2">
          <cell r="A2" t="str">
            <v>MINISTERIO DE AGRICULTURA Y DESARROLLO RURAL</v>
          </cell>
        </row>
      </sheetData>
      <sheetData sheetId="2">
        <row r="1">
          <cell r="A1" t="str">
            <v xml:space="preserve"> MOVIMIENTO PPC 2013</v>
          </cell>
        </row>
      </sheetData>
      <sheetData sheetId="3">
        <row r="2">
          <cell r="A2" t="str">
            <v>SUPUESTOS CALCULO DE INGRESOS PPC</v>
          </cell>
        </row>
      </sheetData>
      <sheetData sheetId="4">
        <row r="9">
          <cell r="B9" t="str">
            <v>SUPERAVIT PROYECTADO  AÑO 2013</v>
          </cell>
        </row>
      </sheetData>
      <sheetData sheetId="5">
        <row r="3">
          <cell r="B3" t="str">
            <v>EJECUCIÓN PROYECTADA DE INGRESOS AÑO 2013</v>
          </cell>
        </row>
      </sheetData>
      <sheetData sheetId="6">
        <row r="1">
          <cell r="A1" t="str">
            <v>MINISTERIO DE AGRICULTURA  Y DESARROLLO RURAL</v>
          </cell>
        </row>
      </sheetData>
      <sheetData sheetId="7">
        <row r="1">
          <cell r="A1" t="str">
            <v>MINISTERIO DE AGRICULTURA  Y DESARROLLO RURAL</v>
          </cell>
        </row>
      </sheetData>
      <sheetData sheetId="8">
        <row r="1">
          <cell r="A1" t="str">
            <v>MINISTERIO DE AGRICULTURA Y DESARROLLO RURAL</v>
          </cell>
        </row>
      </sheetData>
      <sheetData sheetId="9">
        <row r="1">
          <cell r="A1" t="str">
            <v>MINISTERIO DE AGRICULTURA Y DESARROLLO RURAL</v>
          </cell>
        </row>
      </sheetData>
      <sheetData sheetId="10">
        <row r="2">
          <cell r="A2" t="str">
            <v>GASTOS GENERALES</v>
          </cell>
        </row>
      </sheetData>
      <sheetData sheetId="11">
        <row r="4">
          <cell r="A4" t="str">
            <v>FONDO NACIONAL DE LA PORCICULTURA</v>
          </cell>
        </row>
      </sheetData>
      <sheetData sheetId="12">
        <row r="1">
          <cell r="D1" t="str">
            <v>FONDO NACIONAL DE LA PORCICULTURA</v>
          </cell>
        </row>
      </sheetData>
      <sheetData sheetId="13">
        <row r="6">
          <cell r="B6" t="str">
            <v>Información obtenida hasta el acuerdo No 14 de 2013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Comparativo"/>
      <sheetName val="Generales"/>
      <sheetName val="Inversión"/>
      <sheetName val="Ingresos"/>
      <sheetName val="Supuestos"/>
    </sheetNames>
    <sheetDataSet>
      <sheetData sheetId="0">
        <row r="5">
          <cell r="B5">
            <v>74199500</v>
          </cell>
        </row>
        <row r="17">
          <cell r="B17">
            <v>39440302.68</v>
          </cell>
        </row>
        <row r="18">
          <cell r="B18">
            <v>20000000</v>
          </cell>
        </row>
        <row r="19">
          <cell r="B19">
            <v>73154229.819999993</v>
          </cell>
        </row>
        <row r="22">
          <cell r="B22">
            <v>226748147.97</v>
          </cell>
        </row>
        <row r="24">
          <cell r="B24">
            <v>420783248.60000002</v>
          </cell>
        </row>
        <row r="27">
          <cell r="B27">
            <v>116215664.2</v>
          </cell>
        </row>
        <row r="28">
          <cell r="B28">
            <v>22717093.645000003</v>
          </cell>
        </row>
        <row r="29">
          <cell r="B29">
            <v>46552232</v>
          </cell>
        </row>
        <row r="32">
          <cell r="B32">
            <v>111985000</v>
          </cell>
        </row>
        <row r="33">
          <cell r="B33">
            <v>167241792</v>
          </cell>
        </row>
        <row r="34">
          <cell r="B34">
            <v>20740000</v>
          </cell>
        </row>
        <row r="37">
          <cell r="B37">
            <v>23375000</v>
          </cell>
        </row>
        <row r="38">
          <cell r="B38">
            <v>118500000</v>
          </cell>
        </row>
        <row r="39">
          <cell r="B39">
            <v>12220000</v>
          </cell>
        </row>
        <row r="40">
          <cell r="B40">
            <v>90772000</v>
          </cell>
        </row>
        <row r="43">
          <cell r="B43">
            <v>206112064.81999999</v>
          </cell>
        </row>
        <row r="44">
          <cell r="B44">
            <v>24800000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05-02 FNP"/>
    </sheetNames>
    <sheetDataSet>
      <sheetData sheetId="0">
        <row r="109">
          <cell r="I109">
            <v>6615504</v>
          </cell>
        </row>
        <row r="111">
          <cell r="I111">
            <v>15925511</v>
          </cell>
        </row>
        <row r="112">
          <cell r="I112">
            <v>0</v>
          </cell>
        </row>
        <row r="113">
          <cell r="I113">
            <v>39122000</v>
          </cell>
        </row>
        <row r="114">
          <cell r="I114">
            <v>19484888</v>
          </cell>
        </row>
        <row r="115">
          <cell r="I115">
            <v>8718996</v>
          </cell>
        </row>
        <row r="117">
          <cell r="I117">
            <v>48000000</v>
          </cell>
        </row>
        <row r="118">
          <cell r="I118">
            <v>38900000</v>
          </cell>
        </row>
        <row r="119">
          <cell r="I119">
            <v>68915766</v>
          </cell>
        </row>
        <row r="120">
          <cell r="I120">
            <v>31796129</v>
          </cell>
        </row>
        <row r="121">
          <cell r="I121">
            <v>0</v>
          </cell>
        </row>
        <row r="122">
          <cell r="I122">
            <v>16997886</v>
          </cell>
        </row>
        <row r="123">
          <cell r="I123">
            <v>17867352</v>
          </cell>
        </row>
        <row r="124">
          <cell r="I124">
            <v>2812200</v>
          </cell>
        </row>
        <row r="125">
          <cell r="I125">
            <v>15618382</v>
          </cell>
        </row>
        <row r="126">
          <cell r="I126">
            <v>1008112781</v>
          </cell>
        </row>
        <row r="127">
          <cell r="I127">
            <v>10868544</v>
          </cell>
        </row>
        <row r="128">
          <cell r="I128">
            <v>881280</v>
          </cell>
        </row>
        <row r="129">
          <cell r="I129">
            <v>15655330</v>
          </cell>
        </row>
        <row r="130">
          <cell r="I130">
            <v>44740942</v>
          </cell>
        </row>
        <row r="131">
          <cell r="I131">
            <v>23788681</v>
          </cell>
        </row>
        <row r="132">
          <cell r="I132">
            <v>78815651</v>
          </cell>
        </row>
        <row r="133">
          <cell r="I133">
            <v>106858790</v>
          </cell>
        </row>
        <row r="135">
          <cell r="I135">
            <v>38989566</v>
          </cell>
        </row>
        <row r="136">
          <cell r="I136">
            <v>6733117</v>
          </cell>
        </row>
        <row r="137">
          <cell r="I137">
            <v>15415055</v>
          </cell>
        </row>
        <row r="138">
          <cell r="I138">
            <v>43566189</v>
          </cell>
        </row>
        <row r="139">
          <cell r="I139">
            <v>45684833</v>
          </cell>
        </row>
        <row r="140">
          <cell r="I140">
            <v>6656140</v>
          </cell>
        </row>
        <row r="141">
          <cell r="I141">
            <v>4206903</v>
          </cell>
        </row>
        <row r="142">
          <cell r="I142">
            <v>30938173</v>
          </cell>
        </row>
        <row r="143">
          <cell r="I143">
            <v>258800</v>
          </cell>
        </row>
        <row r="144">
          <cell r="I144">
            <v>19168229</v>
          </cell>
        </row>
        <row r="145">
          <cell r="I145">
            <v>19195771</v>
          </cell>
        </row>
        <row r="146">
          <cell r="I146">
            <v>62755028</v>
          </cell>
        </row>
        <row r="147">
          <cell r="I147">
            <v>8992272</v>
          </cell>
        </row>
        <row r="148">
          <cell r="I148">
            <v>47655917</v>
          </cell>
        </row>
        <row r="150">
          <cell r="I150">
            <v>29600538</v>
          </cell>
        </row>
        <row r="151">
          <cell r="I151">
            <v>12243556</v>
          </cell>
        </row>
        <row r="152">
          <cell r="I152">
            <v>14655045</v>
          </cell>
        </row>
        <row r="153">
          <cell r="I153">
            <v>26711153</v>
          </cell>
        </row>
        <row r="156">
          <cell r="I156">
            <v>9147760</v>
          </cell>
        </row>
        <row r="159">
          <cell r="I159">
            <v>7879828</v>
          </cell>
        </row>
        <row r="167">
          <cell r="I167">
            <v>36502370</v>
          </cell>
        </row>
        <row r="168">
          <cell r="I168">
            <v>56094544</v>
          </cell>
        </row>
        <row r="169">
          <cell r="I169">
            <v>3636080</v>
          </cell>
        </row>
        <row r="170">
          <cell r="I170">
            <v>4027668</v>
          </cell>
        </row>
        <row r="171">
          <cell r="I171">
            <v>6152640</v>
          </cell>
        </row>
        <row r="172">
          <cell r="I172">
            <v>400000</v>
          </cell>
        </row>
        <row r="173">
          <cell r="I173">
            <v>11066666</v>
          </cell>
        </row>
        <row r="174">
          <cell r="I174">
            <v>129276572</v>
          </cell>
        </row>
        <row r="175">
          <cell r="I175">
            <v>76348792</v>
          </cell>
        </row>
        <row r="176">
          <cell r="I176">
            <v>24359325</v>
          </cell>
        </row>
        <row r="177">
          <cell r="I177">
            <v>8370008</v>
          </cell>
        </row>
        <row r="178">
          <cell r="I178">
            <v>4751042</v>
          </cell>
        </row>
        <row r="179">
          <cell r="I179">
            <v>11398667</v>
          </cell>
        </row>
        <row r="180">
          <cell r="I180">
            <v>1656002</v>
          </cell>
        </row>
        <row r="181">
          <cell r="I181">
            <v>1377737</v>
          </cell>
        </row>
        <row r="182">
          <cell r="I182">
            <v>8164255</v>
          </cell>
        </row>
        <row r="183">
          <cell r="I183">
            <v>70334893</v>
          </cell>
        </row>
        <row r="185">
          <cell r="I185">
            <v>70874290</v>
          </cell>
        </row>
        <row r="186">
          <cell r="I186">
            <v>149012586</v>
          </cell>
        </row>
        <row r="187">
          <cell r="I187">
            <v>69799200</v>
          </cell>
        </row>
        <row r="188">
          <cell r="I188">
            <v>64290468</v>
          </cell>
        </row>
        <row r="190">
          <cell r="I190">
            <v>47980933</v>
          </cell>
        </row>
        <row r="191">
          <cell r="I191">
            <v>13370819</v>
          </cell>
        </row>
        <row r="192">
          <cell r="I192">
            <v>59510620</v>
          </cell>
        </row>
        <row r="195">
          <cell r="I195">
            <v>35014613</v>
          </cell>
        </row>
        <row r="196">
          <cell r="I196">
            <v>3979312</v>
          </cell>
        </row>
        <row r="198">
          <cell r="I198">
            <v>1951577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"/>
      <sheetName val="FINAL 2015"/>
      <sheetName val="PROPUESTA 2015"/>
      <sheetName val="GG 2015"/>
    </sheetNames>
    <sheetDataSet>
      <sheetData sheetId="0"/>
      <sheetData sheetId="1">
        <row r="9">
          <cell r="D9">
            <v>42893323.845380321</v>
          </cell>
        </row>
        <row r="10">
          <cell r="D10">
            <v>78244468.739821404</v>
          </cell>
        </row>
        <row r="11">
          <cell r="D11">
            <v>19484887.769568</v>
          </cell>
        </row>
        <row r="12">
          <cell r="D12">
            <v>23898846.1712</v>
          </cell>
        </row>
        <row r="13">
          <cell r="D13">
            <v>72562000</v>
          </cell>
        </row>
        <row r="16">
          <cell r="D16">
            <v>59320000</v>
          </cell>
        </row>
        <row r="17">
          <cell r="D17">
            <v>211200000</v>
          </cell>
        </row>
        <row r="18">
          <cell r="D18">
            <v>171160000</v>
          </cell>
        </row>
        <row r="20">
          <cell r="D20">
            <v>55000000</v>
          </cell>
        </row>
        <row r="21">
          <cell r="D21">
            <v>194500000</v>
          </cell>
        </row>
        <row r="28">
          <cell r="D28">
            <v>27000000</v>
          </cell>
        </row>
        <row r="29">
          <cell r="D29">
            <v>131000000</v>
          </cell>
        </row>
        <row r="35">
          <cell r="D35">
            <v>230000000</v>
          </cell>
        </row>
        <row r="37">
          <cell r="D37">
            <v>100000000</v>
          </cell>
        </row>
        <row r="39">
          <cell r="D39">
            <v>3563731689</v>
          </cell>
        </row>
        <row r="44">
          <cell r="D44">
            <v>51830000</v>
          </cell>
        </row>
        <row r="45">
          <cell r="D45">
            <v>53682614.629799999</v>
          </cell>
        </row>
        <row r="46">
          <cell r="D46">
            <v>44724538</v>
          </cell>
        </row>
        <row r="47">
          <cell r="D47">
            <v>55000000</v>
          </cell>
        </row>
        <row r="49">
          <cell r="D49">
            <v>170000000</v>
          </cell>
        </row>
        <row r="55">
          <cell r="D55">
            <v>92700000</v>
          </cell>
        </row>
        <row r="57">
          <cell r="D57">
            <v>465000000</v>
          </cell>
        </row>
        <row r="68">
          <cell r="D68">
            <v>140000000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05-02"/>
    </sheetNames>
    <sheetDataSet>
      <sheetData sheetId="0">
        <row r="22">
          <cell r="G22">
            <v>619931267</v>
          </cell>
        </row>
        <row r="23">
          <cell r="G23">
            <v>124398632</v>
          </cell>
        </row>
        <row r="24">
          <cell r="G24">
            <v>14381964</v>
          </cell>
        </row>
        <row r="25">
          <cell r="G25">
            <v>11602039</v>
          </cell>
        </row>
        <row r="26">
          <cell r="G26">
            <v>95224258</v>
          </cell>
        </row>
        <row r="27">
          <cell r="G27">
            <v>28078960</v>
          </cell>
        </row>
        <row r="28">
          <cell r="G28">
            <v>25862660</v>
          </cell>
        </row>
        <row r="29">
          <cell r="G29">
            <v>178341449</v>
          </cell>
        </row>
        <row r="30">
          <cell r="G30">
            <v>28281387</v>
          </cell>
        </row>
        <row r="32">
          <cell r="G32">
            <v>1554792</v>
          </cell>
        </row>
        <row r="33">
          <cell r="G33">
            <v>7095337</v>
          </cell>
        </row>
        <row r="34">
          <cell r="G34">
            <v>32262963</v>
          </cell>
        </row>
        <row r="35">
          <cell r="G35">
            <v>39157960</v>
          </cell>
        </row>
        <row r="36">
          <cell r="G36">
            <v>94960034</v>
          </cell>
        </row>
        <row r="37">
          <cell r="G37">
            <v>1503039288</v>
          </cell>
        </row>
        <row r="38">
          <cell r="G38">
            <v>18348760</v>
          </cell>
        </row>
        <row r="39">
          <cell r="G39">
            <v>14129660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Técnica"/>
      <sheetName val="Funcionamiento"/>
      <sheetName val="Desagregado 2015, Técnica"/>
    </sheetNames>
    <sheetDataSet>
      <sheetData sheetId="0">
        <row r="7">
          <cell r="C7">
            <v>12400000</v>
          </cell>
        </row>
        <row r="8">
          <cell r="C8">
            <v>245350500</v>
          </cell>
        </row>
        <row r="9">
          <cell r="C9">
            <v>57000000</v>
          </cell>
        </row>
        <row r="10">
          <cell r="C10">
            <v>25500000</v>
          </cell>
        </row>
        <row r="11">
          <cell r="C11">
            <v>18000000</v>
          </cell>
        </row>
        <row r="12">
          <cell r="C12">
            <v>10000000</v>
          </cell>
        </row>
        <row r="14">
          <cell r="C14">
            <v>18000000</v>
          </cell>
        </row>
        <row r="15">
          <cell r="C15">
            <v>46000000</v>
          </cell>
        </row>
        <row r="16">
          <cell r="C16">
            <v>466515800</v>
          </cell>
        </row>
        <row r="17">
          <cell r="C17">
            <v>80000000</v>
          </cell>
        </row>
        <row r="18">
          <cell r="C18">
            <v>86625000</v>
          </cell>
        </row>
        <row r="19">
          <cell r="C19">
            <v>15000000</v>
          </cell>
        </row>
        <row r="20">
          <cell r="C20">
            <v>5000000</v>
          </cell>
        </row>
        <row r="22">
          <cell r="C22">
            <v>47380000</v>
          </cell>
        </row>
        <row r="23">
          <cell r="C23">
            <v>29000000</v>
          </cell>
        </row>
        <row r="24">
          <cell r="C24">
            <v>21637500</v>
          </cell>
        </row>
        <row r="25">
          <cell r="C25">
            <v>50600000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Investigación"/>
      <sheetName val="Desagregado"/>
      <sheetName val="Ingresos"/>
    </sheetNames>
    <sheetDataSet>
      <sheetData sheetId="0">
        <row r="8">
          <cell r="B8">
            <v>285835000</v>
          </cell>
        </row>
        <row r="13">
          <cell r="B13">
            <v>10000000</v>
          </cell>
        </row>
        <row r="14">
          <cell r="B14">
            <v>15000000</v>
          </cell>
        </row>
        <row r="17">
          <cell r="B17">
            <v>50000000</v>
          </cell>
        </row>
        <row r="18">
          <cell r="B18">
            <v>30000000</v>
          </cell>
        </row>
        <row r="19">
          <cell r="B19">
            <v>51800000</v>
          </cell>
        </row>
        <row r="20">
          <cell r="B20">
            <v>40000000</v>
          </cell>
        </row>
        <row r="22">
          <cell r="B22">
            <v>80000000</v>
          </cell>
        </row>
        <row r="23">
          <cell r="B23">
            <v>56000000</v>
          </cell>
        </row>
        <row r="24">
          <cell r="B24">
            <v>54000000</v>
          </cell>
        </row>
        <row r="25">
          <cell r="B25">
            <v>24400000</v>
          </cell>
        </row>
        <row r="26">
          <cell r="B26">
            <v>17700000</v>
          </cell>
        </row>
        <row r="27">
          <cell r="B27">
            <v>110000000</v>
          </cell>
        </row>
        <row r="30">
          <cell r="B30">
            <v>10265000</v>
          </cell>
        </row>
        <row r="33">
          <cell r="B33">
            <v>7185500</v>
          </cell>
        </row>
        <row r="36">
          <cell r="B36">
            <v>30000000</v>
          </cell>
        </row>
        <row r="40">
          <cell r="B40">
            <v>30000000</v>
          </cell>
        </row>
        <row r="41">
          <cell r="B41">
            <v>150000000</v>
          </cell>
        </row>
        <row r="42">
          <cell r="B42">
            <v>22800000</v>
          </cell>
        </row>
        <row r="43">
          <cell r="B43">
            <v>17940000</v>
          </cell>
        </row>
        <row r="44">
          <cell r="B44">
            <v>20000000</v>
          </cell>
        </row>
        <row r="45">
          <cell r="B45">
            <v>40000000</v>
          </cell>
        </row>
        <row r="46">
          <cell r="B46">
            <v>10000000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IDAD 2015"/>
      <sheetName val="sanidad 2014"/>
      <sheetName val="Progra vigilancia otras enf"/>
      <sheetName val="Diagnóstico Rutinario PRRS"/>
      <sheetName val="Estudio de prevalencia PRRS"/>
      <sheetName val="DESPLAZAMIENTOS"/>
      <sheetName val="Impresos"/>
      <sheetName val="Acompañamiento Zona Piloto"/>
      <sheetName val="Nucleos Genéticos"/>
    </sheetNames>
    <sheetDataSet>
      <sheetData sheetId="0" refreshError="1">
        <row r="15">
          <cell r="E15">
            <v>48793000</v>
          </cell>
        </row>
        <row r="18">
          <cell r="E18">
            <v>139880000</v>
          </cell>
        </row>
        <row r="27">
          <cell r="E27">
            <v>28920000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"/>
      <sheetName val="Anexo 2"/>
      <sheetName val="Áreas"/>
      <sheetName val="INGRESO"/>
      <sheetName val="Otros ingresos"/>
      <sheetName val="ANEXO INGRESOS"/>
      <sheetName val="SUPERAVIT 2015"/>
      <sheetName val="BIOLÓG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W270"/>
  <sheetViews>
    <sheetView tabSelected="1" view="pageBreakPreview" zoomScale="90" zoomScaleNormal="90" zoomScaleSheetLayoutView="90" workbookViewId="0">
      <pane xSplit="1" ySplit="6" topLeftCell="J183" activePane="bottomRight" state="frozen"/>
      <selection pane="topRight" activeCell="B1" sqref="B1"/>
      <selection pane="bottomLeft" activeCell="A7" sqref="A7"/>
      <selection pane="bottomRight" activeCell="T184" sqref="T184"/>
    </sheetView>
  </sheetViews>
  <sheetFormatPr baseColWidth="10" defaultRowHeight="12.75" outlineLevelRow="2" outlineLevelCol="1" x14ac:dyDescent="0.2"/>
  <cols>
    <col min="1" max="1" width="94.5703125" style="2" bestFit="1" customWidth="1"/>
    <col min="2" max="2" width="14.5703125" style="2" hidden="1" customWidth="1" outlineLevel="1"/>
    <col min="3" max="3" width="14.7109375" style="2" hidden="1" customWidth="1" outlineLevel="1"/>
    <col min="4" max="4" width="18.42578125" style="2" hidden="1" customWidth="1" outlineLevel="1"/>
    <col min="5" max="5" width="13.42578125" style="2" hidden="1" customWidth="1" outlineLevel="1"/>
    <col min="6" max="7" width="15.42578125" style="2" hidden="1" customWidth="1" outlineLevel="1"/>
    <col min="8" max="8" width="16.140625" style="2" hidden="1" customWidth="1" outlineLevel="1"/>
    <col min="9" max="9" width="20" style="2" hidden="1" customWidth="1" outlineLevel="1"/>
    <col min="10" max="10" width="18.140625" style="2" customWidth="1" collapsed="1"/>
    <col min="11" max="13" width="17" style="2" hidden="1" customWidth="1" outlineLevel="1"/>
    <col min="14" max="14" width="23.28515625" style="2" customWidth="1" collapsed="1"/>
    <col min="15" max="18" width="15.28515625" style="2" hidden="1" customWidth="1" outlineLevel="1"/>
    <col min="19" max="19" width="15.28515625" style="2" customWidth="1" collapsed="1"/>
    <col min="20" max="20" width="14.28515625" style="8" customWidth="1"/>
    <col min="21" max="21" width="14.5703125" style="2" customWidth="1"/>
    <col min="22" max="255" width="11.42578125" style="2"/>
    <col min="256" max="256" width="57.7109375" style="2" customWidth="1"/>
    <col min="257" max="264" width="0" style="2" hidden="1" customWidth="1"/>
    <col min="265" max="265" width="18.140625" style="2" customWidth="1"/>
    <col min="266" max="269" width="0" style="2" hidden="1" customWidth="1"/>
    <col min="270" max="270" width="22.28515625" style="2" customWidth="1"/>
    <col min="271" max="271" width="15.28515625" style="2" customWidth="1"/>
    <col min="272" max="272" width="15.28515625" style="2" bestFit="1" customWidth="1"/>
    <col min="273" max="275" width="15.28515625" style="2" customWidth="1"/>
    <col min="276" max="276" width="16.5703125" style="2" bestFit="1" customWidth="1"/>
    <col min="277" max="277" width="14.5703125" style="2" customWidth="1"/>
    <col min="278" max="511" width="11.42578125" style="2"/>
    <col min="512" max="512" width="57.7109375" style="2" customWidth="1"/>
    <col min="513" max="520" width="0" style="2" hidden="1" customWidth="1"/>
    <col min="521" max="521" width="18.140625" style="2" customWidth="1"/>
    <col min="522" max="525" width="0" style="2" hidden="1" customWidth="1"/>
    <col min="526" max="526" width="22.28515625" style="2" customWidth="1"/>
    <col min="527" max="527" width="15.28515625" style="2" customWidth="1"/>
    <col min="528" max="528" width="15.28515625" style="2" bestFit="1" customWidth="1"/>
    <col min="529" max="531" width="15.28515625" style="2" customWidth="1"/>
    <col min="532" max="532" width="16.5703125" style="2" bestFit="1" customWidth="1"/>
    <col min="533" max="533" width="14.5703125" style="2" customWidth="1"/>
    <col min="534" max="767" width="11.42578125" style="2"/>
    <col min="768" max="768" width="57.7109375" style="2" customWidth="1"/>
    <col min="769" max="776" width="0" style="2" hidden="1" customWidth="1"/>
    <col min="777" max="777" width="18.140625" style="2" customWidth="1"/>
    <col min="778" max="781" width="0" style="2" hidden="1" customWidth="1"/>
    <col min="782" max="782" width="22.28515625" style="2" customWidth="1"/>
    <col min="783" max="783" width="15.28515625" style="2" customWidth="1"/>
    <col min="784" max="784" width="15.28515625" style="2" bestFit="1" customWidth="1"/>
    <col min="785" max="787" width="15.28515625" style="2" customWidth="1"/>
    <col min="788" max="788" width="16.5703125" style="2" bestFit="1" customWidth="1"/>
    <col min="789" max="789" width="14.5703125" style="2" customWidth="1"/>
    <col min="790" max="1023" width="11.42578125" style="2"/>
    <col min="1024" max="1024" width="57.7109375" style="2" customWidth="1"/>
    <col min="1025" max="1032" width="0" style="2" hidden="1" customWidth="1"/>
    <col min="1033" max="1033" width="18.140625" style="2" customWidth="1"/>
    <col min="1034" max="1037" width="0" style="2" hidden="1" customWidth="1"/>
    <col min="1038" max="1038" width="22.28515625" style="2" customWidth="1"/>
    <col min="1039" max="1039" width="15.28515625" style="2" customWidth="1"/>
    <col min="1040" max="1040" width="15.28515625" style="2" bestFit="1" customWidth="1"/>
    <col min="1041" max="1043" width="15.28515625" style="2" customWidth="1"/>
    <col min="1044" max="1044" width="16.5703125" style="2" bestFit="1" customWidth="1"/>
    <col min="1045" max="1045" width="14.5703125" style="2" customWidth="1"/>
    <col min="1046" max="1279" width="11.42578125" style="2"/>
    <col min="1280" max="1280" width="57.7109375" style="2" customWidth="1"/>
    <col min="1281" max="1288" width="0" style="2" hidden="1" customWidth="1"/>
    <col min="1289" max="1289" width="18.140625" style="2" customWidth="1"/>
    <col min="1290" max="1293" width="0" style="2" hidden="1" customWidth="1"/>
    <col min="1294" max="1294" width="22.28515625" style="2" customWidth="1"/>
    <col min="1295" max="1295" width="15.28515625" style="2" customWidth="1"/>
    <col min="1296" max="1296" width="15.28515625" style="2" bestFit="1" customWidth="1"/>
    <col min="1297" max="1299" width="15.28515625" style="2" customWidth="1"/>
    <col min="1300" max="1300" width="16.5703125" style="2" bestFit="1" customWidth="1"/>
    <col min="1301" max="1301" width="14.5703125" style="2" customWidth="1"/>
    <col min="1302" max="1535" width="11.42578125" style="2"/>
    <col min="1536" max="1536" width="57.7109375" style="2" customWidth="1"/>
    <col min="1537" max="1544" width="0" style="2" hidden="1" customWidth="1"/>
    <col min="1545" max="1545" width="18.140625" style="2" customWidth="1"/>
    <col min="1546" max="1549" width="0" style="2" hidden="1" customWidth="1"/>
    <col min="1550" max="1550" width="22.28515625" style="2" customWidth="1"/>
    <col min="1551" max="1551" width="15.28515625" style="2" customWidth="1"/>
    <col min="1552" max="1552" width="15.28515625" style="2" bestFit="1" customWidth="1"/>
    <col min="1553" max="1555" width="15.28515625" style="2" customWidth="1"/>
    <col min="1556" max="1556" width="16.5703125" style="2" bestFit="1" customWidth="1"/>
    <col min="1557" max="1557" width="14.5703125" style="2" customWidth="1"/>
    <col min="1558" max="1791" width="11.42578125" style="2"/>
    <col min="1792" max="1792" width="57.7109375" style="2" customWidth="1"/>
    <col min="1793" max="1800" width="0" style="2" hidden="1" customWidth="1"/>
    <col min="1801" max="1801" width="18.140625" style="2" customWidth="1"/>
    <col min="1802" max="1805" width="0" style="2" hidden="1" customWidth="1"/>
    <col min="1806" max="1806" width="22.28515625" style="2" customWidth="1"/>
    <col min="1807" max="1807" width="15.28515625" style="2" customWidth="1"/>
    <col min="1808" max="1808" width="15.28515625" style="2" bestFit="1" customWidth="1"/>
    <col min="1809" max="1811" width="15.28515625" style="2" customWidth="1"/>
    <col min="1812" max="1812" width="16.5703125" style="2" bestFit="1" customWidth="1"/>
    <col min="1813" max="1813" width="14.5703125" style="2" customWidth="1"/>
    <col min="1814" max="2047" width="11.42578125" style="2"/>
    <col min="2048" max="2048" width="57.7109375" style="2" customWidth="1"/>
    <col min="2049" max="2056" width="0" style="2" hidden="1" customWidth="1"/>
    <col min="2057" max="2057" width="18.140625" style="2" customWidth="1"/>
    <col min="2058" max="2061" width="0" style="2" hidden="1" customWidth="1"/>
    <col min="2062" max="2062" width="22.28515625" style="2" customWidth="1"/>
    <col min="2063" max="2063" width="15.28515625" style="2" customWidth="1"/>
    <col min="2064" max="2064" width="15.28515625" style="2" bestFit="1" customWidth="1"/>
    <col min="2065" max="2067" width="15.28515625" style="2" customWidth="1"/>
    <col min="2068" max="2068" width="16.5703125" style="2" bestFit="1" customWidth="1"/>
    <col min="2069" max="2069" width="14.5703125" style="2" customWidth="1"/>
    <col min="2070" max="2303" width="11.42578125" style="2"/>
    <col min="2304" max="2304" width="57.7109375" style="2" customWidth="1"/>
    <col min="2305" max="2312" width="0" style="2" hidden="1" customWidth="1"/>
    <col min="2313" max="2313" width="18.140625" style="2" customWidth="1"/>
    <col min="2314" max="2317" width="0" style="2" hidden="1" customWidth="1"/>
    <col min="2318" max="2318" width="22.28515625" style="2" customWidth="1"/>
    <col min="2319" max="2319" width="15.28515625" style="2" customWidth="1"/>
    <col min="2320" max="2320" width="15.28515625" style="2" bestFit="1" customWidth="1"/>
    <col min="2321" max="2323" width="15.28515625" style="2" customWidth="1"/>
    <col min="2324" max="2324" width="16.5703125" style="2" bestFit="1" customWidth="1"/>
    <col min="2325" max="2325" width="14.5703125" style="2" customWidth="1"/>
    <col min="2326" max="2559" width="11.42578125" style="2"/>
    <col min="2560" max="2560" width="57.7109375" style="2" customWidth="1"/>
    <col min="2561" max="2568" width="0" style="2" hidden="1" customWidth="1"/>
    <col min="2569" max="2569" width="18.140625" style="2" customWidth="1"/>
    <col min="2570" max="2573" width="0" style="2" hidden="1" customWidth="1"/>
    <col min="2574" max="2574" width="22.28515625" style="2" customWidth="1"/>
    <col min="2575" max="2575" width="15.28515625" style="2" customWidth="1"/>
    <col min="2576" max="2576" width="15.28515625" style="2" bestFit="1" customWidth="1"/>
    <col min="2577" max="2579" width="15.28515625" style="2" customWidth="1"/>
    <col min="2580" max="2580" width="16.5703125" style="2" bestFit="1" customWidth="1"/>
    <col min="2581" max="2581" width="14.5703125" style="2" customWidth="1"/>
    <col min="2582" max="2815" width="11.42578125" style="2"/>
    <col min="2816" max="2816" width="57.7109375" style="2" customWidth="1"/>
    <col min="2817" max="2824" width="0" style="2" hidden="1" customWidth="1"/>
    <col min="2825" max="2825" width="18.140625" style="2" customWidth="1"/>
    <col min="2826" max="2829" width="0" style="2" hidden="1" customWidth="1"/>
    <col min="2830" max="2830" width="22.28515625" style="2" customWidth="1"/>
    <col min="2831" max="2831" width="15.28515625" style="2" customWidth="1"/>
    <col min="2832" max="2832" width="15.28515625" style="2" bestFit="1" customWidth="1"/>
    <col min="2833" max="2835" width="15.28515625" style="2" customWidth="1"/>
    <col min="2836" max="2836" width="16.5703125" style="2" bestFit="1" customWidth="1"/>
    <col min="2837" max="2837" width="14.5703125" style="2" customWidth="1"/>
    <col min="2838" max="3071" width="11.42578125" style="2"/>
    <col min="3072" max="3072" width="57.7109375" style="2" customWidth="1"/>
    <col min="3073" max="3080" width="0" style="2" hidden="1" customWidth="1"/>
    <col min="3081" max="3081" width="18.140625" style="2" customWidth="1"/>
    <col min="3082" max="3085" width="0" style="2" hidden="1" customWidth="1"/>
    <col min="3086" max="3086" width="22.28515625" style="2" customWidth="1"/>
    <col min="3087" max="3087" width="15.28515625" style="2" customWidth="1"/>
    <col min="3088" max="3088" width="15.28515625" style="2" bestFit="1" customWidth="1"/>
    <col min="3089" max="3091" width="15.28515625" style="2" customWidth="1"/>
    <col min="3092" max="3092" width="16.5703125" style="2" bestFit="1" customWidth="1"/>
    <col min="3093" max="3093" width="14.5703125" style="2" customWidth="1"/>
    <col min="3094" max="3327" width="11.42578125" style="2"/>
    <col min="3328" max="3328" width="57.7109375" style="2" customWidth="1"/>
    <col min="3329" max="3336" width="0" style="2" hidden="1" customWidth="1"/>
    <col min="3337" max="3337" width="18.140625" style="2" customWidth="1"/>
    <col min="3338" max="3341" width="0" style="2" hidden="1" customWidth="1"/>
    <col min="3342" max="3342" width="22.28515625" style="2" customWidth="1"/>
    <col min="3343" max="3343" width="15.28515625" style="2" customWidth="1"/>
    <col min="3344" max="3344" width="15.28515625" style="2" bestFit="1" customWidth="1"/>
    <col min="3345" max="3347" width="15.28515625" style="2" customWidth="1"/>
    <col min="3348" max="3348" width="16.5703125" style="2" bestFit="1" customWidth="1"/>
    <col min="3349" max="3349" width="14.5703125" style="2" customWidth="1"/>
    <col min="3350" max="3583" width="11.42578125" style="2"/>
    <col min="3584" max="3584" width="57.7109375" style="2" customWidth="1"/>
    <col min="3585" max="3592" width="0" style="2" hidden="1" customWidth="1"/>
    <col min="3593" max="3593" width="18.140625" style="2" customWidth="1"/>
    <col min="3594" max="3597" width="0" style="2" hidden="1" customWidth="1"/>
    <col min="3598" max="3598" width="22.28515625" style="2" customWidth="1"/>
    <col min="3599" max="3599" width="15.28515625" style="2" customWidth="1"/>
    <col min="3600" max="3600" width="15.28515625" style="2" bestFit="1" customWidth="1"/>
    <col min="3601" max="3603" width="15.28515625" style="2" customWidth="1"/>
    <col min="3604" max="3604" width="16.5703125" style="2" bestFit="1" customWidth="1"/>
    <col min="3605" max="3605" width="14.5703125" style="2" customWidth="1"/>
    <col min="3606" max="3839" width="11.42578125" style="2"/>
    <col min="3840" max="3840" width="57.7109375" style="2" customWidth="1"/>
    <col min="3841" max="3848" width="0" style="2" hidden="1" customWidth="1"/>
    <col min="3849" max="3849" width="18.140625" style="2" customWidth="1"/>
    <col min="3850" max="3853" width="0" style="2" hidden="1" customWidth="1"/>
    <col min="3854" max="3854" width="22.28515625" style="2" customWidth="1"/>
    <col min="3855" max="3855" width="15.28515625" style="2" customWidth="1"/>
    <col min="3856" max="3856" width="15.28515625" style="2" bestFit="1" customWidth="1"/>
    <col min="3857" max="3859" width="15.28515625" style="2" customWidth="1"/>
    <col min="3860" max="3860" width="16.5703125" style="2" bestFit="1" customWidth="1"/>
    <col min="3861" max="3861" width="14.5703125" style="2" customWidth="1"/>
    <col min="3862" max="4095" width="11.42578125" style="2"/>
    <col min="4096" max="4096" width="57.7109375" style="2" customWidth="1"/>
    <col min="4097" max="4104" width="0" style="2" hidden="1" customWidth="1"/>
    <col min="4105" max="4105" width="18.140625" style="2" customWidth="1"/>
    <col min="4106" max="4109" width="0" style="2" hidden="1" customWidth="1"/>
    <col min="4110" max="4110" width="22.28515625" style="2" customWidth="1"/>
    <col min="4111" max="4111" width="15.28515625" style="2" customWidth="1"/>
    <col min="4112" max="4112" width="15.28515625" style="2" bestFit="1" customWidth="1"/>
    <col min="4113" max="4115" width="15.28515625" style="2" customWidth="1"/>
    <col min="4116" max="4116" width="16.5703125" style="2" bestFit="1" customWidth="1"/>
    <col min="4117" max="4117" width="14.5703125" style="2" customWidth="1"/>
    <col min="4118" max="4351" width="11.42578125" style="2"/>
    <col min="4352" max="4352" width="57.7109375" style="2" customWidth="1"/>
    <col min="4353" max="4360" width="0" style="2" hidden="1" customWidth="1"/>
    <col min="4361" max="4361" width="18.140625" style="2" customWidth="1"/>
    <col min="4362" max="4365" width="0" style="2" hidden="1" customWidth="1"/>
    <col min="4366" max="4366" width="22.28515625" style="2" customWidth="1"/>
    <col min="4367" max="4367" width="15.28515625" style="2" customWidth="1"/>
    <col min="4368" max="4368" width="15.28515625" style="2" bestFit="1" customWidth="1"/>
    <col min="4369" max="4371" width="15.28515625" style="2" customWidth="1"/>
    <col min="4372" max="4372" width="16.5703125" style="2" bestFit="1" customWidth="1"/>
    <col min="4373" max="4373" width="14.5703125" style="2" customWidth="1"/>
    <col min="4374" max="4607" width="11.42578125" style="2"/>
    <col min="4608" max="4608" width="57.7109375" style="2" customWidth="1"/>
    <col min="4609" max="4616" width="0" style="2" hidden="1" customWidth="1"/>
    <col min="4617" max="4617" width="18.140625" style="2" customWidth="1"/>
    <col min="4618" max="4621" width="0" style="2" hidden="1" customWidth="1"/>
    <col min="4622" max="4622" width="22.28515625" style="2" customWidth="1"/>
    <col min="4623" max="4623" width="15.28515625" style="2" customWidth="1"/>
    <col min="4624" max="4624" width="15.28515625" style="2" bestFit="1" customWidth="1"/>
    <col min="4625" max="4627" width="15.28515625" style="2" customWidth="1"/>
    <col min="4628" max="4628" width="16.5703125" style="2" bestFit="1" customWidth="1"/>
    <col min="4629" max="4629" width="14.5703125" style="2" customWidth="1"/>
    <col min="4630" max="4863" width="11.42578125" style="2"/>
    <col min="4864" max="4864" width="57.7109375" style="2" customWidth="1"/>
    <col min="4865" max="4872" width="0" style="2" hidden="1" customWidth="1"/>
    <col min="4873" max="4873" width="18.140625" style="2" customWidth="1"/>
    <col min="4874" max="4877" width="0" style="2" hidden="1" customWidth="1"/>
    <col min="4878" max="4878" width="22.28515625" style="2" customWidth="1"/>
    <col min="4879" max="4879" width="15.28515625" style="2" customWidth="1"/>
    <col min="4880" max="4880" width="15.28515625" style="2" bestFit="1" customWidth="1"/>
    <col min="4881" max="4883" width="15.28515625" style="2" customWidth="1"/>
    <col min="4884" max="4884" width="16.5703125" style="2" bestFit="1" customWidth="1"/>
    <col min="4885" max="4885" width="14.5703125" style="2" customWidth="1"/>
    <col min="4886" max="5119" width="11.42578125" style="2"/>
    <col min="5120" max="5120" width="57.7109375" style="2" customWidth="1"/>
    <col min="5121" max="5128" width="0" style="2" hidden="1" customWidth="1"/>
    <col min="5129" max="5129" width="18.140625" style="2" customWidth="1"/>
    <col min="5130" max="5133" width="0" style="2" hidden="1" customWidth="1"/>
    <col min="5134" max="5134" width="22.28515625" style="2" customWidth="1"/>
    <col min="5135" max="5135" width="15.28515625" style="2" customWidth="1"/>
    <col min="5136" max="5136" width="15.28515625" style="2" bestFit="1" customWidth="1"/>
    <col min="5137" max="5139" width="15.28515625" style="2" customWidth="1"/>
    <col min="5140" max="5140" width="16.5703125" style="2" bestFit="1" customWidth="1"/>
    <col min="5141" max="5141" width="14.5703125" style="2" customWidth="1"/>
    <col min="5142" max="5375" width="11.42578125" style="2"/>
    <col min="5376" max="5376" width="57.7109375" style="2" customWidth="1"/>
    <col min="5377" max="5384" width="0" style="2" hidden="1" customWidth="1"/>
    <col min="5385" max="5385" width="18.140625" style="2" customWidth="1"/>
    <col min="5386" max="5389" width="0" style="2" hidden="1" customWidth="1"/>
    <col min="5390" max="5390" width="22.28515625" style="2" customWidth="1"/>
    <col min="5391" max="5391" width="15.28515625" style="2" customWidth="1"/>
    <col min="5392" max="5392" width="15.28515625" style="2" bestFit="1" customWidth="1"/>
    <col min="5393" max="5395" width="15.28515625" style="2" customWidth="1"/>
    <col min="5396" max="5396" width="16.5703125" style="2" bestFit="1" customWidth="1"/>
    <col min="5397" max="5397" width="14.5703125" style="2" customWidth="1"/>
    <col min="5398" max="5631" width="11.42578125" style="2"/>
    <col min="5632" max="5632" width="57.7109375" style="2" customWidth="1"/>
    <col min="5633" max="5640" width="0" style="2" hidden="1" customWidth="1"/>
    <col min="5641" max="5641" width="18.140625" style="2" customWidth="1"/>
    <col min="5642" max="5645" width="0" style="2" hidden="1" customWidth="1"/>
    <col min="5646" max="5646" width="22.28515625" style="2" customWidth="1"/>
    <col min="5647" max="5647" width="15.28515625" style="2" customWidth="1"/>
    <col min="5648" max="5648" width="15.28515625" style="2" bestFit="1" customWidth="1"/>
    <col min="5649" max="5651" width="15.28515625" style="2" customWidth="1"/>
    <col min="5652" max="5652" width="16.5703125" style="2" bestFit="1" customWidth="1"/>
    <col min="5653" max="5653" width="14.5703125" style="2" customWidth="1"/>
    <col min="5654" max="5887" width="11.42578125" style="2"/>
    <col min="5888" max="5888" width="57.7109375" style="2" customWidth="1"/>
    <col min="5889" max="5896" width="0" style="2" hidden="1" customWidth="1"/>
    <col min="5897" max="5897" width="18.140625" style="2" customWidth="1"/>
    <col min="5898" max="5901" width="0" style="2" hidden="1" customWidth="1"/>
    <col min="5902" max="5902" width="22.28515625" style="2" customWidth="1"/>
    <col min="5903" max="5903" width="15.28515625" style="2" customWidth="1"/>
    <col min="5904" max="5904" width="15.28515625" style="2" bestFit="1" customWidth="1"/>
    <col min="5905" max="5907" width="15.28515625" style="2" customWidth="1"/>
    <col min="5908" max="5908" width="16.5703125" style="2" bestFit="1" customWidth="1"/>
    <col min="5909" max="5909" width="14.5703125" style="2" customWidth="1"/>
    <col min="5910" max="6143" width="11.42578125" style="2"/>
    <col min="6144" max="6144" width="57.7109375" style="2" customWidth="1"/>
    <col min="6145" max="6152" width="0" style="2" hidden="1" customWidth="1"/>
    <col min="6153" max="6153" width="18.140625" style="2" customWidth="1"/>
    <col min="6154" max="6157" width="0" style="2" hidden="1" customWidth="1"/>
    <col min="6158" max="6158" width="22.28515625" style="2" customWidth="1"/>
    <col min="6159" max="6159" width="15.28515625" style="2" customWidth="1"/>
    <col min="6160" max="6160" width="15.28515625" style="2" bestFit="1" customWidth="1"/>
    <col min="6161" max="6163" width="15.28515625" style="2" customWidth="1"/>
    <col min="6164" max="6164" width="16.5703125" style="2" bestFit="1" customWidth="1"/>
    <col min="6165" max="6165" width="14.5703125" style="2" customWidth="1"/>
    <col min="6166" max="6399" width="11.42578125" style="2"/>
    <col min="6400" max="6400" width="57.7109375" style="2" customWidth="1"/>
    <col min="6401" max="6408" width="0" style="2" hidden="1" customWidth="1"/>
    <col min="6409" max="6409" width="18.140625" style="2" customWidth="1"/>
    <col min="6410" max="6413" width="0" style="2" hidden="1" customWidth="1"/>
    <col min="6414" max="6414" width="22.28515625" style="2" customWidth="1"/>
    <col min="6415" max="6415" width="15.28515625" style="2" customWidth="1"/>
    <col min="6416" max="6416" width="15.28515625" style="2" bestFit="1" customWidth="1"/>
    <col min="6417" max="6419" width="15.28515625" style="2" customWidth="1"/>
    <col min="6420" max="6420" width="16.5703125" style="2" bestFit="1" customWidth="1"/>
    <col min="6421" max="6421" width="14.5703125" style="2" customWidth="1"/>
    <col min="6422" max="6655" width="11.42578125" style="2"/>
    <col min="6656" max="6656" width="57.7109375" style="2" customWidth="1"/>
    <col min="6657" max="6664" width="0" style="2" hidden="1" customWidth="1"/>
    <col min="6665" max="6665" width="18.140625" style="2" customWidth="1"/>
    <col min="6666" max="6669" width="0" style="2" hidden="1" customWidth="1"/>
    <col min="6670" max="6670" width="22.28515625" style="2" customWidth="1"/>
    <col min="6671" max="6671" width="15.28515625" style="2" customWidth="1"/>
    <col min="6672" max="6672" width="15.28515625" style="2" bestFit="1" customWidth="1"/>
    <col min="6673" max="6675" width="15.28515625" style="2" customWidth="1"/>
    <col min="6676" max="6676" width="16.5703125" style="2" bestFit="1" customWidth="1"/>
    <col min="6677" max="6677" width="14.5703125" style="2" customWidth="1"/>
    <col min="6678" max="6911" width="11.42578125" style="2"/>
    <col min="6912" max="6912" width="57.7109375" style="2" customWidth="1"/>
    <col min="6913" max="6920" width="0" style="2" hidden="1" customWidth="1"/>
    <col min="6921" max="6921" width="18.140625" style="2" customWidth="1"/>
    <col min="6922" max="6925" width="0" style="2" hidden="1" customWidth="1"/>
    <col min="6926" max="6926" width="22.28515625" style="2" customWidth="1"/>
    <col min="6927" max="6927" width="15.28515625" style="2" customWidth="1"/>
    <col min="6928" max="6928" width="15.28515625" style="2" bestFit="1" customWidth="1"/>
    <col min="6929" max="6931" width="15.28515625" style="2" customWidth="1"/>
    <col min="6932" max="6932" width="16.5703125" style="2" bestFit="1" customWidth="1"/>
    <col min="6933" max="6933" width="14.5703125" style="2" customWidth="1"/>
    <col min="6934" max="7167" width="11.42578125" style="2"/>
    <col min="7168" max="7168" width="57.7109375" style="2" customWidth="1"/>
    <col min="7169" max="7176" width="0" style="2" hidden="1" customWidth="1"/>
    <col min="7177" max="7177" width="18.140625" style="2" customWidth="1"/>
    <col min="7178" max="7181" width="0" style="2" hidden="1" customWidth="1"/>
    <col min="7182" max="7182" width="22.28515625" style="2" customWidth="1"/>
    <col min="7183" max="7183" width="15.28515625" style="2" customWidth="1"/>
    <col min="7184" max="7184" width="15.28515625" style="2" bestFit="1" customWidth="1"/>
    <col min="7185" max="7187" width="15.28515625" style="2" customWidth="1"/>
    <col min="7188" max="7188" width="16.5703125" style="2" bestFit="1" customWidth="1"/>
    <col min="7189" max="7189" width="14.5703125" style="2" customWidth="1"/>
    <col min="7190" max="7423" width="11.42578125" style="2"/>
    <col min="7424" max="7424" width="57.7109375" style="2" customWidth="1"/>
    <col min="7425" max="7432" width="0" style="2" hidden="1" customWidth="1"/>
    <col min="7433" max="7433" width="18.140625" style="2" customWidth="1"/>
    <col min="7434" max="7437" width="0" style="2" hidden="1" customWidth="1"/>
    <col min="7438" max="7438" width="22.28515625" style="2" customWidth="1"/>
    <col min="7439" max="7439" width="15.28515625" style="2" customWidth="1"/>
    <col min="7440" max="7440" width="15.28515625" style="2" bestFit="1" customWidth="1"/>
    <col min="7441" max="7443" width="15.28515625" style="2" customWidth="1"/>
    <col min="7444" max="7444" width="16.5703125" style="2" bestFit="1" customWidth="1"/>
    <col min="7445" max="7445" width="14.5703125" style="2" customWidth="1"/>
    <col min="7446" max="7679" width="11.42578125" style="2"/>
    <col min="7680" max="7680" width="57.7109375" style="2" customWidth="1"/>
    <col min="7681" max="7688" width="0" style="2" hidden="1" customWidth="1"/>
    <col min="7689" max="7689" width="18.140625" style="2" customWidth="1"/>
    <col min="7690" max="7693" width="0" style="2" hidden="1" customWidth="1"/>
    <col min="7694" max="7694" width="22.28515625" style="2" customWidth="1"/>
    <col min="7695" max="7695" width="15.28515625" style="2" customWidth="1"/>
    <col min="7696" max="7696" width="15.28515625" style="2" bestFit="1" customWidth="1"/>
    <col min="7697" max="7699" width="15.28515625" style="2" customWidth="1"/>
    <col min="7700" max="7700" width="16.5703125" style="2" bestFit="1" customWidth="1"/>
    <col min="7701" max="7701" width="14.5703125" style="2" customWidth="1"/>
    <col min="7702" max="7935" width="11.42578125" style="2"/>
    <col min="7936" max="7936" width="57.7109375" style="2" customWidth="1"/>
    <col min="7937" max="7944" width="0" style="2" hidden="1" customWidth="1"/>
    <col min="7945" max="7945" width="18.140625" style="2" customWidth="1"/>
    <col min="7946" max="7949" width="0" style="2" hidden="1" customWidth="1"/>
    <col min="7950" max="7950" width="22.28515625" style="2" customWidth="1"/>
    <col min="7951" max="7951" width="15.28515625" style="2" customWidth="1"/>
    <col min="7952" max="7952" width="15.28515625" style="2" bestFit="1" customWidth="1"/>
    <col min="7953" max="7955" width="15.28515625" style="2" customWidth="1"/>
    <col min="7956" max="7956" width="16.5703125" style="2" bestFit="1" customWidth="1"/>
    <col min="7957" max="7957" width="14.5703125" style="2" customWidth="1"/>
    <col min="7958" max="8191" width="11.42578125" style="2"/>
    <col min="8192" max="8192" width="57.7109375" style="2" customWidth="1"/>
    <col min="8193" max="8200" width="0" style="2" hidden="1" customWidth="1"/>
    <col min="8201" max="8201" width="18.140625" style="2" customWidth="1"/>
    <col min="8202" max="8205" width="0" style="2" hidden="1" customWidth="1"/>
    <col min="8206" max="8206" width="22.28515625" style="2" customWidth="1"/>
    <col min="8207" max="8207" width="15.28515625" style="2" customWidth="1"/>
    <col min="8208" max="8208" width="15.28515625" style="2" bestFit="1" customWidth="1"/>
    <col min="8209" max="8211" width="15.28515625" style="2" customWidth="1"/>
    <col min="8212" max="8212" width="16.5703125" style="2" bestFit="1" customWidth="1"/>
    <col min="8213" max="8213" width="14.5703125" style="2" customWidth="1"/>
    <col min="8214" max="8447" width="11.42578125" style="2"/>
    <col min="8448" max="8448" width="57.7109375" style="2" customWidth="1"/>
    <col min="8449" max="8456" width="0" style="2" hidden="1" customWidth="1"/>
    <col min="8457" max="8457" width="18.140625" style="2" customWidth="1"/>
    <col min="8458" max="8461" width="0" style="2" hidden="1" customWidth="1"/>
    <col min="8462" max="8462" width="22.28515625" style="2" customWidth="1"/>
    <col min="8463" max="8463" width="15.28515625" style="2" customWidth="1"/>
    <col min="8464" max="8464" width="15.28515625" style="2" bestFit="1" customWidth="1"/>
    <col min="8465" max="8467" width="15.28515625" style="2" customWidth="1"/>
    <col min="8468" max="8468" width="16.5703125" style="2" bestFit="1" customWidth="1"/>
    <col min="8469" max="8469" width="14.5703125" style="2" customWidth="1"/>
    <col min="8470" max="8703" width="11.42578125" style="2"/>
    <col min="8704" max="8704" width="57.7109375" style="2" customWidth="1"/>
    <col min="8705" max="8712" width="0" style="2" hidden="1" customWidth="1"/>
    <col min="8713" max="8713" width="18.140625" style="2" customWidth="1"/>
    <col min="8714" max="8717" width="0" style="2" hidden="1" customWidth="1"/>
    <col min="8718" max="8718" width="22.28515625" style="2" customWidth="1"/>
    <col min="8719" max="8719" width="15.28515625" style="2" customWidth="1"/>
    <col min="8720" max="8720" width="15.28515625" style="2" bestFit="1" customWidth="1"/>
    <col min="8721" max="8723" width="15.28515625" style="2" customWidth="1"/>
    <col min="8724" max="8724" width="16.5703125" style="2" bestFit="1" customWidth="1"/>
    <col min="8725" max="8725" width="14.5703125" style="2" customWidth="1"/>
    <col min="8726" max="8959" width="11.42578125" style="2"/>
    <col min="8960" max="8960" width="57.7109375" style="2" customWidth="1"/>
    <col min="8961" max="8968" width="0" style="2" hidden="1" customWidth="1"/>
    <col min="8969" max="8969" width="18.140625" style="2" customWidth="1"/>
    <col min="8970" max="8973" width="0" style="2" hidden="1" customWidth="1"/>
    <col min="8974" max="8974" width="22.28515625" style="2" customWidth="1"/>
    <col min="8975" max="8975" width="15.28515625" style="2" customWidth="1"/>
    <col min="8976" max="8976" width="15.28515625" style="2" bestFit="1" customWidth="1"/>
    <col min="8977" max="8979" width="15.28515625" style="2" customWidth="1"/>
    <col min="8980" max="8980" width="16.5703125" style="2" bestFit="1" customWidth="1"/>
    <col min="8981" max="8981" width="14.5703125" style="2" customWidth="1"/>
    <col min="8982" max="9215" width="11.42578125" style="2"/>
    <col min="9216" max="9216" width="57.7109375" style="2" customWidth="1"/>
    <col min="9217" max="9224" width="0" style="2" hidden="1" customWidth="1"/>
    <col min="9225" max="9225" width="18.140625" style="2" customWidth="1"/>
    <col min="9226" max="9229" width="0" style="2" hidden="1" customWidth="1"/>
    <col min="9230" max="9230" width="22.28515625" style="2" customWidth="1"/>
    <col min="9231" max="9231" width="15.28515625" style="2" customWidth="1"/>
    <col min="9232" max="9232" width="15.28515625" style="2" bestFit="1" customWidth="1"/>
    <col min="9233" max="9235" width="15.28515625" style="2" customWidth="1"/>
    <col min="9236" max="9236" width="16.5703125" style="2" bestFit="1" customWidth="1"/>
    <col min="9237" max="9237" width="14.5703125" style="2" customWidth="1"/>
    <col min="9238" max="9471" width="11.42578125" style="2"/>
    <col min="9472" max="9472" width="57.7109375" style="2" customWidth="1"/>
    <col min="9473" max="9480" width="0" style="2" hidden="1" customWidth="1"/>
    <col min="9481" max="9481" width="18.140625" style="2" customWidth="1"/>
    <col min="9482" max="9485" width="0" style="2" hidden="1" customWidth="1"/>
    <col min="9486" max="9486" width="22.28515625" style="2" customWidth="1"/>
    <col min="9487" max="9487" width="15.28515625" style="2" customWidth="1"/>
    <col min="9488" max="9488" width="15.28515625" style="2" bestFit="1" customWidth="1"/>
    <col min="9489" max="9491" width="15.28515625" style="2" customWidth="1"/>
    <col min="9492" max="9492" width="16.5703125" style="2" bestFit="1" customWidth="1"/>
    <col min="9493" max="9493" width="14.5703125" style="2" customWidth="1"/>
    <col min="9494" max="9727" width="11.42578125" style="2"/>
    <col min="9728" max="9728" width="57.7109375" style="2" customWidth="1"/>
    <col min="9729" max="9736" width="0" style="2" hidden="1" customWidth="1"/>
    <col min="9737" max="9737" width="18.140625" style="2" customWidth="1"/>
    <col min="9738" max="9741" width="0" style="2" hidden="1" customWidth="1"/>
    <col min="9742" max="9742" width="22.28515625" style="2" customWidth="1"/>
    <col min="9743" max="9743" width="15.28515625" style="2" customWidth="1"/>
    <col min="9744" max="9744" width="15.28515625" style="2" bestFit="1" customWidth="1"/>
    <col min="9745" max="9747" width="15.28515625" style="2" customWidth="1"/>
    <col min="9748" max="9748" width="16.5703125" style="2" bestFit="1" customWidth="1"/>
    <col min="9749" max="9749" width="14.5703125" style="2" customWidth="1"/>
    <col min="9750" max="9983" width="11.42578125" style="2"/>
    <col min="9984" max="9984" width="57.7109375" style="2" customWidth="1"/>
    <col min="9985" max="9992" width="0" style="2" hidden="1" customWidth="1"/>
    <col min="9993" max="9993" width="18.140625" style="2" customWidth="1"/>
    <col min="9994" max="9997" width="0" style="2" hidden="1" customWidth="1"/>
    <col min="9998" max="9998" width="22.28515625" style="2" customWidth="1"/>
    <col min="9999" max="9999" width="15.28515625" style="2" customWidth="1"/>
    <col min="10000" max="10000" width="15.28515625" style="2" bestFit="1" customWidth="1"/>
    <col min="10001" max="10003" width="15.28515625" style="2" customWidth="1"/>
    <col min="10004" max="10004" width="16.5703125" style="2" bestFit="1" customWidth="1"/>
    <col min="10005" max="10005" width="14.5703125" style="2" customWidth="1"/>
    <col min="10006" max="10239" width="11.42578125" style="2"/>
    <col min="10240" max="10240" width="57.7109375" style="2" customWidth="1"/>
    <col min="10241" max="10248" width="0" style="2" hidden="1" customWidth="1"/>
    <col min="10249" max="10249" width="18.140625" style="2" customWidth="1"/>
    <col min="10250" max="10253" width="0" style="2" hidden="1" customWidth="1"/>
    <col min="10254" max="10254" width="22.28515625" style="2" customWidth="1"/>
    <col min="10255" max="10255" width="15.28515625" style="2" customWidth="1"/>
    <col min="10256" max="10256" width="15.28515625" style="2" bestFit="1" customWidth="1"/>
    <col min="10257" max="10259" width="15.28515625" style="2" customWidth="1"/>
    <col min="10260" max="10260" width="16.5703125" style="2" bestFit="1" customWidth="1"/>
    <col min="10261" max="10261" width="14.5703125" style="2" customWidth="1"/>
    <col min="10262" max="10495" width="11.42578125" style="2"/>
    <col min="10496" max="10496" width="57.7109375" style="2" customWidth="1"/>
    <col min="10497" max="10504" width="0" style="2" hidden="1" customWidth="1"/>
    <col min="10505" max="10505" width="18.140625" style="2" customWidth="1"/>
    <col min="10506" max="10509" width="0" style="2" hidden="1" customWidth="1"/>
    <col min="10510" max="10510" width="22.28515625" style="2" customWidth="1"/>
    <col min="10511" max="10511" width="15.28515625" style="2" customWidth="1"/>
    <col min="10512" max="10512" width="15.28515625" style="2" bestFit="1" customWidth="1"/>
    <col min="10513" max="10515" width="15.28515625" style="2" customWidth="1"/>
    <col min="10516" max="10516" width="16.5703125" style="2" bestFit="1" customWidth="1"/>
    <col min="10517" max="10517" width="14.5703125" style="2" customWidth="1"/>
    <col min="10518" max="10751" width="11.42578125" style="2"/>
    <col min="10752" max="10752" width="57.7109375" style="2" customWidth="1"/>
    <col min="10753" max="10760" width="0" style="2" hidden="1" customWidth="1"/>
    <col min="10761" max="10761" width="18.140625" style="2" customWidth="1"/>
    <col min="10762" max="10765" width="0" style="2" hidden="1" customWidth="1"/>
    <col min="10766" max="10766" width="22.28515625" style="2" customWidth="1"/>
    <col min="10767" max="10767" width="15.28515625" style="2" customWidth="1"/>
    <col min="10768" max="10768" width="15.28515625" style="2" bestFit="1" customWidth="1"/>
    <col min="10769" max="10771" width="15.28515625" style="2" customWidth="1"/>
    <col min="10772" max="10772" width="16.5703125" style="2" bestFit="1" customWidth="1"/>
    <col min="10773" max="10773" width="14.5703125" style="2" customWidth="1"/>
    <col min="10774" max="11007" width="11.42578125" style="2"/>
    <col min="11008" max="11008" width="57.7109375" style="2" customWidth="1"/>
    <col min="11009" max="11016" width="0" style="2" hidden="1" customWidth="1"/>
    <col min="11017" max="11017" width="18.140625" style="2" customWidth="1"/>
    <col min="11018" max="11021" width="0" style="2" hidden="1" customWidth="1"/>
    <col min="11022" max="11022" width="22.28515625" style="2" customWidth="1"/>
    <col min="11023" max="11023" width="15.28515625" style="2" customWidth="1"/>
    <col min="11024" max="11024" width="15.28515625" style="2" bestFit="1" customWidth="1"/>
    <col min="11025" max="11027" width="15.28515625" style="2" customWidth="1"/>
    <col min="11028" max="11028" width="16.5703125" style="2" bestFit="1" customWidth="1"/>
    <col min="11029" max="11029" width="14.5703125" style="2" customWidth="1"/>
    <col min="11030" max="11263" width="11.42578125" style="2"/>
    <col min="11264" max="11264" width="57.7109375" style="2" customWidth="1"/>
    <col min="11265" max="11272" width="0" style="2" hidden="1" customWidth="1"/>
    <col min="11273" max="11273" width="18.140625" style="2" customWidth="1"/>
    <col min="11274" max="11277" width="0" style="2" hidden="1" customWidth="1"/>
    <col min="11278" max="11278" width="22.28515625" style="2" customWidth="1"/>
    <col min="11279" max="11279" width="15.28515625" style="2" customWidth="1"/>
    <col min="11280" max="11280" width="15.28515625" style="2" bestFit="1" customWidth="1"/>
    <col min="11281" max="11283" width="15.28515625" style="2" customWidth="1"/>
    <col min="11284" max="11284" width="16.5703125" style="2" bestFit="1" customWidth="1"/>
    <col min="11285" max="11285" width="14.5703125" style="2" customWidth="1"/>
    <col min="11286" max="11519" width="11.42578125" style="2"/>
    <col min="11520" max="11520" width="57.7109375" style="2" customWidth="1"/>
    <col min="11521" max="11528" width="0" style="2" hidden="1" customWidth="1"/>
    <col min="11529" max="11529" width="18.140625" style="2" customWidth="1"/>
    <col min="11530" max="11533" width="0" style="2" hidden="1" customWidth="1"/>
    <col min="11534" max="11534" width="22.28515625" style="2" customWidth="1"/>
    <col min="11535" max="11535" width="15.28515625" style="2" customWidth="1"/>
    <col min="11536" max="11536" width="15.28515625" style="2" bestFit="1" customWidth="1"/>
    <col min="11537" max="11539" width="15.28515625" style="2" customWidth="1"/>
    <col min="11540" max="11540" width="16.5703125" style="2" bestFit="1" customWidth="1"/>
    <col min="11541" max="11541" width="14.5703125" style="2" customWidth="1"/>
    <col min="11542" max="11775" width="11.42578125" style="2"/>
    <col min="11776" max="11776" width="57.7109375" style="2" customWidth="1"/>
    <col min="11777" max="11784" width="0" style="2" hidden="1" customWidth="1"/>
    <col min="11785" max="11785" width="18.140625" style="2" customWidth="1"/>
    <col min="11786" max="11789" width="0" style="2" hidden="1" customWidth="1"/>
    <col min="11790" max="11790" width="22.28515625" style="2" customWidth="1"/>
    <col min="11791" max="11791" width="15.28515625" style="2" customWidth="1"/>
    <col min="11792" max="11792" width="15.28515625" style="2" bestFit="1" customWidth="1"/>
    <col min="11793" max="11795" width="15.28515625" style="2" customWidth="1"/>
    <col min="11796" max="11796" width="16.5703125" style="2" bestFit="1" customWidth="1"/>
    <col min="11797" max="11797" width="14.5703125" style="2" customWidth="1"/>
    <col min="11798" max="12031" width="11.42578125" style="2"/>
    <col min="12032" max="12032" width="57.7109375" style="2" customWidth="1"/>
    <col min="12033" max="12040" width="0" style="2" hidden="1" customWidth="1"/>
    <col min="12041" max="12041" width="18.140625" style="2" customWidth="1"/>
    <col min="12042" max="12045" width="0" style="2" hidden="1" customWidth="1"/>
    <col min="12046" max="12046" width="22.28515625" style="2" customWidth="1"/>
    <col min="12047" max="12047" width="15.28515625" style="2" customWidth="1"/>
    <col min="12048" max="12048" width="15.28515625" style="2" bestFit="1" customWidth="1"/>
    <col min="12049" max="12051" width="15.28515625" style="2" customWidth="1"/>
    <col min="12052" max="12052" width="16.5703125" style="2" bestFit="1" customWidth="1"/>
    <col min="12053" max="12053" width="14.5703125" style="2" customWidth="1"/>
    <col min="12054" max="12287" width="11.42578125" style="2"/>
    <col min="12288" max="12288" width="57.7109375" style="2" customWidth="1"/>
    <col min="12289" max="12296" width="0" style="2" hidden="1" customWidth="1"/>
    <col min="12297" max="12297" width="18.140625" style="2" customWidth="1"/>
    <col min="12298" max="12301" width="0" style="2" hidden="1" customWidth="1"/>
    <col min="12302" max="12302" width="22.28515625" style="2" customWidth="1"/>
    <col min="12303" max="12303" width="15.28515625" style="2" customWidth="1"/>
    <col min="12304" max="12304" width="15.28515625" style="2" bestFit="1" customWidth="1"/>
    <col min="12305" max="12307" width="15.28515625" style="2" customWidth="1"/>
    <col min="12308" max="12308" width="16.5703125" style="2" bestFit="1" customWidth="1"/>
    <col min="12309" max="12309" width="14.5703125" style="2" customWidth="1"/>
    <col min="12310" max="12543" width="11.42578125" style="2"/>
    <col min="12544" max="12544" width="57.7109375" style="2" customWidth="1"/>
    <col min="12545" max="12552" width="0" style="2" hidden="1" customWidth="1"/>
    <col min="12553" max="12553" width="18.140625" style="2" customWidth="1"/>
    <col min="12554" max="12557" width="0" style="2" hidden="1" customWidth="1"/>
    <col min="12558" max="12558" width="22.28515625" style="2" customWidth="1"/>
    <col min="12559" max="12559" width="15.28515625" style="2" customWidth="1"/>
    <col min="12560" max="12560" width="15.28515625" style="2" bestFit="1" customWidth="1"/>
    <col min="12561" max="12563" width="15.28515625" style="2" customWidth="1"/>
    <col min="12564" max="12564" width="16.5703125" style="2" bestFit="1" customWidth="1"/>
    <col min="12565" max="12565" width="14.5703125" style="2" customWidth="1"/>
    <col min="12566" max="12799" width="11.42578125" style="2"/>
    <col min="12800" max="12800" width="57.7109375" style="2" customWidth="1"/>
    <col min="12801" max="12808" width="0" style="2" hidden="1" customWidth="1"/>
    <col min="12809" max="12809" width="18.140625" style="2" customWidth="1"/>
    <col min="12810" max="12813" width="0" style="2" hidden="1" customWidth="1"/>
    <col min="12814" max="12814" width="22.28515625" style="2" customWidth="1"/>
    <col min="12815" max="12815" width="15.28515625" style="2" customWidth="1"/>
    <col min="12816" max="12816" width="15.28515625" style="2" bestFit="1" customWidth="1"/>
    <col min="12817" max="12819" width="15.28515625" style="2" customWidth="1"/>
    <col min="12820" max="12820" width="16.5703125" style="2" bestFit="1" customWidth="1"/>
    <col min="12821" max="12821" width="14.5703125" style="2" customWidth="1"/>
    <col min="12822" max="13055" width="11.42578125" style="2"/>
    <col min="13056" max="13056" width="57.7109375" style="2" customWidth="1"/>
    <col min="13057" max="13064" width="0" style="2" hidden="1" customWidth="1"/>
    <col min="13065" max="13065" width="18.140625" style="2" customWidth="1"/>
    <col min="13066" max="13069" width="0" style="2" hidden="1" customWidth="1"/>
    <col min="13070" max="13070" width="22.28515625" style="2" customWidth="1"/>
    <col min="13071" max="13071" width="15.28515625" style="2" customWidth="1"/>
    <col min="13072" max="13072" width="15.28515625" style="2" bestFit="1" customWidth="1"/>
    <col min="13073" max="13075" width="15.28515625" style="2" customWidth="1"/>
    <col min="13076" max="13076" width="16.5703125" style="2" bestFit="1" customWidth="1"/>
    <col min="13077" max="13077" width="14.5703125" style="2" customWidth="1"/>
    <col min="13078" max="13311" width="11.42578125" style="2"/>
    <col min="13312" max="13312" width="57.7109375" style="2" customWidth="1"/>
    <col min="13313" max="13320" width="0" style="2" hidden="1" customWidth="1"/>
    <col min="13321" max="13321" width="18.140625" style="2" customWidth="1"/>
    <col min="13322" max="13325" width="0" style="2" hidden="1" customWidth="1"/>
    <col min="13326" max="13326" width="22.28515625" style="2" customWidth="1"/>
    <col min="13327" max="13327" width="15.28515625" style="2" customWidth="1"/>
    <col min="13328" max="13328" width="15.28515625" style="2" bestFit="1" customWidth="1"/>
    <col min="13329" max="13331" width="15.28515625" style="2" customWidth="1"/>
    <col min="13332" max="13332" width="16.5703125" style="2" bestFit="1" customWidth="1"/>
    <col min="13333" max="13333" width="14.5703125" style="2" customWidth="1"/>
    <col min="13334" max="13567" width="11.42578125" style="2"/>
    <col min="13568" max="13568" width="57.7109375" style="2" customWidth="1"/>
    <col min="13569" max="13576" width="0" style="2" hidden="1" customWidth="1"/>
    <col min="13577" max="13577" width="18.140625" style="2" customWidth="1"/>
    <col min="13578" max="13581" width="0" style="2" hidden="1" customWidth="1"/>
    <col min="13582" max="13582" width="22.28515625" style="2" customWidth="1"/>
    <col min="13583" max="13583" width="15.28515625" style="2" customWidth="1"/>
    <col min="13584" max="13584" width="15.28515625" style="2" bestFit="1" customWidth="1"/>
    <col min="13585" max="13587" width="15.28515625" style="2" customWidth="1"/>
    <col min="13588" max="13588" width="16.5703125" style="2" bestFit="1" customWidth="1"/>
    <col min="13589" max="13589" width="14.5703125" style="2" customWidth="1"/>
    <col min="13590" max="13823" width="11.42578125" style="2"/>
    <col min="13824" max="13824" width="57.7109375" style="2" customWidth="1"/>
    <col min="13825" max="13832" width="0" style="2" hidden="1" customWidth="1"/>
    <col min="13833" max="13833" width="18.140625" style="2" customWidth="1"/>
    <col min="13834" max="13837" width="0" style="2" hidden="1" customWidth="1"/>
    <col min="13838" max="13838" width="22.28515625" style="2" customWidth="1"/>
    <col min="13839" max="13839" width="15.28515625" style="2" customWidth="1"/>
    <col min="13840" max="13840" width="15.28515625" style="2" bestFit="1" customWidth="1"/>
    <col min="13841" max="13843" width="15.28515625" style="2" customWidth="1"/>
    <col min="13844" max="13844" width="16.5703125" style="2" bestFit="1" customWidth="1"/>
    <col min="13845" max="13845" width="14.5703125" style="2" customWidth="1"/>
    <col min="13846" max="14079" width="11.42578125" style="2"/>
    <col min="14080" max="14080" width="57.7109375" style="2" customWidth="1"/>
    <col min="14081" max="14088" width="0" style="2" hidden="1" customWidth="1"/>
    <col min="14089" max="14089" width="18.140625" style="2" customWidth="1"/>
    <col min="14090" max="14093" width="0" style="2" hidden="1" customWidth="1"/>
    <col min="14094" max="14094" width="22.28515625" style="2" customWidth="1"/>
    <col min="14095" max="14095" width="15.28515625" style="2" customWidth="1"/>
    <col min="14096" max="14096" width="15.28515625" style="2" bestFit="1" customWidth="1"/>
    <col min="14097" max="14099" width="15.28515625" style="2" customWidth="1"/>
    <col min="14100" max="14100" width="16.5703125" style="2" bestFit="1" customWidth="1"/>
    <col min="14101" max="14101" width="14.5703125" style="2" customWidth="1"/>
    <col min="14102" max="14335" width="11.42578125" style="2"/>
    <col min="14336" max="14336" width="57.7109375" style="2" customWidth="1"/>
    <col min="14337" max="14344" width="0" style="2" hidden="1" customWidth="1"/>
    <col min="14345" max="14345" width="18.140625" style="2" customWidth="1"/>
    <col min="14346" max="14349" width="0" style="2" hidden="1" customWidth="1"/>
    <col min="14350" max="14350" width="22.28515625" style="2" customWidth="1"/>
    <col min="14351" max="14351" width="15.28515625" style="2" customWidth="1"/>
    <col min="14352" max="14352" width="15.28515625" style="2" bestFit="1" customWidth="1"/>
    <col min="14353" max="14355" width="15.28515625" style="2" customWidth="1"/>
    <col min="14356" max="14356" width="16.5703125" style="2" bestFit="1" customWidth="1"/>
    <col min="14357" max="14357" width="14.5703125" style="2" customWidth="1"/>
    <col min="14358" max="14591" width="11.42578125" style="2"/>
    <col min="14592" max="14592" width="57.7109375" style="2" customWidth="1"/>
    <col min="14593" max="14600" width="0" style="2" hidden="1" customWidth="1"/>
    <col min="14601" max="14601" width="18.140625" style="2" customWidth="1"/>
    <col min="14602" max="14605" width="0" style="2" hidden="1" customWidth="1"/>
    <col min="14606" max="14606" width="22.28515625" style="2" customWidth="1"/>
    <col min="14607" max="14607" width="15.28515625" style="2" customWidth="1"/>
    <col min="14608" max="14608" width="15.28515625" style="2" bestFit="1" customWidth="1"/>
    <col min="14609" max="14611" width="15.28515625" style="2" customWidth="1"/>
    <col min="14612" max="14612" width="16.5703125" style="2" bestFit="1" customWidth="1"/>
    <col min="14613" max="14613" width="14.5703125" style="2" customWidth="1"/>
    <col min="14614" max="14847" width="11.42578125" style="2"/>
    <col min="14848" max="14848" width="57.7109375" style="2" customWidth="1"/>
    <col min="14849" max="14856" width="0" style="2" hidden="1" customWidth="1"/>
    <col min="14857" max="14857" width="18.140625" style="2" customWidth="1"/>
    <col min="14858" max="14861" width="0" style="2" hidden="1" customWidth="1"/>
    <col min="14862" max="14862" width="22.28515625" style="2" customWidth="1"/>
    <col min="14863" max="14863" width="15.28515625" style="2" customWidth="1"/>
    <col min="14864" max="14864" width="15.28515625" style="2" bestFit="1" customWidth="1"/>
    <col min="14865" max="14867" width="15.28515625" style="2" customWidth="1"/>
    <col min="14868" max="14868" width="16.5703125" style="2" bestFit="1" customWidth="1"/>
    <col min="14869" max="14869" width="14.5703125" style="2" customWidth="1"/>
    <col min="14870" max="15103" width="11.42578125" style="2"/>
    <col min="15104" max="15104" width="57.7109375" style="2" customWidth="1"/>
    <col min="15105" max="15112" width="0" style="2" hidden="1" customWidth="1"/>
    <col min="15113" max="15113" width="18.140625" style="2" customWidth="1"/>
    <col min="15114" max="15117" width="0" style="2" hidden="1" customWidth="1"/>
    <col min="15118" max="15118" width="22.28515625" style="2" customWidth="1"/>
    <col min="15119" max="15119" width="15.28515625" style="2" customWidth="1"/>
    <col min="15120" max="15120" width="15.28515625" style="2" bestFit="1" customWidth="1"/>
    <col min="15121" max="15123" width="15.28515625" style="2" customWidth="1"/>
    <col min="15124" max="15124" width="16.5703125" style="2" bestFit="1" customWidth="1"/>
    <col min="15125" max="15125" width="14.5703125" style="2" customWidth="1"/>
    <col min="15126" max="15359" width="11.42578125" style="2"/>
    <col min="15360" max="15360" width="57.7109375" style="2" customWidth="1"/>
    <col min="15361" max="15368" width="0" style="2" hidden="1" customWidth="1"/>
    <col min="15369" max="15369" width="18.140625" style="2" customWidth="1"/>
    <col min="15370" max="15373" width="0" style="2" hidden="1" customWidth="1"/>
    <col min="15374" max="15374" width="22.28515625" style="2" customWidth="1"/>
    <col min="15375" max="15375" width="15.28515625" style="2" customWidth="1"/>
    <col min="15376" max="15376" width="15.28515625" style="2" bestFit="1" customWidth="1"/>
    <col min="15377" max="15379" width="15.28515625" style="2" customWidth="1"/>
    <col min="15380" max="15380" width="16.5703125" style="2" bestFit="1" customWidth="1"/>
    <col min="15381" max="15381" width="14.5703125" style="2" customWidth="1"/>
    <col min="15382" max="15615" width="11.42578125" style="2"/>
    <col min="15616" max="15616" width="57.7109375" style="2" customWidth="1"/>
    <col min="15617" max="15624" width="0" style="2" hidden="1" customWidth="1"/>
    <col min="15625" max="15625" width="18.140625" style="2" customWidth="1"/>
    <col min="15626" max="15629" width="0" style="2" hidden="1" customWidth="1"/>
    <col min="15630" max="15630" width="22.28515625" style="2" customWidth="1"/>
    <col min="15631" max="15631" width="15.28515625" style="2" customWidth="1"/>
    <col min="15632" max="15632" width="15.28515625" style="2" bestFit="1" customWidth="1"/>
    <col min="15633" max="15635" width="15.28515625" style="2" customWidth="1"/>
    <col min="15636" max="15636" width="16.5703125" style="2" bestFit="1" customWidth="1"/>
    <col min="15637" max="15637" width="14.5703125" style="2" customWidth="1"/>
    <col min="15638" max="15871" width="11.42578125" style="2"/>
    <col min="15872" max="15872" width="57.7109375" style="2" customWidth="1"/>
    <col min="15873" max="15880" width="0" style="2" hidden="1" customWidth="1"/>
    <col min="15881" max="15881" width="18.140625" style="2" customWidth="1"/>
    <col min="15882" max="15885" width="0" style="2" hidden="1" customWidth="1"/>
    <col min="15886" max="15886" width="22.28515625" style="2" customWidth="1"/>
    <col min="15887" max="15887" width="15.28515625" style="2" customWidth="1"/>
    <col min="15888" max="15888" width="15.28515625" style="2" bestFit="1" customWidth="1"/>
    <col min="15889" max="15891" width="15.28515625" style="2" customWidth="1"/>
    <col min="15892" max="15892" width="16.5703125" style="2" bestFit="1" customWidth="1"/>
    <col min="15893" max="15893" width="14.5703125" style="2" customWidth="1"/>
    <col min="15894" max="16127" width="11.42578125" style="2"/>
    <col min="16128" max="16128" width="57.7109375" style="2" customWidth="1"/>
    <col min="16129" max="16136" width="0" style="2" hidden="1" customWidth="1"/>
    <col min="16137" max="16137" width="18.140625" style="2" customWidth="1"/>
    <col min="16138" max="16141" width="0" style="2" hidden="1" customWidth="1"/>
    <col min="16142" max="16142" width="22.28515625" style="2" customWidth="1"/>
    <col min="16143" max="16143" width="15.28515625" style="2" customWidth="1"/>
    <col min="16144" max="16144" width="15.28515625" style="2" bestFit="1" customWidth="1"/>
    <col min="16145" max="16147" width="15.28515625" style="2" customWidth="1"/>
    <col min="16148" max="16148" width="16.5703125" style="2" bestFit="1" customWidth="1"/>
    <col min="16149" max="16149" width="14.5703125" style="2" customWidth="1"/>
    <col min="16150" max="16384" width="11.425781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3"/>
      <c r="B5" s="4"/>
      <c r="C5" s="5"/>
      <c r="D5" s="5"/>
      <c r="E5" s="6"/>
      <c r="F5" s="6"/>
      <c r="G5" s="6"/>
      <c r="H5" s="7"/>
      <c r="I5" s="6"/>
    </row>
    <row r="6" spans="1:20" ht="75.75" customHeight="1" thickTop="1" x14ac:dyDescent="0.2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20</v>
      </c>
      <c r="R6" s="10" t="s">
        <v>21</v>
      </c>
      <c r="S6" s="10" t="s">
        <v>22</v>
      </c>
      <c r="T6" s="11" t="s">
        <v>23</v>
      </c>
    </row>
    <row r="7" spans="1:20" ht="15" x14ac:dyDescent="0.25">
      <c r="A7" s="12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5" x14ac:dyDescent="0.25">
      <c r="A8" s="15" t="s">
        <v>25</v>
      </c>
      <c r="B8" s="16">
        <f t="shared" ref="B8:J8" si="0">SUM(B9:B18)</f>
        <v>1118485266.1717558</v>
      </c>
      <c r="C8" s="16">
        <f t="shared" si="0"/>
        <v>338267727.63681579</v>
      </c>
      <c r="D8" s="16">
        <f t="shared" si="0"/>
        <v>290872116.90190256</v>
      </c>
      <c r="E8" s="16">
        <f t="shared" si="0"/>
        <v>39762482.674040005</v>
      </c>
      <c r="F8" s="16">
        <f t="shared" si="0"/>
        <v>299146405.52863687</v>
      </c>
      <c r="G8" s="16">
        <f t="shared" si="0"/>
        <v>1066266579.5451797</v>
      </c>
      <c r="H8" s="16">
        <f t="shared" si="0"/>
        <v>3152800578.4583311</v>
      </c>
      <c r="I8" s="16">
        <f t="shared" si="0"/>
        <v>322918462.48479998</v>
      </c>
      <c r="J8" s="16">
        <f t="shared" si="0"/>
        <v>3475719040.9431314</v>
      </c>
      <c r="K8" s="16">
        <f>SUM(K9:K18)</f>
        <v>8500000</v>
      </c>
      <c r="L8" s="16">
        <f>SUM(L9:L18)</f>
        <v>0</v>
      </c>
      <c r="M8" s="16">
        <f>SUM(M9:M18)</f>
        <v>0</v>
      </c>
      <c r="N8" s="16">
        <f>+J8+K8+L8+M8</f>
        <v>3484219040.9431314</v>
      </c>
      <c r="O8" s="16">
        <f>SUM(O9:O18)</f>
        <v>811848951</v>
      </c>
      <c r="P8" s="16">
        <f>SUM(P9:P18)</f>
        <v>849610562</v>
      </c>
      <c r="Q8" s="16">
        <f>SUM(Q9:Q18)</f>
        <v>882647083.39999998</v>
      </c>
      <c r="R8" s="16">
        <f>SUM(R9:R18)</f>
        <v>831696337</v>
      </c>
      <c r="S8" s="16">
        <f>+O8+P8+Q8+R8</f>
        <v>3375802933.4000001</v>
      </c>
      <c r="T8" s="17">
        <f>IFERROR(S8/N8,0)</f>
        <v>0.96888367055310487</v>
      </c>
    </row>
    <row r="9" spans="1:20" ht="14.25" x14ac:dyDescent="0.2">
      <c r="A9" s="18" t="s">
        <v>26</v>
      </c>
      <c r="B9" s="19">
        <f>+'[1]Nómina y honorarios 2015'!K21</f>
        <v>704182182.87064672</v>
      </c>
      <c r="C9" s="19">
        <f>+'[1]Nómina y honorarios 2015'!K48</f>
        <v>241049895.86258668</v>
      </c>
      <c r="D9" s="19">
        <f>+'[1]Nómina y honorarios 2015'!K57</f>
        <v>209826432.26005998</v>
      </c>
      <c r="E9" s="19">
        <f>+'[1]Nómina y honorarios 2015'!K65</f>
        <v>26194882</v>
      </c>
      <c r="F9" s="19">
        <f>+'[1]Nómina y honorarios 2015'!K39</f>
        <v>215277400.09796</v>
      </c>
      <c r="G9" s="19">
        <f>+'[1]Nómina y honorarios 2015'!K69</f>
        <v>718325690.97385347</v>
      </c>
      <c r="H9" s="20">
        <f t="shared" ref="H9:H19" si="1">+B9+C9+D9+G9+E9+F9</f>
        <v>2114856484.0651069</v>
      </c>
      <c r="I9" s="19">
        <f>+'[1]Nómina y honorarios 2015'!K12</f>
        <v>143278493.33333334</v>
      </c>
      <c r="J9" s="19">
        <f t="shared" ref="J9:J18" si="2">+H9+I9</f>
        <v>2258134977.3984404</v>
      </c>
      <c r="K9" s="19"/>
      <c r="L9" s="19"/>
      <c r="M9" s="19"/>
      <c r="N9" s="19">
        <f t="shared" ref="N9:N19" si="3">+J9+K9+L9+M9</f>
        <v>2258134977.3984404</v>
      </c>
      <c r="O9" s="19">
        <v>525352641</v>
      </c>
      <c r="P9" s="19">
        <v>551484792</v>
      </c>
      <c r="Q9" s="19">
        <v>560916904</v>
      </c>
      <c r="R9" s="19">
        <f>537493612</f>
        <v>537493612</v>
      </c>
      <c r="S9" s="19">
        <f t="shared" ref="S9:S72" si="4">+O9+P9+Q9+R9</f>
        <v>2175247949</v>
      </c>
      <c r="T9" s="14">
        <f t="shared" ref="T9:T72" si="5">IFERROR(S9/N9,0)</f>
        <v>0.96329403280669557</v>
      </c>
    </row>
    <row r="10" spans="1:20" ht="14.25" x14ac:dyDescent="0.2">
      <c r="A10" s="18" t="s">
        <v>27</v>
      </c>
      <c r="B10" s="19">
        <f>+'[1]Nómina y honorarios 2015'!O21</f>
        <v>29259647.4877</v>
      </c>
      <c r="C10" s="19">
        <f>+'[1]Nómina y honorarios 2015'!O48</f>
        <v>10015923.650800001</v>
      </c>
      <c r="D10" s="19">
        <f>+'[1]Nómina y honorarios 2015'!O57</f>
        <v>8718549.8169</v>
      </c>
      <c r="E10" s="19">
        <f>+'[1]Nómina y honorarios 2015'!O65</f>
        <v>1088430</v>
      </c>
      <c r="F10" s="19">
        <f>+'[1]Nómina y honorarios 2015'!O39</f>
        <v>8945044.3254000004</v>
      </c>
      <c r="G10" s="19">
        <f>+'[1]Nómina y honorarios 2015'!O69</f>
        <v>29847327.879800003</v>
      </c>
      <c r="H10" s="20">
        <f t="shared" si="1"/>
        <v>87874923.160600007</v>
      </c>
      <c r="I10" s="19">
        <f>+'[1]Nómina y honorarios 2015'!O12</f>
        <v>4664700</v>
      </c>
      <c r="J10" s="19">
        <f t="shared" si="2"/>
        <v>92539623.160600007</v>
      </c>
      <c r="K10" s="19"/>
      <c r="L10" s="19"/>
      <c r="M10" s="19"/>
      <c r="N10" s="19">
        <f t="shared" si="3"/>
        <v>92539623.160600007</v>
      </c>
      <c r="O10" s="19">
        <v>22342334</v>
      </c>
      <c r="P10" s="19">
        <v>23068355</v>
      </c>
      <c r="Q10" s="19">
        <v>23024751</v>
      </c>
      <c r="R10" s="19">
        <v>22791629</v>
      </c>
      <c r="S10" s="19">
        <f t="shared" si="4"/>
        <v>91227069</v>
      </c>
      <c r="T10" s="14">
        <f t="shared" si="5"/>
        <v>0.98581630099873974</v>
      </c>
    </row>
    <row r="11" spans="1:20" ht="26.25" customHeight="1" x14ac:dyDescent="0.2">
      <c r="A11" s="18" t="s">
        <v>28</v>
      </c>
      <c r="B11" s="19">
        <f>+'[1]Nómina y honorarios 2015'!N21</f>
        <v>49790184.975400001</v>
      </c>
      <c r="C11" s="19">
        <f>+'[1]Nómina y honorarios 2015'!N48</f>
        <v>11302737.3016</v>
      </c>
      <c r="D11" s="19">
        <f>+'[1]Nómina y honorarios 2015'!N57</f>
        <v>8707989.6338</v>
      </c>
      <c r="E11" s="19">
        <f>+'[1]Nómina y honorarios 2015'!N65</f>
        <v>2176860</v>
      </c>
      <c r="F11" s="19">
        <f>+'[1]Nómina y honorarios 2015'!N39</f>
        <v>9160978.6508000009</v>
      </c>
      <c r="G11" s="19">
        <f>+'[1]Nómina y honorarios 2015'!N69</f>
        <v>50965545.759600006</v>
      </c>
      <c r="H11" s="20">
        <f t="shared" si="1"/>
        <v>132104296.32120003</v>
      </c>
      <c r="I11" s="19">
        <f>+'[1]Nómina y honorarios 2015'!N12</f>
        <v>9329400</v>
      </c>
      <c r="J11" s="19">
        <f t="shared" si="2"/>
        <v>141433696.32120001</v>
      </c>
      <c r="K11" s="19"/>
      <c r="L11" s="19"/>
      <c r="M11" s="19"/>
      <c r="N11" s="19">
        <f t="shared" si="3"/>
        <v>141433696.32120001</v>
      </c>
      <c r="O11" s="19">
        <v>33989876</v>
      </c>
      <c r="P11" s="19">
        <v>35277956</v>
      </c>
      <c r="Q11" s="19">
        <v>35304590</v>
      </c>
      <c r="R11" s="19">
        <v>34326806</v>
      </c>
      <c r="S11" s="19">
        <f>+O11+P11+Q11+R11</f>
        <v>138899228</v>
      </c>
      <c r="T11" s="14">
        <f t="shared" si="5"/>
        <v>0.98208016627491546</v>
      </c>
    </row>
    <row r="12" spans="1:20" ht="14.25" x14ac:dyDescent="0.2">
      <c r="A12" s="18" t="s">
        <v>29</v>
      </c>
      <c r="B12" s="21">
        <f>+[2]Agregado!$B$5</f>
        <v>74199500</v>
      </c>
      <c r="C12" s="21"/>
      <c r="D12" s="21"/>
      <c r="E12" s="20"/>
      <c r="F12" s="20"/>
      <c r="G12" s="20"/>
      <c r="H12" s="20">
        <f t="shared" si="1"/>
        <v>74199500</v>
      </c>
      <c r="I12" s="19">
        <f>+'[1]Nómina y honorarios 2015'!I107</f>
        <v>117454373.1496</v>
      </c>
      <c r="J12" s="19">
        <f t="shared" si="2"/>
        <v>191653873.1496</v>
      </c>
      <c r="K12" s="19">
        <v>8500000</v>
      </c>
      <c r="L12" s="19"/>
      <c r="M12" s="19"/>
      <c r="N12" s="19">
        <f t="shared" si="3"/>
        <v>200153873.1496</v>
      </c>
      <c r="O12" s="19">
        <v>41504602</v>
      </c>
      <c r="P12" s="19">
        <v>43006746</v>
      </c>
      <c r="Q12" s="19">
        <v>65698593</v>
      </c>
      <c r="R12" s="19">
        <v>45159250</v>
      </c>
      <c r="S12" s="19">
        <f t="shared" si="4"/>
        <v>195369191</v>
      </c>
      <c r="T12" s="14">
        <f t="shared" si="5"/>
        <v>0.97609498095485858</v>
      </c>
    </row>
    <row r="13" spans="1:20" ht="14.25" x14ac:dyDescent="0.2">
      <c r="A13" s="18" t="s">
        <v>30</v>
      </c>
      <c r="B13" s="19">
        <f>+'[1]Nómina y honorarios 2015'!K96</f>
        <v>2400000</v>
      </c>
      <c r="C13" s="19">
        <f>+'[1]Nómina y honorarios 2015'!O96</f>
        <v>600000</v>
      </c>
      <c r="D13" s="19">
        <f>+'[1]Nómina y honorarios 2015'!Q96</f>
        <v>600000</v>
      </c>
      <c r="E13" s="19"/>
      <c r="F13" s="19">
        <f>+'[1]Nómina y honorarios 2015'!M96</f>
        <v>600000</v>
      </c>
      <c r="G13" s="19">
        <f>+'[1]Nómina y honorarios 2015'!S96</f>
        <v>1800000</v>
      </c>
      <c r="H13" s="20">
        <f t="shared" si="1"/>
        <v>6000000</v>
      </c>
      <c r="I13" s="19">
        <f>+'[1]Nómina y honorarios 2015'!I96</f>
        <v>0</v>
      </c>
      <c r="J13" s="19">
        <f t="shared" si="2"/>
        <v>6000000</v>
      </c>
      <c r="K13" s="19"/>
      <c r="L13" s="19"/>
      <c r="M13" s="19"/>
      <c r="N13" s="19">
        <f t="shared" si="3"/>
        <v>6000000</v>
      </c>
      <c r="O13" s="19">
        <v>0</v>
      </c>
      <c r="P13" s="19">
        <v>2000000</v>
      </c>
      <c r="Q13" s="19">
        <v>1800000</v>
      </c>
      <c r="R13" s="19">
        <v>1999600</v>
      </c>
      <c r="S13" s="19">
        <f t="shared" si="4"/>
        <v>5799600</v>
      </c>
      <c r="T13" s="14">
        <f t="shared" si="5"/>
        <v>0.96660000000000001</v>
      </c>
    </row>
    <row r="14" spans="1:20" ht="14.25" x14ac:dyDescent="0.2">
      <c r="A14" s="18" t="s">
        <v>31</v>
      </c>
      <c r="B14" s="19">
        <f>+'[1]Nómina y honorarios 2015'!L21</f>
        <v>49790184.975400001</v>
      </c>
      <c r="C14" s="19">
        <f>+'[1]Nómina y honorarios 2015'!L48</f>
        <v>11302737.3016</v>
      </c>
      <c r="D14" s="19">
        <f>+'[1]Nómina y honorarios 2015'!L57</f>
        <v>8707989.6338</v>
      </c>
      <c r="E14" s="19">
        <f>+'[1]Nómina y honorarios 2015'!L65</f>
        <v>2176860</v>
      </c>
      <c r="F14" s="19">
        <f>+'[1]Nómina y honorarios 2015'!L39</f>
        <v>9160978.6508000009</v>
      </c>
      <c r="G14" s="19">
        <f>+'[1]Nómina y honorarios 2015'!L69</f>
        <v>50965545.759600006</v>
      </c>
      <c r="H14" s="20">
        <f t="shared" si="1"/>
        <v>132104296.32120003</v>
      </c>
      <c r="I14" s="19">
        <f>+'[1]Nómina y honorarios 2015'!L12</f>
        <v>9329400</v>
      </c>
      <c r="J14" s="19">
        <f t="shared" si="2"/>
        <v>141433696.32120001</v>
      </c>
      <c r="K14" s="19"/>
      <c r="L14" s="19"/>
      <c r="M14" s="19"/>
      <c r="N14" s="19">
        <f t="shared" si="3"/>
        <v>141433696.32120001</v>
      </c>
      <c r="O14" s="19">
        <v>33989876</v>
      </c>
      <c r="P14" s="19">
        <v>35277956</v>
      </c>
      <c r="Q14" s="19">
        <v>35304590</v>
      </c>
      <c r="R14" s="19">
        <v>34326808</v>
      </c>
      <c r="S14" s="19">
        <f t="shared" si="4"/>
        <v>138899230</v>
      </c>
      <c r="T14" s="14">
        <f t="shared" si="5"/>
        <v>0.98208018041581713</v>
      </c>
    </row>
    <row r="15" spans="1:20" ht="14.25" x14ac:dyDescent="0.2">
      <c r="A15" s="18" t="s">
        <v>32</v>
      </c>
      <c r="B15" s="19">
        <f>+'[1]Nómina y honorarios 2015'!M21</f>
        <v>5974822.1970480001</v>
      </c>
      <c r="C15" s="19">
        <f>+'[1]Nómina y honorarios 2015'!M48</f>
        <v>1356328.4761919999</v>
      </c>
      <c r="D15" s="19">
        <f>+'[1]Nómina y honorarios 2015'!M57</f>
        <v>1044958.7560559999</v>
      </c>
      <c r="E15" s="19">
        <f>+'[1]Nómina y honorarios 2015'!M65</f>
        <v>261223.19999999998</v>
      </c>
      <c r="F15" s="19">
        <f>+'[1]Nómina y honorarios 2015'!M39</f>
        <v>1099317.4380959999</v>
      </c>
      <c r="G15" s="19">
        <f>+'[1]Nómina y honorarios 2015'!M69</f>
        <v>6115865.4911519997</v>
      </c>
      <c r="H15" s="20">
        <f t="shared" si="1"/>
        <v>15852515.558543999</v>
      </c>
      <c r="I15" s="19">
        <f>+'[1]Nómina y honorarios 2015'!M12</f>
        <v>1119528</v>
      </c>
      <c r="J15" s="19">
        <f t="shared" si="2"/>
        <v>16972043.558543999</v>
      </c>
      <c r="K15" s="19"/>
      <c r="L15" s="19"/>
      <c r="M15" s="19"/>
      <c r="N15" s="19">
        <f t="shared" si="3"/>
        <v>16972043.558543999</v>
      </c>
      <c r="O15" s="19">
        <v>4078787</v>
      </c>
      <c r="P15" s="19">
        <v>4249669</v>
      </c>
      <c r="Q15" s="19">
        <v>4236551</v>
      </c>
      <c r="R15" s="19">
        <v>3691134</v>
      </c>
      <c r="S15" s="19">
        <f t="shared" si="4"/>
        <v>16256141</v>
      </c>
      <c r="T15" s="14">
        <f t="shared" si="5"/>
        <v>0.95781871781824401</v>
      </c>
    </row>
    <row r="16" spans="1:20" ht="14.25" x14ac:dyDescent="0.2">
      <c r="A16" s="18" t="s">
        <v>33</v>
      </c>
      <c r="B16" s="19">
        <f>+'[1]Nómina y honorarios 2015'!S21</f>
        <v>142428577.04620302</v>
      </c>
      <c r="C16" s="19">
        <f>+'[1]Nómina y honorarios 2015'!S48</f>
        <v>43861844.255404301</v>
      </c>
      <c r="D16" s="19">
        <f>+'[1]Nómina y honorarios 2015'!S57</f>
        <v>37298047.736881152</v>
      </c>
      <c r="E16" s="19">
        <f>+'[1]Nómina y honorarios 2015'!S65</f>
        <v>5506688.0940399999</v>
      </c>
      <c r="F16" s="19">
        <f>+'[1]Nómina y honorarios 2015'!S39</f>
        <v>38443950.195764482</v>
      </c>
      <c r="G16" s="19">
        <f>+'[1]Nómina y honorarios 2015'!S69</f>
        <v>146673805.33252743</v>
      </c>
      <c r="H16" s="20">
        <f t="shared" si="1"/>
        <v>414212912.66082036</v>
      </c>
      <c r="I16" s="19">
        <f>+'[1]Nómina y honorarios 2015'!S12</f>
        <v>27638827.801866669</v>
      </c>
      <c r="J16" s="19">
        <f t="shared" si="2"/>
        <v>441851740.46268702</v>
      </c>
      <c r="K16" s="19"/>
      <c r="L16" s="19"/>
      <c r="M16" s="19"/>
      <c r="N16" s="19">
        <f t="shared" si="3"/>
        <v>441851740.46268702</v>
      </c>
      <c r="O16" s="19">
        <v>105768235</v>
      </c>
      <c r="P16" s="19">
        <v>109192429</v>
      </c>
      <c r="Q16" s="19">
        <v>110069924</v>
      </c>
      <c r="R16" s="19">
        <v>106972257</v>
      </c>
      <c r="S16" s="19">
        <f t="shared" si="4"/>
        <v>432002845</v>
      </c>
      <c r="T16" s="14">
        <f t="shared" si="5"/>
        <v>0.97770995435624242</v>
      </c>
    </row>
    <row r="17" spans="1:21" ht="14.25" x14ac:dyDescent="0.2">
      <c r="A17" s="18" t="s">
        <v>34</v>
      </c>
      <c r="B17" s="19">
        <f>+'[1]Nómina y honorarios 2015'!U21</f>
        <v>26871185.164159197</v>
      </c>
      <c r="C17" s="19">
        <f>+'[1]Nómina y honorarios 2015'!U48</f>
        <v>8345893.683836801</v>
      </c>
      <c r="D17" s="19">
        <f>+'[1]Nómina y honorarios 2015'!U57</f>
        <v>7096955.139735735</v>
      </c>
      <c r="E17" s="19">
        <f>+'[1]Nómina y honorarios 2015'!U65</f>
        <v>1047795.2800000001</v>
      </c>
      <c r="F17" s="19">
        <f>+'[1]Nómina y honorarios 2015'!U39</f>
        <v>7314993.8532517347</v>
      </c>
      <c r="G17" s="19">
        <f>+'[1]Nómina y honorarios 2015'!U69</f>
        <v>27365688.154954132</v>
      </c>
      <c r="H17" s="20">
        <f t="shared" si="1"/>
        <v>78042511.275937602</v>
      </c>
      <c r="I17" s="19">
        <f>+'[1]Nómina y honorarios 2015'!U12</f>
        <v>4490551.2</v>
      </c>
      <c r="J17" s="19">
        <f t="shared" si="2"/>
        <v>82533062.475937605</v>
      </c>
      <c r="K17" s="19"/>
      <c r="L17" s="19"/>
      <c r="M17" s="19"/>
      <c r="N17" s="19">
        <f t="shared" si="3"/>
        <v>82533062.475937605</v>
      </c>
      <c r="O17" s="19">
        <v>19925000</v>
      </c>
      <c r="P17" s="19">
        <v>20469771</v>
      </c>
      <c r="Q17" s="19">
        <v>20577600.399999999</v>
      </c>
      <c r="R17" s="19">
        <v>19976629</v>
      </c>
      <c r="S17" s="19">
        <f t="shared" si="4"/>
        <v>80949000.400000006</v>
      </c>
      <c r="T17" s="14">
        <f t="shared" si="5"/>
        <v>0.98080693932326302</v>
      </c>
    </row>
    <row r="18" spans="1:21" ht="14.25" x14ac:dyDescent="0.2">
      <c r="A18" s="18" t="s">
        <v>35</v>
      </c>
      <c r="B18" s="19">
        <f>+'[1]Nómina y honorarios 2015'!X21</f>
        <v>33588981.455199003</v>
      </c>
      <c r="C18" s="19">
        <f>+'[1]Nómina y honorarios 2015'!X48</f>
        <v>10432367.104796</v>
      </c>
      <c r="D18" s="19">
        <f>+'[1]Nómina y honorarios 2015'!X57</f>
        <v>8871193.9246696662</v>
      </c>
      <c r="E18" s="19">
        <f>+'[1]Nómina y honorarios 2015'!X65</f>
        <v>1309744.0999999999</v>
      </c>
      <c r="F18" s="19">
        <f>+'[1]Nómina y honorarios 2015'!X39</f>
        <v>9143742.3165646661</v>
      </c>
      <c r="G18" s="19">
        <f>+'[1]Nómina y honorarios 2015'!X69</f>
        <v>34207110.193692669</v>
      </c>
      <c r="H18" s="20">
        <f t="shared" si="1"/>
        <v>97553139.094921991</v>
      </c>
      <c r="I18" s="19">
        <f>+'[1]Nómina y honorarios 2015'!X12</f>
        <v>5613189</v>
      </c>
      <c r="J18" s="19">
        <f t="shared" si="2"/>
        <v>103166328.09492199</v>
      </c>
      <c r="K18" s="19"/>
      <c r="L18" s="19"/>
      <c r="M18" s="19"/>
      <c r="N18" s="19">
        <f t="shared" si="3"/>
        <v>103166328.09492199</v>
      </c>
      <c r="O18" s="19">
        <v>24897600</v>
      </c>
      <c r="P18" s="19">
        <v>25582888</v>
      </c>
      <c r="Q18" s="19">
        <v>25713580</v>
      </c>
      <c r="R18" s="19">
        <v>24958612</v>
      </c>
      <c r="S18" s="19">
        <f t="shared" si="4"/>
        <v>101152680</v>
      </c>
      <c r="T18" s="14">
        <f t="shared" si="5"/>
        <v>0.98048153760915813</v>
      </c>
    </row>
    <row r="19" spans="1:21" ht="15" x14ac:dyDescent="0.25">
      <c r="A19" s="22" t="s">
        <v>36</v>
      </c>
      <c r="B19" s="23">
        <f t="shared" ref="B19:G19" si="6">SUM(B9:B18)</f>
        <v>1118485266.1717558</v>
      </c>
      <c r="C19" s="23">
        <f t="shared" si="6"/>
        <v>338267727.63681579</v>
      </c>
      <c r="D19" s="23">
        <f t="shared" si="6"/>
        <v>290872116.90190256</v>
      </c>
      <c r="E19" s="23">
        <f t="shared" si="6"/>
        <v>39762482.674040005</v>
      </c>
      <c r="F19" s="23">
        <f t="shared" si="6"/>
        <v>299146405.52863687</v>
      </c>
      <c r="G19" s="23">
        <f t="shared" si="6"/>
        <v>1066266579.5451797</v>
      </c>
      <c r="H19" s="23">
        <f t="shared" si="1"/>
        <v>3152800578.4583306</v>
      </c>
      <c r="I19" s="23">
        <f>SUM(I9:I18)</f>
        <v>322918462.48479998</v>
      </c>
      <c r="J19" s="23">
        <f>SUM(J9:J18)</f>
        <v>3475719040.9431314</v>
      </c>
      <c r="K19" s="23">
        <f>SUM(K9:K18)</f>
        <v>8500000</v>
      </c>
      <c r="L19" s="23">
        <f>SUM(L7:L18)</f>
        <v>0</v>
      </c>
      <c r="M19" s="23">
        <f>SUM(M9:M18)</f>
        <v>0</v>
      </c>
      <c r="N19" s="23">
        <f t="shared" si="3"/>
        <v>3484219040.9431314</v>
      </c>
      <c r="O19" s="23">
        <f>SUM(O9:O18)</f>
        <v>811848951</v>
      </c>
      <c r="P19" s="23">
        <f>SUM(P9:P18)</f>
        <v>849610562</v>
      </c>
      <c r="Q19" s="23">
        <f>SUM(Q9:Q18)</f>
        <v>882647083.39999998</v>
      </c>
      <c r="R19" s="23">
        <f>SUM(R9:R18)</f>
        <v>831696337</v>
      </c>
      <c r="S19" s="23">
        <f t="shared" si="4"/>
        <v>3375802933.4000001</v>
      </c>
      <c r="T19" s="24">
        <f t="shared" si="5"/>
        <v>0.96888367055310487</v>
      </c>
      <c r="U19" s="25"/>
    </row>
    <row r="20" spans="1:21" ht="15" x14ac:dyDescent="0.25">
      <c r="A20" s="12" t="s">
        <v>37</v>
      </c>
      <c r="B20" s="19"/>
      <c r="C20" s="19"/>
      <c r="D20" s="19"/>
      <c r="E20" s="19"/>
      <c r="F20" s="19"/>
      <c r="G20" s="19"/>
      <c r="H20" s="19"/>
      <c r="I20" s="2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4"/>
    </row>
    <row r="21" spans="1:21" ht="14.25" x14ac:dyDescent="0.2">
      <c r="A21" s="26" t="s">
        <v>38</v>
      </c>
      <c r="B21" s="27">
        <f>+[1]Funcionamiento!I10</f>
        <v>23444000</v>
      </c>
      <c r="C21" s="27">
        <f>+[1]Funcionamiento!J10</f>
        <v>13200000</v>
      </c>
      <c r="D21" s="27">
        <f>+[1]Funcionamiento!K10</f>
        <v>5500000</v>
      </c>
      <c r="E21" s="27"/>
      <c r="F21" s="27">
        <f>+[1]Funcionamiento!L10</f>
        <v>2300000</v>
      </c>
      <c r="G21" s="27">
        <f>+[1]Funcionamiento!G10</f>
        <v>18800000</v>
      </c>
      <c r="H21" s="27">
        <f t="shared" ref="H21:H35" si="7">+B21+C21+D21+G21+E21+F21</f>
        <v>63244000</v>
      </c>
      <c r="I21" s="19">
        <f>+[1]Funcionamiento!F10</f>
        <v>83673143.914000005</v>
      </c>
      <c r="J21" s="19">
        <f>+I21+H21</f>
        <v>146917143.914</v>
      </c>
      <c r="K21" s="19"/>
      <c r="L21" s="19"/>
      <c r="M21" s="19"/>
      <c r="N21" s="19">
        <f t="shared" ref="N21:N37" si="8">+J21+K21+L21+M21</f>
        <v>146917143.914</v>
      </c>
      <c r="O21" s="19">
        <v>39551789</v>
      </c>
      <c r="P21" s="19">
        <v>21806345</v>
      </c>
      <c r="Q21" s="19">
        <v>10927694</v>
      </c>
      <c r="R21" s="19">
        <v>69453277</v>
      </c>
      <c r="S21" s="19">
        <f t="shared" si="4"/>
        <v>141739105</v>
      </c>
      <c r="T21" s="14">
        <f t="shared" si="5"/>
        <v>0.96475537996415828</v>
      </c>
    </row>
    <row r="22" spans="1:21" ht="14.25" x14ac:dyDescent="0.2">
      <c r="A22" s="26" t="s">
        <v>39</v>
      </c>
      <c r="B22" s="19">
        <f>+[1]Funcionamiento!I24</f>
        <v>30982610.48</v>
      </c>
      <c r="C22" s="27">
        <f>+[1]Funcionamiento!J24</f>
        <v>4000000</v>
      </c>
      <c r="D22" s="27"/>
      <c r="E22" s="19">
        <f>+[1]Funcionamiento!H24</f>
        <v>9600000</v>
      </c>
      <c r="F22" s="27">
        <v>0</v>
      </c>
      <c r="G22" s="19">
        <f>+[1]Funcionamiento!G24</f>
        <v>18000000</v>
      </c>
      <c r="H22" s="27">
        <f>+B22+C22+D22+G22+E22+F22</f>
        <v>62582610.480000004</v>
      </c>
      <c r="I22" s="19">
        <f>+[1]Funcionamiento!F24</f>
        <v>11327521.135199999</v>
      </c>
      <c r="J22" s="19">
        <f t="shared" ref="J22:J35" si="9">+H22+I22</f>
        <v>73910131.615199998</v>
      </c>
      <c r="K22" s="19"/>
      <c r="L22" s="19"/>
      <c r="M22" s="19"/>
      <c r="N22" s="19">
        <f t="shared" si="8"/>
        <v>73910131.615199998</v>
      </c>
      <c r="O22" s="19">
        <v>8151483</v>
      </c>
      <c r="P22" s="19">
        <v>7207258</v>
      </c>
      <c r="Q22" s="19">
        <v>7694468</v>
      </c>
      <c r="R22" s="19">
        <v>29428812</v>
      </c>
      <c r="S22" s="19">
        <f t="shared" si="4"/>
        <v>52482021</v>
      </c>
      <c r="T22" s="14">
        <f t="shared" si="5"/>
        <v>0.71007884647315123</v>
      </c>
    </row>
    <row r="23" spans="1:21" ht="14.25" x14ac:dyDescent="0.2">
      <c r="A23" s="26" t="s">
        <v>40</v>
      </c>
      <c r="B23" s="27">
        <v>0</v>
      </c>
      <c r="C23" s="27">
        <v>0</v>
      </c>
      <c r="D23" s="27"/>
      <c r="E23" s="27"/>
      <c r="F23" s="27">
        <v>0</v>
      </c>
      <c r="G23" s="27">
        <f>+[1]Funcionamiento!G14</f>
        <v>12000000</v>
      </c>
      <c r="H23" s="27">
        <f t="shared" si="7"/>
        <v>12000000</v>
      </c>
      <c r="I23" s="19">
        <f>+[1]Funcionamiento!F14</f>
        <v>19128104.064399999</v>
      </c>
      <c r="J23" s="19">
        <f t="shared" si="9"/>
        <v>31128104.064399999</v>
      </c>
      <c r="K23" s="19"/>
      <c r="L23" s="19"/>
      <c r="M23" s="19"/>
      <c r="N23" s="19">
        <f t="shared" si="8"/>
        <v>31128104.064399999</v>
      </c>
      <c r="O23" s="19">
        <v>6098062</v>
      </c>
      <c r="P23" s="19">
        <v>7772147</v>
      </c>
      <c r="Q23" s="19">
        <v>6570565</v>
      </c>
      <c r="R23" s="19">
        <v>6520396</v>
      </c>
      <c r="S23" s="19">
        <f t="shared" si="4"/>
        <v>26961170</v>
      </c>
      <c r="T23" s="14">
        <f t="shared" si="5"/>
        <v>0.86613595046524017</v>
      </c>
    </row>
    <row r="24" spans="1:21" ht="14.25" x14ac:dyDescent="0.2">
      <c r="A24" s="26" t="s">
        <v>41</v>
      </c>
      <c r="B24" s="19">
        <f>+[1]Funcionamiento!I26</f>
        <v>9698665.4000000004</v>
      </c>
      <c r="C24" s="27">
        <f>+[1]Funcionamiento!J26</f>
        <v>10572950</v>
      </c>
      <c r="D24" s="27">
        <f>+[1]Funcionamiento!K26</f>
        <v>6344000</v>
      </c>
      <c r="E24" s="27">
        <f>+[1]Funcionamiento!H26</f>
        <v>6000000</v>
      </c>
      <c r="F24" s="27">
        <f>+[1]Funcionamiento!L26</f>
        <v>9998622.0695249997</v>
      </c>
      <c r="G24" s="27">
        <f>+[1]Funcionamiento!G26</f>
        <v>252570000</v>
      </c>
      <c r="H24" s="27">
        <f t="shared" si="7"/>
        <v>295184237.46952498</v>
      </c>
      <c r="I24" s="19">
        <f>+[1]Funcionamiento!F26</f>
        <v>46817751</v>
      </c>
      <c r="J24" s="19">
        <f t="shared" si="9"/>
        <v>342001988.46952498</v>
      </c>
      <c r="K24" s="19"/>
      <c r="L24" s="19">
        <v>22000000</v>
      </c>
      <c r="M24" s="19"/>
      <c r="N24" s="19">
        <f t="shared" si="8"/>
        <v>364001988.46952498</v>
      </c>
      <c r="O24" s="19">
        <v>48818792</v>
      </c>
      <c r="P24" s="19">
        <v>69152305</v>
      </c>
      <c r="Q24" s="19">
        <v>52461595.75</v>
      </c>
      <c r="R24" s="19">
        <v>104609640</v>
      </c>
      <c r="S24" s="19">
        <f t="shared" si="4"/>
        <v>275042332.75</v>
      </c>
      <c r="T24" s="14">
        <f t="shared" si="5"/>
        <v>0.75560667650865632</v>
      </c>
    </row>
    <row r="25" spans="1:21" ht="14.25" x14ac:dyDescent="0.2">
      <c r="A25" s="26" t="s">
        <v>42</v>
      </c>
      <c r="B25" s="27">
        <f>+[1]Funcionamiento!I28</f>
        <v>1500000</v>
      </c>
      <c r="C25" s="27">
        <f>+[1]Funcionamiento!J28</f>
        <v>2537508</v>
      </c>
      <c r="D25" s="27">
        <f>+[1]Funcionamiento!K28</f>
        <v>2053000</v>
      </c>
      <c r="E25" s="27">
        <f>+[1]Funcionamiento!H28</f>
        <v>1200000</v>
      </c>
      <c r="F25" s="27">
        <f>+[1]Funcionamiento!L28</f>
        <v>2410632.6</v>
      </c>
      <c r="G25" s="27">
        <f>+[1]Funcionamiento!G28</f>
        <v>3000000</v>
      </c>
      <c r="H25" s="27">
        <f t="shared" si="7"/>
        <v>12701140.6</v>
      </c>
      <c r="I25" s="19">
        <f>+[1]Funcionamiento!F28</f>
        <v>4536346.1147999996</v>
      </c>
      <c r="J25" s="19">
        <f t="shared" si="9"/>
        <v>17237486.7148</v>
      </c>
      <c r="K25" s="19"/>
      <c r="L25" s="19"/>
      <c r="M25" s="19"/>
      <c r="N25" s="19">
        <f t="shared" si="8"/>
        <v>17237486.7148</v>
      </c>
      <c r="O25" s="19">
        <v>1434900</v>
      </c>
      <c r="P25" s="19">
        <v>2041800</v>
      </c>
      <c r="Q25" s="19">
        <v>2693200</v>
      </c>
      <c r="R25" s="19">
        <v>2383045</v>
      </c>
      <c r="S25" s="19">
        <f t="shared" si="4"/>
        <v>8552945</v>
      </c>
      <c r="T25" s="14">
        <f t="shared" si="5"/>
        <v>0.49618283346704445</v>
      </c>
    </row>
    <row r="26" spans="1:21" ht="14.25" x14ac:dyDescent="0.2">
      <c r="A26" s="18" t="s">
        <v>43</v>
      </c>
      <c r="B26" s="27">
        <v>0</v>
      </c>
      <c r="C26" s="27">
        <v>0</v>
      </c>
      <c r="D26" s="27">
        <v>0</v>
      </c>
      <c r="E26" s="27"/>
      <c r="F26" s="27">
        <v>0</v>
      </c>
      <c r="G26" s="27">
        <v>0</v>
      </c>
      <c r="H26" s="27">
        <f t="shared" si="7"/>
        <v>0</v>
      </c>
      <c r="I26" s="19">
        <v>25000000</v>
      </c>
      <c r="J26" s="19">
        <f t="shared" si="9"/>
        <v>25000000</v>
      </c>
      <c r="K26" s="19"/>
      <c r="L26" s="19"/>
      <c r="M26" s="19"/>
      <c r="N26" s="19">
        <f t="shared" si="8"/>
        <v>25000000</v>
      </c>
      <c r="O26" s="19">
        <v>10952684</v>
      </c>
      <c r="P26" s="19">
        <v>380000</v>
      </c>
      <c r="Q26" s="19">
        <v>2413000</v>
      </c>
      <c r="R26" s="19">
        <v>11115000</v>
      </c>
      <c r="S26" s="19">
        <f t="shared" si="4"/>
        <v>24860684</v>
      </c>
      <c r="T26" s="14">
        <f t="shared" si="5"/>
        <v>0.99442735999999998</v>
      </c>
    </row>
    <row r="27" spans="1:21" ht="14.25" x14ac:dyDescent="0.2">
      <c r="A27" s="26" t="s">
        <v>44</v>
      </c>
      <c r="B27" s="27">
        <f>+[1]Funcionamiento!I16</f>
        <v>7600000</v>
      </c>
      <c r="C27" s="27">
        <f>+[1]Funcionamiento!J16</f>
        <v>7600000</v>
      </c>
      <c r="D27" s="27">
        <f>+[1]Funcionamiento!K16</f>
        <v>7600000</v>
      </c>
      <c r="E27" s="27">
        <f>+[1]Funcionamiento!H16</f>
        <v>7600000</v>
      </c>
      <c r="F27" s="27">
        <f>+[1]Funcionamiento!L16</f>
        <v>7600000</v>
      </c>
      <c r="G27" s="27">
        <f>+[1]Funcionamiento!G16</f>
        <v>7600000</v>
      </c>
      <c r="H27" s="27">
        <f t="shared" si="7"/>
        <v>45600000</v>
      </c>
      <c r="I27" s="19">
        <f>+[1]Funcionamiento!F16</f>
        <v>20577608.021400001</v>
      </c>
      <c r="J27" s="19">
        <f t="shared" si="9"/>
        <v>66177608.021400005</v>
      </c>
      <c r="K27" s="19"/>
      <c r="L27" s="19"/>
      <c r="M27" s="19"/>
      <c r="N27" s="19">
        <f t="shared" si="8"/>
        <v>66177608.021400005</v>
      </c>
      <c r="O27" s="19">
        <v>13290080</v>
      </c>
      <c r="P27" s="19">
        <v>15692477</v>
      </c>
      <c r="Q27" s="19">
        <v>15432149</v>
      </c>
      <c r="R27" s="19">
        <v>13203093</v>
      </c>
      <c r="S27" s="19">
        <f t="shared" si="4"/>
        <v>57617799</v>
      </c>
      <c r="T27" s="14">
        <f t="shared" si="5"/>
        <v>0.87065399797115661</v>
      </c>
    </row>
    <row r="28" spans="1:21" ht="14.25" x14ac:dyDescent="0.2">
      <c r="A28" s="26" t="s">
        <v>45</v>
      </c>
      <c r="B28" s="27">
        <f>+[1]Funcionamiento!I30</f>
        <v>3000000</v>
      </c>
      <c r="C28" s="27">
        <f>[1]Funcionamiento!J30</f>
        <v>500000</v>
      </c>
      <c r="D28" s="27">
        <f>+[1]Funcionamiento!K30</f>
        <v>5000000</v>
      </c>
      <c r="E28" s="27">
        <f>+[1]Funcionamiento!H30</f>
        <v>1500000</v>
      </c>
      <c r="F28" s="27">
        <v>0</v>
      </c>
      <c r="G28" s="27">
        <f>+[1]Funcionamiento!G30</f>
        <v>36000000</v>
      </c>
      <c r="H28" s="27">
        <f t="shared" si="7"/>
        <v>46000000</v>
      </c>
      <c r="I28" s="19">
        <f>+[1]Funcionamiento!F30</f>
        <v>22000000</v>
      </c>
      <c r="J28" s="19">
        <f t="shared" si="9"/>
        <v>68000000</v>
      </c>
      <c r="K28" s="19">
        <v>35000000</v>
      </c>
      <c r="L28" s="19"/>
      <c r="M28" s="19">
        <v>-33246551</v>
      </c>
      <c r="N28" s="19">
        <f t="shared" si="8"/>
        <v>69753449</v>
      </c>
      <c r="O28" s="19">
        <v>4463511</v>
      </c>
      <c r="P28" s="19">
        <v>9523317</v>
      </c>
      <c r="Q28" s="19">
        <v>18356232</v>
      </c>
      <c r="R28" s="19">
        <v>22783316</v>
      </c>
      <c r="S28" s="19">
        <f t="shared" si="4"/>
        <v>55126376</v>
      </c>
      <c r="T28" s="14">
        <f t="shared" si="5"/>
        <v>0.79030322930698382</v>
      </c>
    </row>
    <row r="29" spans="1:21" ht="14.25" x14ac:dyDescent="0.2">
      <c r="A29" s="26" t="s">
        <v>46</v>
      </c>
      <c r="B29" s="27">
        <v>0</v>
      </c>
      <c r="C29" s="27">
        <v>0</v>
      </c>
      <c r="D29" s="27"/>
      <c r="E29" s="27"/>
      <c r="F29" s="27">
        <v>0</v>
      </c>
      <c r="G29" s="27">
        <f>+[1]Funcionamiento!G34</f>
        <v>57600000</v>
      </c>
      <c r="H29" s="27">
        <f t="shared" si="7"/>
        <v>57600000</v>
      </c>
      <c r="I29" s="19">
        <f>+[1]Funcionamiento!F34</f>
        <v>87550663</v>
      </c>
      <c r="J29" s="19">
        <f t="shared" si="9"/>
        <v>145150663</v>
      </c>
      <c r="K29" s="19"/>
      <c r="L29" s="19"/>
      <c r="M29" s="19"/>
      <c r="N29" s="19">
        <f t="shared" si="8"/>
        <v>145150663</v>
      </c>
      <c r="O29" s="19">
        <v>23432611</v>
      </c>
      <c r="P29" s="19">
        <v>26650924</v>
      </c>
      <c r="Q29" s="19">
        <v>40778258</v>
      </c>
      <c r="R29" s="19">
        <v>41172853</v>
      </c>
      <c r="S29" s="19">
        <f t="shared" si="4"/>
        <v>132034646</v>
      </c>
      <c r="T29" s="14">
        <f t="shared" si="5"/>
        <v>0.90963860082402792</v>
      </c>
    </row>
    <row r="30" spans="1:21" ht="14.25" x14ac:dyDescent="0.2">
      <c r="A30" s="26" t="s">
        <v>47</v>
      </c>
      <c r="B30" s="19">
        <f>[1]Funcionamiento!I22</f>
        <v>15000000</v>
      </c>
      <c r="C30" s="19">
        <f>[1]Funcionamiento!J22</f>
        <v>16246394.970000001</v>
      </c>
      <c r="D30" s="19">
        <f>+[1]Funcionamiento!K22</f>
        <v>7718450</v>
      </c>
      <c r="E30" s="19"/>
      <c r="F30" s="27">
        <f>+[1]Funcionamiento!L22</f>
        <v>21145900</v>
      </c>
      <c r="G30" s="19">
        <f>+[1]Funcionamiento!G22</f>
        <v>325171000</v>
      </c>
      <c r="H30" s="27">
        <f t="shared" si="7"/>
        <v>385281744.97000003</v>
      </c>
      <c r="I30" s="19">
        <f>+[1]Funcionamiento!F22</f>
        <v>25000000</v>
      </c>
      <c r="J30" s="19">
        <f t="shared" si="9"/>
        <v>410281744.97000003</v>
      </c>
      <c r="K30" s="19"/>
      <c r="L30" s="19"/>
      <c r="M30" s="19">
        <v>-27000000</v>
      </c>
      <c r="N30" s="19">
        <f t="shared" si="8"/>
        <v>383281744.97000003</v>
      </c>
      <c r="O30" s="19">
        <v>91644597</v>
      </c>
      <c r="P30" s="19">
        <v>97450702</v>
      </c>
      <c r="Q30" s="19">
        <v>78969894</v>
      </c>
      <c r="R30" s="19">
        <v>84639303</v>
      </c>
      <c r="S30" s="19">
        <f t="shared" si="4"/>
        <v>352704496</v>
      </c>
      <c r="T30" s="14">
        <f t="shared" si="5"/>
        <v>0.92022252723673714</v>
      </c>
    </row>
    <row r="31" spans="1:21" ht="14.25" x14ac:dyDescent="0.2">
      <c r="A31" s="26" t="s">
        <v>48</v>
      </c>
      <c r="B31" s="27">
        <v>0</v>
      </c>
      <c r="C31" s="27">
        <v>0</v>
      </c>
      <c r="D31" s="27"/>
      <c r="E31" s="27"/>
      <c r="F31" s="27">
        <v>0</v>
      </c>
      <c r="G31" s="27">
        <v>0</v>
      </c>
      <c r="H31" s="27">
        <f t="shared" si="7"/>
        <v>0</v>
      </c>
      <c r="I31" s="19">
        <f>+[1]Funcionamiento!F12</f>
        <v>8526172.8678000011</v>
      </c>
      <c r="J31" s="19">
        <f t="shared" si="9"/>
        <v>8526172.8678000011</v>
      </c>
      <c r="K31" s="19"/>
      <c r="L31" s="19"/>
      <c r="M31" s="19"/>
      <c r="N31" s="19">
        <f t="shared" si="8"/>
        <v>8526172.8678000011</v>
      </c>
      <c r="O31" s="19">
        <v>3978659</v>
      </c>
      <c r="P31" s="19">
        <v>1959410</v>
      </c>
      <c r="Q31" s="19">
        <v>1486950</v>
      </c>
      <c r="R31" s="19">
        <v>1030100</v>
      </c>
      <c r="S31" s="19">
        <f t="shared" si="4"/>
        <v>8455119</v>
      </c>
      <c r="T31" s="14">
        <f t="shared" si="5"/>
        <v>0.99166638198618473</v>
      </c>
    </row>
    <row r="32" spans="1:21" ht="14.25" x14ac:dyDescent="0.2">
      <c r="A32" s="26" t="s">
        <v>49</v>
      </c>
      <c r="B32" s="19">
        <f>[1]Funcionamiento!I18</f>
        <v>9742443.6359999999</v>
      </c>
      <c r="C32" s="19">
        <f>[1]Funcionamiento!J18</f>
        <v>3788728.4262000001</v>
      </c>
      <c r="D32" s="19">
        <f>+[1]Funcionamiento!K18</f>
        <v>1623740.6059999999</v>
      </c>
      <c r="E32" s="19"/>
      <c r="F32" s="19">
        <f>+[1]Funcionamiento!L18</f>
        <v>9742443.6359999999</v>
      </c>
      <c r="G32" s="19">
        <v>8760000</v>
      </c>
      <c r="H32" s="27">
        <f t="shared" si="7"/>
        <v>33657356.304200001</v>
      </c>
      <c r="I32" s="19">
        <f>+[1]Funcionamiento!F18</f>
        <v>27603591.338600002</v>
      </c>
      <c r="J32" s="19">
        <f t="shared" si="9"/>
        <v>61260947.642800003</v>
      </c>
      <c r="K32" s="19"/>
      <c r="L32" s="19"/>
      <c r="M32" s="19"/>
      <c r="N32" s="19">
        <f t="shared" si="8"/>
        <v>61260947.642800003</v>
      </c>
      <c r="O32" s="19">
        <v>12282977.334100001</v>
      </c>
      <c r="P32" s="19">
        <v>9444652</v>
      </c>
      <c r="Q32" s="19">
        <v>12688439</v>
      </c>
      <c r="R32" s="19">
        <v>14923032</v>
      </c>
      <c r="S32" s="19">
        <f t="shared" si="4"/>
        <v>49339100.334100001</v>
      </c>
      <c r="T32" s="14">
        <f t="shared" si="5"/>
        <v>0.80539237854736034</v>
      </c>
    </row>
    <row r="33" spans="1:20" ht="14.25" x14ac:dyDescent="0.2">
      <c r="A33" s="26" t="s">
        <v>50</v>
      </c>
      <c r="B33" s="27">
        <f>+[1]Funcionamiento!I20</f>
        <v>3000000</v>
      </c>
      <c r="C33" s="27">
        <v>0</v>
      </c>
      <c r="D33" s="27"/>
      <c r="E33" s="27"/>
      <c r="F33" s="27">
        <f>+[1]Funcionamiento!L20</f>
        <v>20649072</v>
      </c>
      <c r="G33" s="27">
        <f>+[1]Funcionamiento!G20</f>
        <v>9299683.0800000001</v>
      </c>
      <c r="H33" s="27">
        <f t="shared" si="7"/>
        <v>32948755.079999998</v>
      </c>
      <c r="I33" s="19">
        <f>+[1]Funcionamiento!F20</f>
        <v>48747186.844399996</v>
      </c>
      <c r="J33" s="19">
        <f t="shared" si="9"/>
        <v>81695941.924400002</v>
      </c>
      <c r="K33" s="19"/>
      <c r="L33" s="19"/>
      <c r="M33" s="19"/>
      <c r="N33" s="19">
        <f t="shared" si="8"/>
        <v>81695941.924400002</v>
      </c>
      <c r="O33" s="19">
        <v>15108651</v>
      </c>
      <c r="P33" s="19">
        <v>17446305</v>
      </c>
      <c r="Q33" s="19">
        <v>18715205</v>
      </c>
      <c r="R33" s="19">
        <v>16755657</v>
      </c>
      <c r="S33" s="19">
        <f t="shared" si="4"/>
        <v>68025818</v>
      </c>
      <c r="T33" s="14">
        <f t="shared" si="5"/>
        <v>0.83267071041239604</v>
      </c>
    </row>
    <row r="34" spans="1:20" ht="14.25" x14ac:dyDescent="0.2">
      <c r="A34" s="26" t="s">
        <v>51</v>
      </c>
      <c r="B34" s="27">
        <v>0</v>
      </c>
      <c r="C34" s="27">
        <v>0</v>
      </c>
      <c r="D34" s="27"/>
      <c r="E34" s="27"/>
      <c r="F34" s="27">
        <v>0</v>
      </c>
      <c r="G34" s="27">
        <v>0</v>
      </c>
      <c r="H34" s="27">
        <f t="shared" si="7"/>
        <v>0</v>
      </c>
      <c r="I34" s="19">
        <f>+[1]Funcionamiento!F36</f>
        <v>41845936.852600001</v>
      </c>
      <c r="J34" s="19">
        <f t="shared" si="9"/>
        <v>41845936.852600001</v>
      </c>
      <c r="K34" s="19"/>
      <c r="L34" s="19"/>
      <c r="M34" s="19">
        <v>-8691972.8526000008</v>
      </c>
      <c r="N34" s="19">
        <f t="shared" si="8"/>
        <v>33153964</v>
      </c>
      <c r="O34" s="19">
        <v>0</v>
      </c>
      <c r="P34" s="19">
        <v>0</v>
      </c>
      <c r="Q34" s="19">
        <v>33153964</v>
      </c>
      <c r="R34" s="19">
        <v>0</v>
      </c>
      <c r="S34" s="19">
        <f t="shared" si="4"/>
        <v>33153964</v>
      </c>
      <c r="T34" s="14">
        <f t="shared" si="5"/>
        <v>1</v>
      </c>
    </row>
    <row r="35" spans="1:20" ht="14.25" x14ac:dyDescent="0.2">
      <c r="A35" s="26" t="s">
        <v>52</v>
      </c>
      <c r="B35" s="27">
        <v>0</v>
      </c>
      <c r="C35" s="27">
        <v>0</v>
      </c>
      <c r="D35" s="27"/>
      <c r="E35" s="27"/>
      <c r="F35" s="27">
        <v>0</v>
      </c>
      <c r="G35" s="27">
        <v>0</v>
      </c>
      <c r="H35" s="27">
        <f t="shared" si="7"/>
        <v>0</v>
      </c>
      <c r="I35" s="19">
        <f>+[1]Funcionamiento!F32</f>
        <v>20987282.445399996</v>
      </c>
      <c r="J35" s="19">
        <f t="shared" si="9"/>
        <v>20987282.445399996</v>
      </c>
      <c r="K35" s="19"/>
      <c r="L35" s="19"/>
      <c r="M35" s="19"/>
      <c r="N35" s="19">
        <f t="shared" si="8"/>
        <v>20987282.445399996</v>
      </c>
      <c r="O35" s="19">
        <v>4101115.9999999991</v>
      </c>
      <c r="P35" s="19">
        <v>3045076</v>
      </c>
      <c r="Q35" s="19">
        <v>8943898</v>
      </c>
      <c r="R35" s="19">
        <v>4775140</v>
      </c>
      <c r="S35" s="19">
        <f t="shared" si="4"/>
        <v>20865230</v>
      </c>
      <c r="T35" s="14">
        <f t="shared" si="5"/>
        <v>0.99418445691015378</v>
      </c>
    </row>
    <row r="36" spans="1:20" ht="15" x14ac:dyDescent="0.25">
      <c r="A36" s="22" t="s">
        <v>53</v>
      </c>
      <c r="B36" s="23">
        <f>SUM(B21:B35)</f>
        <v>103967719.516</v>
      </c>
      <c r="C36" s="23">
        <f t="shared" ref="C36:I36" si="10">SUM(C21:C35)</f>
        <v>58445581.396200001</v>
      </c>
      <c r="D36" s="23">
        <f t="shared" si="10"/>
        <v>35839190.605999999</v>
      </c>
      <c r="E36" s="23">
        <f>SUM(E21:E35)</f>
        <v>25900000</v>
      </c>
      <c r="F36" s="23">
        <f t="shared" si="10"/>
        <v>73846670.305525005</v>
      </c>
      <c r="G36" s="23">
        <f>SUM(G21:G35)</f>
        <v>748800683.08000004</v>
      </c>
      <c r="H36" s="28">
        <f t="shared" si="10"/>
        <v>1046799844.9037251</v>
      </c>
      <c r="I36" s="23">
        <f t="shared" si="10"/>
        <v>493321307.59859997</v>
      </c>
      <c r="J36" s="23">
        <f>SUM(J21:J35)</f>
        <v>1540121152.5023253</v>
      </c>
      <c r="K36" s="23">
        <f>SUM(K21:K35)</f>
        <v>35000000</v>
      </c>
      <c r="L36" s="23">
        <f>SUM(L21:L35)</f>
        <v>22000000</v>
      </c>
      <c r="M36" s="23">
        <f>SUM(M21:M35)</f>
        <v>-68938523.852600008</v>
      </c>
      <c r="N36" s="23">
        <f t="shared" si="8"/>
        <v>1528182628.6497252</v>
      </c>
      <c r="O36" s="23">
        <f>SUM(O21:O35)</f>
        <v>283309912.33410001</v>
      </c>
      <c r="P36" s="23">
        <f>SUM(P21:P35)</f>
        <v>289572718</v>
      </c>
      <c r="Q36" s="23">
        <f>SUM(Q21:Q35)</f>
        <v>311285511.75</v>
      </c>
      <c r="R36" s="23">
        <f>SUM(R21:R35)</f>
        <v>422792664</v>
      </c>
      <c r="S36" s="23">
        <f t="shared" si="4"/>
        <v>1306960806.0841</v>
      </c>
      <c r="T36" s="24">
        <f t="shared" si="5"/>
        <v>0.85523862238828563</v>
      </c>
    </row>
    <row r="37" spans="1:20" ht="15" x14ac:dyDescent="0.25">
      <c r="A37" s="29" t="s">
        <v>54</v>
      </c>
      <c r="B37" s="30">
        <f t="shared" ref="B37:G37" si="11">+B36+B19</f>
        <v>1222452985.6877558</v>
      </c>
      <c r="C37" s="30">
        <f t="shared" si="11"/>
        <v>396713309.03301579</v>
      </c>
      <c r="D37" s="30">
        <f t="shared" si="11"/>
        <v>326711307.50790256</v>
      </c>
      <c r="E37" s="30">
        <f t="shared" si="11"/>
        <v>65662482.674040005</v>
      </c>
      <c r="F37" s="30">
        <f t="shared" si="11"/>
        <v>372993075.83416188</v>
      </c>
      <c r="G37" s="30">
        <f t="shared" si="11"/>
        <v>1815067262.6251798</v>
      </c>
      <c r="H37" s="31">
        <f>+B37+C37+D37+G37+E37+F37</f>
        <v>4199600423.3620558</v>
      </c>
      <c r="I37" s="30">
        <f>+I36+I19</f>
        <v>816239770.08340001</v>
      </c>
      <c r="J37" s="30">
        <f>+J36+J19</f>
        <v>5015840193.4454565</v>
      </c>
      <c r="K37" s="30">
        <f>+K36+K19</f>
        <v>43500000</v>
      </c>
      <c r="L37" s="30">
        <f>+L36+L19</f>
        <v>22000000</v>
      </c>
      <c r="M37" s="30">
        <f>+M36+M19</f>
        <v>-68938523.852600008</v>
      </c>
      <c r="N37" s="30">
        <f t="shared" si="8"/>
        <v>5012401669.5928564</v>
      </c>
      <c r="O37" s="30">
        <f>+O36+O19</f>
        <v>1095158863.3341</v>
      </c>
      <c r="P37" s="30">
        <f>+P36+P19</f>
        <v>1139183280</v>
      </c>
      <c r="Q37" s="30">
        <f>+Q36+Q19</f>
        <v>1193932595.1500001</v>
      </c>
      <c r="R37" s="30">
        <f>+R36+R19</f>
        <v>1254489001</v>
      </c>
      <c r="S37" s="30">
        <f t="shared" si="4"/>
        <v>4682763739.4841003</v>
      </c>
      <c r="T37" s="32">
        <f t="shared" si="5"/>
        <v>0.93423553181931418</v>
      </c>
    </row>
    <row r="38" spans="1:20" ht="14.25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5"/>
    </row>
    <row r="39" spans="1:20" ht="15" x14ac:dyDescent="0.25">
      <c r="A39" s="36" t="s">
        <v>55</v>
      </c>
      <c r="B39" s="37">
        <f>+B41</f>
        <v>2367078457.7350001</v>
      </c>
      <c r="C39" s="37">
        <f>+C128</f>
        <v>1234008800</v>
      </c>
      <c r="D39" s="37">
        <f>+D150</f>
        <v>1162925500</v>
      </c>
      <c r="E39" s="37">
        <f>+E184</f>
        <v>217593000</v>
      </c>
      <c r="F39" s="37">
        <f>+F74</f>
        <v>6052932368.1557693</v>
      </c>
      <c r="G39" s="37">
        <f>+G104</f>
        <v>8011624396.9906006</v>
      </c>
      <c r="H39" s="37">
        <f>+B39+C39+D39+G39+E39+F39</f>
        <v>19046162522.881371</v>
      </c>
      <c r="I39" s="37">
        <v>0</v>
      </c>
      <c r="J39" s="37">
        <f>+I39+H39</f>
        <v>19046162522.881371</v>
      </c>
      <c r="K39" s="37">
        <f>+K41+K74+K104+K128+K150+K184</f>
        <v>5265256850</v>
      </c>
      <c r="L39" s="37">
        <f>+L41+L74+L104+L128+L150+L184</f>
        <v>345581000</v>
      </c>
      <c r="M39" s="37">
        <f>+M41+M74+M104+M128+M150+M184</f>
        <v>1052885741</v>
      </c>
      <c r="N39" s="37">
        <f>+J39+K39+L39+M39</f>
        <v>25709886113.881371</v>
      </c>
      <c r="O39" s="37">
        <f>+O41+O74+O104+O128+O150+O184</f>
        <v>3396329762</v>
      </c>
      <c r="P39" s="37">
        <f>+P41+P74+P104+P128+P150+P184</f>
        <v>5340523403</v>
      </c>
      <c r="Q39" s="37">
        <f>+Q41+Q74+Q104+Q128+Q150+Q184</f>
        <v>7182369965.3999996</v>
      </c>
      <c r="R39" s="37">
        <f>+R41+R74+R104+R128+R150+R184</f>
        <v>7775897679</v>
      </c>
      <c r="S39" s="37">
        <f t="shared" si="4"/>
        <v>23695120809.400002</v>
      </c>
      <c r="T39" s="38">
        <f t="shared" si="5"/>
        <v>0.92163460796531693</v>
      </c>
    </row>
    <row r="40" spans="1:20" ht="1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>
        <f>+J40+K40+L40+M40</f>
        <v>0</v>
      </c>
      <c r="O40" s="37"/>
      <c r="P40" s="37"/>
      <c r="Q40" s="37"/>
      <c r="R40" s="37"/>
      <c r="S40" s="37"/>
      <c r="T40" s="38"/>
    </row>
    <row r="41" spans="1:20" ht="15" x14ac:dyDescent="0.25">
      <c r="A41" s="36" t="s">
        <v>56</v>
      </c>
      <c r="B41" s="37">
        <f>+B42+B46+B57+B61+B65+B70</f>
        <v>2367078457.7350001</v>
      </c>
      <c r="C41" s="37"/>
      <c r="D41" s="37"/>
      <c r="E41" s="37"/>
      <c r="F41" s="37"/>
      <c r="G41" s="37"/>
      <c r="H41" s="37">
        <f>+H42+H46+H57+H61+H65+H70</f>
        <v>2367078457.7350001</v>
      </c>
      <c r="I41" s="37"/>
      <c r="J41" s="37">
        <f>+H41+I41</f>
        <v>2367078457.7350001</v>
      </c>
      <c r="K41" s="37">
        <f>+K42+K46+K57+K61+K65+K70</f>
        <v>71156850</v>
      </c>
      <c r="L41" s="37">
        <f>+L42+L46+L57+L61+L65+L70</f>
        <v>38642000</v>
      </c>
      <c r="M41" s="37">
        <f>+M42+M46+M57+M61+M65+M70</f>
        <v>25000000</v>
      </c>
      <c r="N41" s="37">
        <f t="shared" ref="N41:N72" si="12">+J41+K41+L41+M41</f>
        <v>2501877307.7350001</v>
      </c>
      <c r="O41" s="37">
        <f>+O42+O46+O57+O61+O65+O70</f>
        <v>436153527</v>
      </c>
      <c r="P41" s="37">
        <f>+P42+P46+P57+P61+P65+P70</f>
        <v>538852448</v>
      </c>
      <c r="Q41" s="37">
        <f>+Q42+Q46+Q57+Q61+Q65+Q70</f>
        <v>634347107</v>
      </c>
      <c r="R41" s="37">
        <f>+R42+R46+R57+R61+R65+R70</f>
        <v>816050894</v>
      </c>
      <c r="S41" s="37">
        <f t="shared" si="4"/>
        <v>2425403976</v>
      </c>
      <c r="T41" s="38">
        <f t="shared" si="5"/>
        <v>0.96943362030641178</v>
      </c>
    </row>
    <row r="42" spans="1:20" s="40" customFormat="1" ht="15" x14ac:dyDescent="0.25">
      <c r="A42" s="39" t="s">
        <v>57</v>
      </c>
      <c r="B42" s="23">
        <f>+SUM(B43:B45)</f>
        <v>132594532.5</v>
      </c>
      <c r="C42" s="23"/>
      <c r="D42" s="23"/>
      <c r="E42" s="23"/>
      <c r="F42" s="23"/>
      <c r="G42" s="23"/>
      <c r="H42" s="23">
        <f>+SUM(H43:H45)</f>
        <v>132594532.5</v>
      </c>
      <c r="I42" s="23"/>
      <c r="J42" s="23">
        <f>+SUM(J43:J45)</f>
        <v>132594532.5</v>
      </c>
      <c r="K42" s="23">
        <f>+SUM(K43:K45)</f>
        <v>0</v>
      </c>
      <c r="L42" s="23">
        <f>+SUM(L43:L45)</f>
        <v>0</v>
      </c>
      <c r="M42" s="23">
        <f>+SUM(M43:M45)</f>
        <v>0</v>
      </c>
      <c r="N42" s="23">
        <f t="shared" si="12"/>
        <v>132594532.5</v>
      </c>
      <c r="O42" s="23">
        <f>SUM(O43:O45)</f>
        <v>27873289</v>
      </c>
      <c r="P42" s="23">
        <f>SUM(P43:P45)</f>
        <v>26622802</v>
      </c>
      <c r="Q42" s="23">
        <f>SUM(Q43:Q45)</f>
        <v>28321178</v>
      </c>
      <c r="R42" s="23">
        <f>SUM(R43:R45)</f>
        <v>22541015</v>
      </c>
      <c r="S42" s="23">
        <f t="shared" si="4"/>
        <v>105358284</v>
      </c>
      <c r="T42" s="24">
        <f t="shared" si="5"/>
        <v>0.79458995792303877</v>
      </c>
    </row>
    <row r="43" spans="1:20" s="40" customFormat="1" ht="15" hidden="1" outlineLevel="1" x14ac:dyDescent="0.25">
      <c r="A43" s="41" t="s">
        <v>58</v>
      </c>
      <c r="B43" s="19">
        <f>+[2]Agregado!$B$17</f>
        <v>39440302.68</v>
      </c>
      <c r="C43" s="23"/>
      <c r="D43" s="23"/>
      <c r="E43" s="23"/>
      <c r="F43" s="23"/>
      <c r="G43" s="23"/>
      <c r="H43" s="19">
        <f>+B43+C43+D43+G43+E43+F43</f>
        <v>39440302.68</v>
      </c>
      <c r="I43" s="23"/>
      <c r="J43" s="20">
        <f>+H43+I43</f>
        <v>39440302.68</v>
      </c>
      <c r="K43" s="20"/>
      <c r="L43" s="20"/>
      <c r="M43" s="20"/>
      <c r="N43" s="20">
        <f t="shared" si="12"/>
        <v>39440302.68</v>
      </c>
      <c r="O43" s="20">
        <v>9923256</v>
      </c>
      <c r="P43" s="20">
        <v>9923254</v>
      </c>
      <c r="Q43" s="20">
        <v>9923256</v>
      </c>
      <c r="R43" s="20">
        <f>+'[3]EJECUCIÓN 05-02 FNP'!$I$109</f>
        <v>6615504</v>
      </c>
      <c r="S43" s="20">
        <f t="shared" si="4"/>
        <v>36385270</v>
      </c>
      <c r="T43" s="42">
        <f t="shared" si="5"/>
        <v>0.92254033381064304</v>
      </c>
    </row>
    <row r="44" spans="1:20" s="40" customFormat="1" ht="15" hidden="1" outlineLevel="1" x14ac:dyDescent="0.25">
      <c r="A44" s="41" t="s">
        <v>59</v>
      </c>
      <c r="B44" s="19">
        <f>+[2]Agregado!$B$18</f>
        <v>20000000</v>
      </c>
      <c r="C44" s="23"/>
      <c r="D44" s="23"/>
      <c r="E44" s="23"/>
      <c r="F44" s="23"/>
      <c r="G44" s="23"/>
      <c r="H44" s="19">
        <f>+B44+C44+D44+G44+E44+F44</f>
        <v>20000000</v>
      </c>
      <c r="I44" s="23"/>
      <c r="J44" s="20">
        <f>+H44+I44</f>
        <v>20000000</v>
      </c>
      <c r="K44" s="20"/>
      <c r="L44" s="20"/>
      <c r="M44" s="20"/>
      <c r="N44" s="20">
        <f t="shared" si="12"/>
        <v>20000000</v>
      </c>
      <c r="O44" s="20">
        <v>616844</v>
      </c>
      <c r="P44" s="20">
        <v>0</v>
      </c>
      <c r="Q44" s="20">
        <v>0</v>
      </c>
      <c r="R44" s="20"/>
      <c r="S44" s="20">
        <f t="shared" si="4"/>
        <v>616844</v>
      </c>
      <c r="T44" s="42">
        <f t="shared" si="5"/>
        <v>3.08422E-2</v>
      </c>
    </row>
    <row r="45" spans="1:20" s="40" customFormat="1" ht="15" hidden="1" outlineLevel="1" x14ac:dyDescent="0.25">
      <c r="A45" s="41" t="s">
        <v>60</v>
      </c>
      <c r="B45" s="19">
        <f>+[2]Agregado!$B$19</f>
        <v>73154229.819999993</v>
      </c>
      <c r="C45" s="23"/>
      <c r="D45" s="23"/>
      <c r="E45" s="23"/>
      <c r="F45" s="23"/>
      <c r="G45" s="23"/>
      <c r="H45" s="19">
        <f>+B45+C45+D45+G45+E45+F45</f>
        <v>73154229.819999993</v>
      </c>
      <c r="I45" s="23"/>
      <c r="J45" s="20">
        <f>+H45+I45</f>
        <v>73154229.819999993</v>
      </c>
      <c r="K45" s="20"/>
      <c r="L45" s="20"/>
      <c r="M45" s="20"/>
      <c r="N45" s="20">
        <f t="shared" si="12"/>
        <v>73154229.819999993</v>
      </c>
      <c r="O45" s="20">
        <v>17333189</v>
      </c>
      <c r="P45" s="20">
        <v>16699548.000000002</v>
      </c>
      <c r="Q45" s="20">
        <v>18397922</v>
      </c>
      <c r="R45" s="20">
        <f>+'[3]EJECUCIÓN 05-02 FNP'!$I$111</f>
        <v>15925511</v>
      </c>
      <c r="S45" s="20">
        <f t="shared" si="4"/>
        <v>68356170</v>
      </c>
      <c r="T45" s="42">
        <f t="shared" si="5"/>
        <v>0.93441172394534289</v>
      </c>
    </row>
    <row r="46" spans="1:20" s="40" customFormat="1" ht="15" collapsed="1" x14ac:dyDescent="0.25">
      <c r="A46" s="43" t="s">
        <v>61</v>
      </c>
      <c r="B46" s="16">
        <f>+B47+B48+B56</f>
        <v>1273253078.5700002</v>
      </c>
      <c r="C46" s="23"/>
      <c r="D46" s="23"/>
      <c r="E46" s="23"/>
      <c r="F46" s="23"/>
      <c r="G46" s="23"/>
      <c r="H46" s="16">
        <f>+H47+H48+H56</f>
        <v>1273253078.5700002</v>
      </c>
      <c r="I46" s="23"/>
      <c r="J46" s="16">
        <f>+J47+J48+J56</f>
        <v>1273253078.5700002</v>
      </c>
      <c r="K46" s="16">
        <f>+K47+K48+K56</f>
        <v>71156850</v>
      </c>
      <c r="L46" s="16">
        <f>+L47+L48+L56</f>
        <v>20000000</v>
      </c>
      <c r="M46" s="16">
        <f>+M47+M48+M56</f>
        <v>25000000</v>
      </c>
      <c r="N46" s="16">
        <f t="shared" si="12"/>
        <v>1389409928.5700002</v>
      </c>
      <c r="O46" s="16">
        <f>+O47+O48+O56</f>
        <v>169566313</v>
      </c>
      <c r="P46" s="16">
        <f>+P47+P48+P56</f>
        <v>309776916</v>
      </c>
      <c r="Q46" s="16">
        <f>+Q47+Q48+Q56</f>
        <v>381236335</v>
      </c>
      <c r="R46" s="16">
        <f>+R47+R48+R56</f>
        <v>520541122</v>
      </c>
      <c r="S46" s="16">
        <f t="shared" si="4"/>
        <v>1381120686</v>
      </c>
      <c r="T46" s="17">
        <f t="shared" si="5"/>
        <v>0.99403398349216376</v>
      </c>
    </row>
    <row r="47" spans="1:20" s="40" customFormat="1" ht="15" hidden="1" outlineLevel="1" x14ac:dyDescent="0.25">
      <c r="A47" s="41" t="s">
        <v>62</v>
      </c>
      <c r="B47" s="19">
        <f>+[2]Agregado!$B$22</f>
        <v>226748147.97</v>
      </c>
      <c r="C47" s="23"/>
      <c r="D47" s="23"/>
      <c r="E47" s="23"/>
      <c r="F47" s="23"/>
      <c r="G47" s="23"/>
      <c r="H47" s="19">
        <f>+B47+C47+D47+G47+E47+F47</f>
        <v>226748147.97</v>
      </c>
      <c r="I47" s="23"/>
      <c r="J47" s="20">
        <f t="shared" ref="J47:J56" si="13">+H47+I47</f>
        <v>226748147.97</v>
      </c>
      <c r="K47" s="20"/>
      <c r="L47" s="20">
        <v>20000000</v>
      </c>
      <c r="M47" s="20"/>
      <c r="N47" s="20">
        <f t="shared" si="12"/>
        <v>246748147.97</v>
      </c>
      <c r="O47" s="20">
        <v>50468646</v>
      </c>
      <c r="P47" s="20">
        <v>60871756</v>
      </c>
      <c r="Q47" s="20">
        <v>60319339</v>
      </c>
      <c r="R47" s="20">
        <f>+'[3]EJECUCIÓN 05-02 FNP'!$I$183</f>
        <v>70334893</v>
      </c>
      <c r="S47" s="20">
        <f t="shared" si="4"/>
        <v>241994634</v>
      </c>
      <c r="T47" s="42">
        <f t="shared" si="5"/>
        <v>0.9807353610995373</v>
      </c>
    </row>
    <row r="48" spans="1:20" s="40" customFormat="1" ht="15" hidden="1" outlineLevel="1" x14ac:dyDescent="0.25">
      <c r="A48" s="41" t="s">
        <v>63</v>
      </c>
      <c r="B48" s="19">
        <f>+B49+B52+B55</f>
        <v>625721682</v>
      </c>
      <c r="C48" s="23"/>
      <c r="D48" s="23"/>
      <c r="E48" s="23"/>
      <c r="F48" s="23"/>
      <c r="G48" s="23"/>
      <c r="H48" s="19">
        <f>+B48+C48+D48+G48+E48+F48</f>
        <v>625721682</v>
      </c>
      <c r="I48" s="23"/>
      <c r="J48" s="20">
        <f t="shared" si="13"/>
        <v>625721682</v>
      </c>
      <c r="K48" s="20">
        <f>+K49+K52+K55</f>
        <v>71156850</v>
      </c>
      <c r="L48" s="20"/>
      <c r="M48" s="20">
        <f>+M49+M52+M55</f>
        <v>25000000</v>
      </c>
      <c r="N48" s="20">
        <f t="shared" si="12"/>
        <v>721878532</v>
      </c>
      <c r="O48" s="20">
        <f>+O49+O52+O55</f>
        <v>8130422</v>
      </c>
      <c r="P48" s="20">
        <f>+P49+P52+P55</f>
        <v>135719192</v>
      </c>
      <c r="Q48" s="20">
        <f>+Q49+Q52+Q55</f>
        <v>215666996</v>
      </c>
      <c r="R48" s="20">
        <f>+R49+R52+R55</f>
        <v>362289561</v>
      </c>
      <c r="S48" s="20">
        <f t="shared" si="4"/>
        <v>721806171</v>
      </c>
      <c r="T48" s="42">
        <f t="shared" si="5"/>
        <v>0.99989976014413462</v>
      </c>
    </row>
    <row r="49" spans="1:20" s="40" customFormat="1" ht="15" hidden="1" outlineLevel="2" x14ac:dyDescent="0.25">
      <c r="A49" s="41" t="s">
        <v>64</v>
      </c>
      <c r="B49" s="19">
        <f>+B50+B51</f>
        <v>341273150</v>
      </c>
      <c r="C49" s="23"/>
      <c r="D49" s="23"/>
      <c r="E49" s="23"/>
      <c r="F49" s="23"/>
      <c r="G49" s="23"/>
      <c r="H49" s="19">
        <f t="shared" ref="H49:H55" si="14">+B49+C49+D49+G49+E49+F49</f>
        <v>341273150</v>
      </c>
      <c r="I49" s="23"/>
      <c r="J49" s="20">
        <f t="shared" si="13"/>
        <v>341273150</v>
      </c>
      <c r="K49" s="20">
        <f>+K50+K51</f>
        <v>71156850</v>
      </c>
      <c r="L49" s="20"/>
      <c r="M49" s="20">
        <f>+M50+M51</f>
        <v>20000000</v>
      </c>
      <c r="N49" s="20">
        <f t="shared" si="12"/>
        <v>432430000</v>
      </c>
      <c r="O49" s="20">
        <f>+O50+O51</f>
        <v>0</v>
      </c>
      <c r="P49" s="20">
        <f>+P50+P51</f>
        <v>84913277</v>
      </c>
      <c r="Q49" s="20">
        <f>+Q50+Q51</f>
        <v>127629847</v>
      </c>
      <c r="R49" s="20">
        <f>+R50+R51</f>
        <v>219886876</v>
      </c>
      <c r="S49" s="20">
        <f t="shared" si="4"/>
        <v>432430000</v>
      </c>
      <c r="T49" s="42">
        <f t="shared" si="5"/>
        <v>1</v>
      </c>
    </row>
    <row r="50" spans="1:20" s="40" customFormat="1" ht="15" hidden="1" outlineLevel="2" x14ac:dyDescent="0.25">
      <c r="A50" s="41" t="s">
        <v>65</v>
      </c>
      <c r="B50" s="19">
        <v>100000000</v>
      </c>
      <c r="C50" s="23"/>
      <c r="D50" s="23"/>
      <c r="E50" s="23"/>
      <c r="F50" s="23"/>
      <c r="G50" s="23"/>
      <c r="H50" s="19">
        <f t="shared" si="14"/>
        <v>100000000</v>
      </c>
      <c r="I50" s="23"/>
      <c r="J50" s="20">
        <f t="shared" si="13"/>
        <v>100000000</v>
      </c>
      <c r="K50" s="20"/>
      <c r="L50" s="20"/>
      <c r="M50" s="20"/>
      <c r="N50" s="20">
        <f t="shared" si="12"/>
        <v>100000000</v>
      </c>
      <c r="O50" s="20"/>
      <c r="P50" s="20"/>
      <c r="Q50" s="20">
        <v>29125710</v>
      </c>
      <c r="R50" s="20">
        <f>+'[3]EJECUCIÓN 05-02 FNP'!$I$185</f>
        <v>70874290</v>
      </c>
      <c r="S50" s="20">
        <f t="shared" si="4"/>
        <v>100000000</v>
      </c>
      <c r="T50" s="42">
        <f t="shared" si="5"/>
        <v>1</v>
      </c>
    </row>
    <row r="51" spans="1:20" s="40" customFormat="1" ht="15" hidden="1" outlineLevel="2" x14ac:dyDescent="0.25">
      <c r="A51" s="41" t="s">
        <v>66</v>
      </c>
      <c r="B51" s="19">
        <v>241273150</v>
      </c>
      <c r="C51" s="23"/>
      <c r="D51" s="23"/>
      <c r="E51" s="23"/>
      <c r="F51" s="23"/>
      <c r="G51" s="23"/>
      <c r="H51" s="19">
        <f t="shared" si="14"/>
        <v>241273150</v>
      </c>
      <c r="I51" s="23"/>
      <c r="J51" s="20">
        <f t="shared" si="13"/>
        <v>241273150</v>
      </c>
      <c r="K51" s="20">
        <v>71156850</v>
      </c>
      <c r="L51" s="20"/>
      <c r="M51" s="20">
        <v>20000000</v>
      </c>
      <c r="N51" s="20">
        <f t="shared" si="12"/>
        <v>332430000</v>
      </c>
      <c r="O51" s="20"/>
      <c r="P51" s="20">
        <v>84913277</v>
      </c>
      <c r="Q51" s="20">
        <v>98504137</v>
      </c>
      <c r="R51" s="20">
        <f>+'[3]EJECUCIÓN 05-02 FNP'!$I$186</f>
        <v>149012586</v>
      </c>
      <c r="S51" s="20">
        <f t="shared" si="4"/>
        <v>332430000</v>
      </c>
      <c r="T51" s="42">
        <f t="shared" si="5"/>
        <v>1</v>
      </c>
    </row>
    <row r="52" spans="1:20" s="40" customFormat="1" ht="15" hidden="1" outlineLevel="2" x14ac:dyDescent="0.25">
      <c r="A52" s="41" t="s">
        <v>67</v>
      </c>
      <c r="B52" s="19">
        <f>+B53+B54</f>
        <v>250000000</v>
      </c>
      <c r="C52" s="23"/>
      <c r="D52" s="23"/>
      <c r="E52" s="23"/>
      <c r="F52" s="23"/>
      <c r="G52" s="23"/>
      <c r="H52" s="19">
        <f t="shared" si="14"/>
        <v>250000000</v>
      </c>
      <c r="I52" s="23"/>
      <c r="J52" s="20">
        <f t="shared" si="13"/>
        <v>250000000</v>
      </c>
      <c r="K52" s="20">
        <f>+K53+K54</f>
        <v>0</v>
      </c>
      <c r="L52" s="20"/>
      <c r="M52" s="20">
        <f>+M53+M54</f>
        <v>5000000</v>
      </c>
      <c r="N52" s="20">
        <f t="shared" si="12"/>
        <v>255000000</v>
      </c>
      <c r="O52" s="20">
        <f>+O53+O54</f>
        <v>0</v>
      </c>
      <c r="P52" s="20">
        <f>+P53+P54</f>
        <v>41755531</v>
      </c>
      <c r="Q52" s="20">
        <f>+Q53+Q54</f>
        <v>79154801</v>
      </c>
      <c r="R52" s="20">
        <f>+R53+R54</f>
        <v>134089668</v>
      </c>
      <c r="S52" s="20">
        <f t="shared" si="4"/>
        <v>255000000</v>
      </c>
      <c r="T52" s="42">
        <f t="shared" si="5"/>
        <v>1</v>
      </c>
    </row>
    <row r="53" spans="1:20" s="40" customFormat="1" ht="15" hidden="1" outlineLevel="2" x14ac:dyDescent="0.25">
      <c r="A53" s="41" t="s">
        <v>68</v>
      </c>
      <c r="B53" s="19">
        <v>100000000</v>
      </c>
      <c r="C53" s="23"/>
      <c r="D53" s="23"/>
      <c r="E53" s="23"/>
      <c r="F53" s="23"/>
      <c r="G53" s="23"/>
      <c r="H53" s="19">
        <f t="shared" si="14"/>
        <v>100000000</v>
      </c>
      <c r="I53" s="23"/>
      <c r="J53" s="20">
        <f t="shared" si="13"/>
        <v>100000000</v>
      </c>
      <c r="K53" s="20"/>
      <c r="L53" s="20"/>
      <c r="M53" s="20"/>
      <c r="N53" s="20">
        <f t="shared" si="12"/>
        <v>100000000</v>
      </c>
      <c r="O53" s="20"/>
      <c r="P53" s="20"/>
      <c r="Q53" s="20">
        <v>30200800</v>
      </c>
      <c r="R53" s="20">
        <f>+'[3]EJECUCIÓN 05-02 FNP'!$I$187</f>
        <v>69799200</v>
      </c>
      <c r="S53" s="20">
        <f t="shared" si="4"/>
        <v>100000000</v>
      </c>
      <c r="T53" s="42">
        <f t="shared" si="5"/>
        <v>1</v>
      </c>
    </row>
    <row r="54" spans="1:20" s="40" customFormat="1" ht="15" hidden="1" outlineLevel="2" x14ac:dyDescent="0.25">
      <c r="A54" s="41" t="s">
        <v>69</v>
      </c>
      <c r="B54" s="19">
        <v>150000000</v>
      </c>
      <c r="C54" s="23"/>
      <c r="D54" s="23"/>
      <c r="E54" s="23"/>
      <c r="F54" s="23"/>
      <c r="G54" s="23"/>
      <c r="H54" s="19">
        <f t="shared" si="14"/>
        <v>150000000</v>
      </c>
      <c r="I54" s="23"/>
      <c r="J54" s="20">
        <f t="shared" si="13"/>
        <v>150000000</v>
      </c>
      <c r="K54" s="20"/>
      <c r="L54" s="20"/>
      <c r="M54" s="20">
        <v>5000000</v>
      </c>
      <c r="N54" s="20">
        <f t="shared" si="12"/>
        <v>155000000</v>
      </c>
      <c r="O54" s="20"/>
      <c r="P54" s="20">
        <v>41755531</v>
      </c>
      <c r="Q54" s="20">
        <v>48954001</v>
      </c>
      <c r="R54" s="20">
        <f>+'[3]EJECUCIÓN 05-02 FNP'!$I$188</f>
        <v>64290468</v>
      </c>
      <c r="S54" s="20">
        <f t="shared" si="4"/>
        <v>155000000</v>
      </c>
      <c r="T54" s="42">
        <f t="shared" si="5"/>
        <v>1</v>
      </c>
    </row>
    <row r="55" spans="1:20" s="40" customFormat="1" ht="15" hidden="1" outlineLevel="1" x14ac:dyDescent="0.25">
      <c r="A55" s="41" t="s">
        <v>70</v>
      </c>
      <c r="B55" s="19">
        <v>34448532</v>
      </c>
      <c r="C55" s="23"/>
      <c r="D55" s="23"/>
      <c r="E55" s="23"/>
      <c r="F55" s="23"/>
      <c r="G55" s="23"/>
      <c r="H55" s="19">
        <f t="shared" si="14"/>
        <v>34448532</v>
      </c>
      <c r="I55" s="23"/>
      <c r="J55" s="20">
        <f t="shared" si="13"/>
        <v>34448532</v>
      </c>
      <c r="K55" s="20"/>
      <c r="L55" s="20"/>
      <c r="M55" s="20"/>
      <c r="N55" s="20">
        <f t="shared" si="12"/>
        <v>34448532</v>
      </c>
      <c r="O55" s="20">
        <v>8130422</v>
      </c>
      <c r="P55" s="20">
        <v>9050384</v>
      </c>
      <c r="Q55" s="20">
        <v>8882348</v>
      </c>
      <c r="R55" s="20">
        <v>8313017</v>
      </c>
      <c r="S55" s="20">
        <f t="shared" si="4"/>
        <v>34376171</v>
      </c>
      <c r="T55" s="42">
        <f t="shared" si="5"/>
        <v>0.99789944604896375</v>
      </c>
    </row>
    <row r="56" spans="1:20" s="40" customFormat="1" ht="15" hidden="1" outlineLevel="1" x14ac:dyDescent="0.25">
      <c r="A56" s="41" t="s">
        <v>71</v>
      </c>
      <c r="B56" s="19">
        <f>+[2]Agregado!$B$24</f>
        <v>420783248.60000002</v>
      </c>
      <c r="C56" s="23"/>
      <c r="D56" s="23"/>
      <c r="E56" s="23"/>
      <c r="F56" s="23"/>
      <c r="G56" s="23"/>
      <c r="H56" s="19">
        <f>+B56+C56+D56+G56+E56+F56</f>
        <v>420783248.60000002</v>
      </c>
      <c r="I56" s="23"/>
      <c r="J56" s="20">
        <f t="shared" si="13"/>
        <v>420783248.60000002</v>
      </c>
      <c r="K56" s="20"/>
      <c r="L56" s="20"/>
      <c r="M56" s="20"/>
      <c r="N56" s="20">
        <f t="shared" si="12"/>
        <v>420783248.60000002</v>
      </c>
      <c r="O56" s="20">
        <v>110967245</v>
      </c>
      <c r="P56" s="20">
        <v>113185968</v>
      </c>
      <c r="Q56" s="20">
        <v>105250000</v>
      </c>
      <c r="R56" s="20">
        <v>87916668</v>
      </c>
      <c r="S56" s="20">
        <f t="shared" si="4"/>
        <v>417319881</v>
      </c>
      <c r="T56" s="42">
        <f t="shared" si="5"/>
        <v>0.99176923603417411</v>
      </c>
    </row>
    <row r="57" spans="1:20" s="40" customFormat="1" ht="15" collapsed="1" x14ac:dyDescent="0.25">
      <c r="A57" s="43" t="s">
        <v>72</v>
      </c>
      <c r="B57" s="16">
        <f>SUM(B58:B60)</f>
        <v>185484989.845</v>
      </c>
      <c r="C57" s="23"/>
      <c r="D57" s="23"/>
      <c r="E57" s="23"/>
      <c r="F57" s="23"/>
      <c r="G57" s="23"/>
      <c r="H57" s="16">
        <f>SUM(H58:H60)</f>
        <v>185484989.845</v>
      </c>
      <c r="I57" s="23"/>
      <c r="J57" s="16">
        <f>SUM(J58:J60)</f>
        <v>185484989.845</v>
      </c>
      <c r="K57" s="16">
        <f>SUM(K58:K60)</f>
        <v>0</v>
      </c>
      <c r="L57" s="16">
        <f>SUM(L58:L60)</f>
        <v>0</v>
      </c>
      <c r="M57" s="16">
        <f>SUM(M58:M60)</f>
        <v>0</v>
      </c>
      <c r="N57" s="16">
        <f t="shared" si="12"/>
        <v>185484989.845</v>
      </c>
      <c r="O57" s="16">
        <f>SUM(O58:O60)</f>
        <v>49962611</v>
      </c>
      <c r="P57" s="16">
        <f>SUM(P58:P60)</f>
        <v>27194447</v>
      </c>
      <c r="Q57" s="16">
        <f>SUM(Q58:Q60)</f>
        <v>36203847</v>
      </c>
      <c r="R57" s="16">
        <f>SUM(R58:R60)</f>
        <v>61137738</v>
      </c>
      <c r="S57" s="16">
        <f t="shared" si="4"/>
        <v>174498643</v>
      </c>
      <c r="T57" s="17">
        <f t="shared" si="5"/>
        <v>0.94076961777780133</v>
      </c>
    </row>
    <row r="58" spans="1:20" s="40" customFormat="1" ht="15" hidden="1" outlineLevel="1" x14ac:dyDescent="0.25">
      <c r="A58" s="41" t="s">
        <v>73</v>
      </c>
      <c r="B58" s="19">
        <f>+[2]Agregado!$B$27+880000</f>
        <v>117095664.2</v>
      </c>
      <c r="C58" s="23"/>
      <c r="D58" s="23"/>
      <c r="E58" s="23"/>
      <c r="F58" s="23"/>
      <c r="G58" s="23"/>
      <c r="H58" s="19">
        <f>+B58+C58+D58+G58+E58+F58</f>
        <v>117095664.2</v>
      </c>
      <c r="I58" s="23"/>
      <c r="J58" s="20">
        <f>+H58+I58</f>
        <v>117095664.2</v>
      </c>
      <c r="K58" s="20"/>
      <c r="L58" s="20"/>
      <c r="M58" s="20"/>
      <c r="N58" s="20">
        <f t="shared" si="12"/>
        <v>117095664.2</v>
      </c>
      <c r="O58" s="20">
        <v>31350808.999999996</v>
      </c>
      <c r="P58" s="20">
        <v>23378530</v>
      </c>
      <c r="Q58" s="20">
        <v>23147730</v>
      </c>
      <c r="R58" s="20">
        <f>+'[3]EJECUCIÓN 05-02 FNP'!$I$135</f>
        <v>38989566</v>
      </c>
      <c r="S58" s="20">
        <f t="shared" si="4"/>
        <v>116866635</v>
      </c>
      <c r="T58" s="42">
        <f t="shared" si="5"/>
        <v>0.99804408471001271</v>
      </c>
    </row>
    <row r="59" spans="1:20" s="40" customFormat="1" ht="15" hidden="1" outlineLevel="1" x14ac:dyDescent="0.25">
      <c r="A59" s="41" t="s">
        <v>74</v>
      </c>
      <c r="B59" s="19">
        <f>+[2]Agregado!$B$28-880000</f>
        <v>21837093.645000003</v>
      </c>
      <c r="C59" s="23"/>
      <c r="D59" s="23"/>
      <c r="E59" s="23"/>
      <c r="F59" s="23"/>
      <c r="G59" s="23"/>
      <c r="H59" s="19">
        <f>+B59+C59+D59+G59+E59+F59</f>
        <v>21837093.645000003</v>
      </c>
      <c r="I59" s="23"/>
      <c r="J59" s="20">
        <f>+H59+I59</f>
        <v>21837093.645000003</v>
      </c>
      <c r="K59" s="20"/>
      <c r="L59" s="20"/>
      <c r="M59" s="20"/>
      <c r="N59" s="20">
        <f t="shared" si="12"/>
        <v>21837093.645000003</v>
      </c>
      <c r="O59" s="20">
        <v>8230752</v>
      </c>
      <c r="P59" s="20">
        <v>3815917</v>
      </c>
      <c r="Q59" s="20">
        <v>3056117</v>
      </c>
      <c r="R59" s="20">
        <f>+'[3]EJECUCIÓN 05-02 FNP'!$I$136</f>
        <v>6733117</v>
      </c>
      <c r="S59" s="20">
        <f t="shared" si="4"/>
        <v>21835903</v>
      </c>
      <c r="T59" s="42">
        <f t="shared" si="5"/>
        <v>0.99994547603177608</v>
      </c>
    </row>
    <row r="60" spans="1:20" s="40" customFormat="1" ht="15" hidden="1" outlineLevel="1" x14ac:dyDescent="0.25">
      <c r="A60" s="41" t="s">
        <v>75</v>
      </c>
      <c r="B60" s="19">
        <f>+[2]Agregado!$B$29</f>
        <v>46552232</v>
      </c>
      <c r="C60" s="23"/>
      <c r="D60" s="23"/>
      <c r="E60" s="23"/>
      <c r="F60" s="23"/>
      <c r="G60" s="23"/>
      <c r="H60" s="19">
        <f>+B60+C60+D60+G60+E60+F60</f>
        <v>46552232</v>
      </c>
      <c r="I60" s="23"/>
      <c r="J60" s="20">
        <f>+H60+I60</f>
        <v>46552232</v>
      </c>
      <c r="K60" s="20"/>
      <c r="L60" s="20"/>
      <c r="M60" s="20"/>
      <c r="N60" s="20">
        <f t="shared" si="12"/>
        <v>46552232</v>
      </c>
      <c r="O60" s="20">
        <v>10381050</v>
      </c>
      <c r="P60" s="20"/>
      <c r="Q60" s="20">
        <v>10000000</v>
      </c>
      <c r="R60" s="20">
        <f>+'[3]EJECUCIÓN 05-02 FNP'!$I$137</f>
        <v>15415055</v>
      </c>
      <c r="S60" s="20">
        <f t="shared" si="4"/>
        <v>35796105</v>
      </c>
      <c r="T60" s="42">
        <f t="shared" si="5"/>
        <v>0.76894497776175375</v>
      </c>
    </row>
    <row r="61" spans="1:20" s="40" customFormat="1" ht="15" collapsed="1" x14ac:dyDescent="0.25">
      <c r="A61" s="43" t="s">
        <v>76</v>
      </c>
      <c r="B61" s="16">
        <f>SUM(B62:B64)</f>
        <v>299966792</v>
      </c>
      <c r="C61" s="23"/>
      <c r="D61" s="23"/>
      <c r="E61" s="23"/>
      <c r="F61" s="23"/>
      <c r="G61" s="23"/>
      <c r="H61" s="16">
        <f>SUM(H62:H64)</f>
        <v>299966792</v>
      </c>
      <c r="I61" s="23"/>
      <c r="J61" s="16">
        <f>SUM(J62:J64)</f>
        <v>299966792</v>
      </c>
      <c r="K61" s="16">
        <f>SUM(K62:K64)</f>
        <v>0</v>
      </c>
      <c r="L61" s="16">
        <f>SUM(L62:L64)</f>
        <v>18642000</v>
      </c>
      <c r="M61" s="16">
        <f>SUM(M62:M64)</f>
        <v>0</v>
      </c>
      <c r="N61" s="16">
        <f t="shared" si="12"/>
        <v>318608792</v>
      </c>
      <c r="O61" s="16">
        <f>SUM(O62:O64)</f>
        <v>81792061</v>
      </c>
      <c r="P61" s="16">
        <f>SUM(P62:P64)</f>
        <v>68083079</v>
      </c>
      <c r="Q61" s="16">
        <f>SUM(Q62:Q64)</f>
        <v>70670715</v>
      </c>
      <c r="R61" s="16">
        <f>SUM(R62:R64)</f>
        <v>95907162</v>
      </c>
      <c r="S61" s="16">
        <f t="shared" si="4"/>
        <v>316453017</v>
      </c>
      <c r="T61" s="17">
        <f t="shared" si="5"/>
        <v>0.99323378684414965</v>
      </c>
    </row>
    <row r="62" spans="1:20" s="40" customFormat="1" ht="15" hidden="1" outlineLevel="1" x14ac:dyDescent="0.25">
      <c r="A62" s="41" t="s">
        <v>77</v>
      </c>
      <c r="B62" s="19">
        <f>+[2]Agregado!$B$32</f>
        <v>111985000</v>
      </c>
      <c r="C62" s="23"/>
      <c r="D62" s="23"/>
      <c r="E62" s="23"/>
      <c r="F62" s="23"/>
      <c r="G62" s="23"/>
      <c r="H62" s="19">
        <f>+B62+C62+D62+G62+E62+F62</f>
        <v>111985000</v>
      </c>
      <c r="I62" s="23"/>
      <c r="J62" s="20">
        <f>+H62+I62</f>
        <v>111985000</v>
      </c>
      <c r="K62" s="20"/>
      <c r="L62" s="20">
        <v>11642000</v>
      </c>
      <c r="M62" s="20"/>
      <c r="N62" s="20">
        <f t="shared" si="12"/>
        <v>123627000</v>
      </c>
      <c r="O62" s="20">
        <v>21673481</v>
      </c>
      <c r="P62" s="20">
        <v>25009754</v>
      </c>
      <c r="Q62" s="20">
        <v>32122245</v>
      </c>
      <c r="R62" s="20">
        <f>+'[3]EJECUCIÓN 05-02 FNP'!$I$138</f>
        <v>43566189</v>
      </c>
      <c r="S62" s="20">
        <f t="shared" si="4"/>
        <v>122371669</v>
      </c>
      <c r="T62" s="42">
        <f t="shared" si="5"/>
        <v>0.98984581847007536</v>
      </c>
    </row>
    <row r="63" spans="1:20" s="40" customFormat="1" ht="15" hidden="1" outlineLevel="1" x14ac:dyDescent="0.25">
      <c r="A63" s="41" t="s">
        <v>78</v>
      </c>
      <c r="B63" s="19">
        <f>+[2]Agregado!$B$33</f>
        <v>167241792</v>
      </c>
      <c r="C63" s="23"/>
      <c r="D63" s="23"/>
      <c r="E63" s="23"/>
      <c r="F63" s="23"/>
      <c r="G63" s="23"/>
      <c r="H63" s="19">
        <f>+B63+C63+D63+G63+E63+F63</f>
        <v>167241792</v>
      </c>
      <c r="I63" s="23"/>
      <c r="J63" s="20">
        <f>+H63+I63</f>
        <v>167241792</v>
      </c>
      <c r="K63" s="20"/>
      <c r="L63" s="20"/>
      <c r="M63" s="20"/>
      <c r="N63" s="20">
        <f t="shared" si="12"/>
        <v>167241792</v>
      </c>
      <c r="O63" s="20">
        <v>39378580</v>
      </c>
      <c r="P63" s="20">
        <v>43073325</v>
      </c>
      <c r="Q63" s="20">
        <v>38548470</v>
      </c>
      <c r="R63" s="20">
        <f>+'[3]EJECUCIÓN 05-02 FNP'!$I$139</f>
        <v>45684833</v>
      </c>
      <c r="S63" s="20">
        <f t="shared" si="4"/>
        <v>166685208</v>
      </c>
      <c r="T63" s="42">
        <f t="shared" si="5"/>
        <v>0.99667198017108072</v>
      </c>
    </row>
    <row r="64" spans="1:20" s="40" customFormat="1" ht="15" hidden="1" outlineLevel="1" x14ac:dyDescent="0.25">
      <c r="A64" s="41" t="s">
        <v>79</v>
      </c>
      <c r="B64" s="19">
        <f>+[2]Agregado!$B$34</f>
        <v>20740000</v>
      </c>
      <c r="C64" s="23"/>
      <c r="D64" s="23"/>
      <c r="E64" s="23"/>
      <c r="F64" s="23"/>
      <c r="G64" s="23"/>
      <c r="H64" s="19">
        <f>+B64+C64+D64+G64+E64+F64</f>
        <v>20740000</v>
      </c>
      <c r="I64" s="23"/>
      <c r="J64" s="20">
        <f>+H64+I64</f>
        <v>20740000</v>
      </c>
      <c r="K64" s="20"/>
      <c r="L64" s="20">
        <v>7000000</v>
      </c>
      <c r="M64" s="20"/>
      <c r="N64" s="20">
        <f t="shared" si="12"/>
        <v>27740000</v>
      </c>
      <c r="O64" s="20">
        <v>20740000</v>
      </c>
      <c r="P64" s="20"/>
      <c r="Q64" s="20"/>
      <c r="R64" s="20">
        <f>+'[3]EJECUCIÓN 05-02 FNP'!$I$140</f>
        <v>6656140</v>
      </c>
      <c r="S64" s="20">
        <f t="shared" si="4"/>
        <v>27396140</v>
      </c>
      <c r="T64" s="42">
        <f t="shared" si="5"/>
        <v>0.98760418168709441</v>
      </c>
    </row>
    <row r="65" spans="1:20" s="40" customFormat="1" ht="15" collapsed="1" x14ac:dyDescent="0.25">
      <c r="A65" s="43" t="s">
        <v>80</v>
      </c>
      <c r="B65" s="16">
        <f>SUM(B66:B69)</f>
        <v>244867000</v>
      </c>
      <c r="C65" s="23"/>
      <c r="D65" s="23"/>
      <c r="E65" s="23"/>
      <c r="F65" s="23"/>
      <c r="G65" s="23"/>
      <c r="H65" s="16">
        <f>SUM(H66:H69)</f>
        <v>244867000</v>
      </c>
      <c r="I65" s="23"/>
      <c r="J65" s="16">
        <f>SUM(J66:J69)</f>
        <v>244867000</v>
      </c>
      <c r="K65" s="16">
        <f>SUM(K66:K69)</f>
        <v>0</v>
      </c>
      <c r="L65" s="16">
        <f>SUM(L66:L69)</f>
        <v>0</v>
      </c>
      <c r="M65" s="16">
        <f>SUM(M66:M69)</f>
        <v>0</v>
      </c>
      <c r="N65" s="16">
        <f t="shared" si="12"/>
        <v>244867000</v>
      </c>
      <c r="O65" s="16">
        <f>SUM(O66:O69)</f>
        <v>51593697</v>
      </c>
      <c r="P65" s="16">
        <f>SUM(P66:P69)</f>
        <v>60047788</v>
      </c>
      <c r="Q65" s="16">
        <f>SUM(Q66:Q69)</f>
        <v>64013929</v>
      </c>
      <c r="R65" s="16">
        <f>SUM(R66:R69)</f>
        <v>54572105</v>
      </c>
      <c r="S65" s="16">
        <f t="shared" si="4"/>
        <v>230227519</v>
      </c>
      <c r="T65" s="17">
        <f t="shared" si="5"/>
        <v>0.94021456137413373</v>
      </c>
    </row>
    <row r="66" spans="1:20" s="40" customFormat="1" ht="15" hidden="1" outlineLevel="1" x14ac:dyDescent="0.25">
      <c r="A66" s="41" t="s">
        <v>81</v>
      </c>
      <c r="B66" s="19">
        <f>+[2]Agregado!$B$37</f>
        <v>23375000</v>
      </c>
      <c r="C66" s="23"/>
      <c r="D66" s="23"/>
      <c r="E66" s="23"/>
      <c r="F66" s="23"/>
      <c r="G66" s="23"/>
      <c r="H66" s="19">
        <f>+B66+C66+D66+G66+E66+F66</f>
        <v>23375000</v>
      </c>
      <c r="I66" s="23"/>
      <c r="J66" s="20">
        <f>+H66+I66</f>
        <v>23375000</v>
      </c>
      <c r="K66" s="20"/>
      <c r="L66" s="20"/>
      <c r="M66" s="20"/>
      <c r="N66" s="20">
        <f t="shared" si="12"/>
        <v>23375000</v>
      </c>
      <c r="O66" s="20">
        <v>7977841</v>
      </c>
      <c r="P66" s="20">
        <v>7896434</v>
      </c>
      <c r="Q66" s="20">
        <v>6658674</v>
      </c>
      <c r="R66" s="20">
        <f>+'[3]EJECUCIÓN 05-02 FNP'!$I$141</f>
        <v>4206903</v>
      </c>
      <c r="S66" s="20">
        <f t="shared" si="4"/>
        <v>26739852</v>
      </c>
      <c r="T66" s="42">
        <f t="shared" si="5"/>
        <v>1.1439508877005347</v>
      </c>
    </row>
    <row r="67" spans="1:20" s="40" customFormat="1" ht="15" hidden="1" outlineLevel="1" x14ac:dyDescent="0.25">
      <c r="A67" s="41" t="s">
        <v>82</v>
      </c>
      <c r="B67" s="19">
        <f>+[2]Agregado!$B$38</f>
        <v>118500000</v>
      </c>
      <c r="C67" s="23"/>
      <c r="D67" s="23"/>
      <c r="E67" s="23"/>
      <c r="F67" s="23"/>
      <c r="G67" s="23"/>
      <c r="H67" s="19">
        <f>+B67+C67+D67+G67+E67+F67</f>
        <v>118500000</v>
      </c>
      <c r="I67" s="23"/>
      <c r="J67" s="20">
        <f>+H67+I67</f>
        <v>118500000</v>
      </c>
      <c r="K67" s="20"/>
      <c r="L67" s="20"/>
      <c r="M67" s="20"/>
      <c r="N67" s="20">
        <f t="shared" si="12"/>
        <v>118500000</v>
      </c>
      <c r="O67" s="20">
        <v>25790526</v>
      </c>
      <c r="P67" s="20">
        <v>27221610</v>
      </c>
      <c r="Q67" s="20">
        <v>24795360</v>
      </c>
      <c r="R67" s="20">
        <f>+'[3]EJECUCIÓN 05-02 FNP'!$I$142</f>
        <v>30938173</v>
      </c>
      <c r="S67" s="20">
        <f t="shared" si="4"/>
        <v>108745669</v>
      </c>
      <c r="T67" s="42">
        <f t="shared" si="5"/>
        <v>0.917684970464135</v>
      </c>
    </row>
    <row r="68" spans="1:20" s="40" customFormat="1" ht="15" hidden="1" outlineLevel="1" x14ac:dyDescent="0.25">
      <c r="A68" s="41" t="s">
        <v>83</v>
      </c>
      <c r="B68" s="19">
        <f>+[2]Agregado!$B$39</f>
        <v>12220000</v>
      </c>
      <c r="C68" s="23"/>
      <c r="D68" s="23"/>
      <c r="E68" s="23"/>
      <c r="F68" s="23"/>
      <c r="G68" s="23"/>
      <c r="H68" s="19">
        <f>+B68+C68+D68+G68+E68+F68</f>
        <v>12220000</v>
      </c>
      <c r="I68" s="23"/>
      <c r="J68" s="20">
        <f>+H68+I68</f>
        <v>12220000</v>
      </c>
      <c r="K68" s="20"/>
      <c r="L68" s="20"/>
      <c r="M68" s="20"/>
      <c r="N68" s="20">
        <f t="shared" si="12"/>
        <v>12220000</v>
      </c>
      <c r="O68" s="20"/>
      <c r="P68" s="20">
        <v>0</v>
      </c>
      <c r="Q68" s="20">
        <v>11741682</v>
      </c>
      <c r="R68" s="20">
        <f>+'[3]EJECUCIÓN 05-02 FNP'!$I$143</f>
        <v>258800</v>
      </c>
      <c r="S68" s="20">
        <f t="shared" si="4"/>
        <v>12000482</v>
      </c>
      <c r="T68" s="42">
        <f t="shared" si="5"/>
        <v>0.9820361702127659</v>
      </c>
    </row>
    <row r="69" spans="1:20" s="40" customFormat="1" ht="15" hidden="1" outlineLevel="1" x14ac:dyDescent="0.25">
      <c r="A69" s="41" t="s">
        <v>84</v>
      </c>
      <c r="B69" s="19">
        <f>+[2]Agregado!$B$40</f>
        <v>90772000</v>
      </c>
      <c r="C69" s="23"/>
      <c r="D69" s="23"/>
      <c r="E69" s="23"/>
      <c r="F69" s="23"/>
      <c r="G69" s="23"/>
      <c r="H69" s="19">
        <f>+B69+C69+D69+G69+E69+F69</f>
        <v>90772000</v>
      </c>
      <c r="I69" s="23"/>
      <c r="J69" s="20">
        <f>+H69+I69</f>
        <v>90772000</v>
      </c>
      <c r="K69" s="20"/>
      <c r="L69" s="20"/>
      <c r="M69" s="20"/>
      <c r="N69" s="20">
        <f t="shared" si="12"/>
        <v>90772000</v>
      </c>
      <c r="O69" s="20">
        <v>17825330</v>
      </c>
      <c r="P69" s="20">
        <v>24929744</v>
      </c>
      <c r="Q69" s="20">
        <v>20818213</v>
      </c>
      <c r="R69" s="20">
        <f>+'[3]EJECUCIÓN 05-02 FNP'!$I$144</f>
        <v>19168229</v>
      </c>
      <c r="S69" s="20">
        <f t="shared" si="4"/>
        <v>82741516</v>
      </c>
      <c r="T69" s="42">
        <f t="shared" si="5"/>
        <v>0.911531265147843</v>
      </c>
    </row>
    <row r="70" spans="1:20" s="40" customFormat="1" ht="15" collapsed="1" x14ac:dyDescent="0.25">
      <c r="A70" s="43" t="s">
        <v>85</v>
      </c>
      <c r="B70" s="16">
        <f>SUM(B71:B72)</f>
        <v>230912064.81999999</v>
      </c>
      <c r="C70" s="23"/>
      <c r="D70" s="23"/>
      <c r="E70" s="23"/>
      <c r="F70" s="23"/>
      <c r="G70" s="23"/>
      <c r="H70" s="16">
        <f>SUM(H71:H72)</f>
        <v>230912064.81999999</v>
      </c>
      <c r="I70" s="23"/>
      <c r="J70" s="16">
        <f>SUM(J71:J72)</f>
        <v>230912064.81999999</v>
      </c>
      <c r="K70" s="16">
        <f>SUM(K71:K72)</f>
        <v>0</v>
      </c>
      <c r="L70" s="16">
        <f>SUM(L71:L72)</f>
        <v>0</v>
      </c>
      <c r="M70" s="16">
        <f>SUM(M71:M72)</f>
        <v>0</v>
      </c>
      <c r="N70" s="16">
        <f t="shared" si="12"/>
        <v>230912064.81999999</v>
      </c>
      <c r="O70" s="16">
        <f>SUM(O71:O72)</f>
        <v>55365556</v>
      </c>
      <c r="P70" s="16">
        <f>SUM(P71:P72)</f>
        <v>47127416</v>
      </c>
      <c r="Q70" s="16">
        <f>SUM(Q71:Q72)</f>
        <v>53901103</v>
      </c>
      <c r="R70" s="16">
        <f>SUM(R71:R72)</f>
        <v>61351752</v>
      </c>
      <c r="S70" s="16">
        <f t="shared" si="4"/>
        <v>217745827</v>
      </c>
      <c r="T70" s="17">
        <f t="shared" si="5"/>
        <v>0.94298159418277561</v>
      </c>
    </row>
    <row r="71" spans="1:20" s="40" customFormat="1" ht="15" hidden="1" outlineLevel="1" x14ac:dyDescent="0.25">
      <c r="A71" s="41" t="s">
        <v>86</v>
      </c>
      <c r="B71" s="19">
        <f>+[2]Agregado!$B$43</f>
        <v>206112064.81999999</v>
      </c>
      <c r="C71" s="23"/>
      <c r="D71" s="23"/>
      <c r="E71" s="23"/>
      <c r="F71" s="23"/>
      <c r="G71" s="23"/>
      <c r="H71" s="19">
        <f>+B71+C71+D71+G71+E71+F71</f>
        <v>206112064.81999999</v>
      </c>
      <c r="I71" s="23"/>
      <c r="J71" s="20">
        <f>+H71+I71</f>
        <v>206112064.81999999</v>
      </c>
      <c r="K71" s="20"/>
      <c r="L71" s="20"/>
      <c r="M71" s="20"/>
      <c r="N71" s="20">
        <f t="shared" si="12"/>
        <v>206112064.81999999</v>
      </c>
      <c r="O71" s="20">
        <v>55365556</v>
      </c>
      <c r="P71" s="20">
        <v>47127416</v>
      </c>
      <c r="Q71" s="20">
        <v>53901103</v>
      </c>
      <c r="R71" s="20">
        <f>+'[3]EJECUCIÓN 05-02 FNP'!$I$190</f>
        <v>47980933</v>
      </c>
      <c r="S71" s="20">
        <f t="shared" si="4"/>
        <v>204375008</v>
      </c>
      <c r="T71" s="42">
        <f t="shared" si="5"/>
        <v>0.9915722700584414</v>
      </c>
    </row>
    <row r="72" spans="1:20" s="40" customFormat="1" ht="15" hidden="1" outlineLevel="1" x14ac:dyDescent="0.25">
      <c r="A72" s="41" t="s">
        <v>87</v>
      </c>
      <c r="B72" s="19">
        <f>+[2]Agregado!$B$44</f>
        <v>24800000</v>
      </c>
      <c r="C72" s="23"/>
      <c r="D72" s="23"/>
      <c r="E72" s="23"/>
      <c r="F72" s="23"/>
      <c r="G72" s="23"/>
      <c r="H72" s="19">
        <f>+B72+C72+D72+G72+E72+F72</f>
        <v>24800000</v>
      </c>
      <c r="I72" s="23"/>
      <c r="J72" s="20">
        <f>+H72+I72</f>
        <v>24800000</v>
      </c>
      <c r="K72" s="20"/>
      <c r="L72" s="20"/>
      <c r="M72" s="20"/>
      <c r="N72" s="20">
        <f t="shared" si="12"/>
        <v>24800000</v>
      </c>
      <c r="O72" s="20">
        <v>0</v>
      </c>
      <c r="P72" s="20"/>
      <c r="Q72" s="20"/>
      <c r="R72" s="20">
        <f>+'[3]EJECUCIÓN 05-02 FNP'!$I$191</f>
        <v>13370819</v>
      </c>
      <c r="S72" s="20">
        <f t="shared" si="4"/>
        <v>13370819</v>
      </c>
      <c r="T72" s="42">
        <f t="shared" si="5"/>
        <v>0.53914592741935485</v>
      </c>
    </row>
    <row r="73" spans="1:20" s="40" customFormat="1" ht="15" collapsed="1" x14ac:dyDescent="0.25">
      <c r="A73" s="41"/>
      <c r="B73" s="19"/>
      <c r="C73" s="23"/>
      <c r="D73" s="23"/>
      <c r="E73" s="23"/>
      <c r="F73" s="23"/>
      <c r="G73" s="23"/>
      <c r="H73" s="19"/>
      <c r="I73" s="23"/>
      <c r="J73" s="20"/>
      <c r="K73" s="20"/>
      <c r="L73" s="20"/>
      <c r="M73" s="20"/>
      <c r="N73" s="20"/>
      <c r="O73" s="20"/>
      <c r="P73" s="20"/>
      <c r="Q73" s="20"/>
      <c r="R73" s="20"/>
      <c r="S73" s="20">
        <f t="shared" ref="S73:S136" si="15">+O73+P73+Q73+R73</f>
        <v>0</v>
      </c>
      <c r="T73" s="42"/>
    </row>
    <row r="74" spans="1:20" s="40" customFormat="1" ht="15" x14ac:dyDescent="0.25">
      <c r="A74" s="43" t="s">
        <v>88</v>
      </c>
      <c r="B74" s="19"/>
      <c r="C74" s="23"/>
      <c r="D74" s="23"/>
      <c r="E74" s="23"/>
      <c r="F74" s="23">
        <f>+F75+F81+F91+F97+F100</f>
        <v>6052932368.1557693</v>
      </c>
      <c r="G74" s="23"/>
      <c r="H74" s="23">
        <f>+H75+H81+H91+H97+H100</f>
        <v>6052932368.1557693</v>
      </c>
      <c r="I74" s="23"/>
      <c r="J74" s="16">
        <f>+H74+I74</f>
        <v>6052932368.1557693</v>
      </c>
      <c r="K74" s="16">
        <f>+K75+K81+K91+K97+K100</f>
        <v>0</v>
      </c>
      <c r="L74" s="16">
        <f>+L75+L81+L91+L97+L100</f>
        <v>1240000000</v>
      </c>
      <c r="M74" s="16">
        <f>+M75+M81+M91+M97+M100</f>
        <v>0</v>
      </c>
      <c r="N74" s="16">
        <f t="shared" ref="N74:N102" si="16">+J74+K74+L74+M74</f>
        <v>7292932368.1557693</v>
      </c>
      <c r="O74" s="16">
        <f>+O75+O81+O91+O97+O100</f>
        <v>1190485259</v>
      </c>
      <c r="P74" s="16">
        <f>+P75+P81+P91+P97+P100</f>
        <v>2060499172</v>
      </c>
      <c r="Q74" s="16">
        <f>+Q75+Q81+Q91+Q97+Q100</f>
        <v>2401128226</v>
      </c>
      <c r="R74" s="16">
        <f>+R75+R81+R91+R97+R100</f>
        <v>1597955598</v>
      </c>
      <c r="S74" s="16">
        <f t="shared" si="15"/>
        <v>7250068255</v>
      </c>
      <c r="T74" s="17">
        <f t="shared" ref="T74:T137" si="17">IFERROR(S74/N74,0)</f>
        <v>0.99412251327834422</v>
      </c>
    </row>
    <row r="75" spans="1:20" s="40" customFormat="1" ht="15" x14ac:dyDescent="0.25">
      <c r="A75" s="43" t="s">
        <v>89</v>
      </c>
      <c r="B75" s="19"/>
      <c r="C75" s="23"/>
      <c r="D75" s="23"/>
      <c r="E75" s="23"/>
      <c r="F75" s="23">
        <f>SUM(F76:F80)</f>
        <v>237083526.52596974</v>
      </c>
      <c r="G75" s="23"/>
      <c r="H75" s="23">
        <f>SUM(H76:H80)</f>
        <v>237083526.52596974</v>
      </c>
      <c r="I75" s="23"/>
      <c r="J75" s="23">
        <f>SUM(J76:J80)</f>
        <v>237083526.52596974</v>
      </c>
      <c r="K75" s="23">
        <f>SUM(K76:K80)</f>
        <v>0</v>
      </c>
      <c r="L75" s="23">
        <f>SUM(L76:L80)</f>
        <v>0</v>
      </c>
      <c r="M75" s="23">
        <f>SUM(M76:M80)</f>
        <v>0</v>
      </c>
      <c r="N75" s="23">
        <f t="shared" si="16"/>
        <v>237083526.52596974</v>
      </c>
      <c r="O75" s="23">
        <f>SUM(O76:O80)</f>
        <v>0</v>
      </c>
      <c r="P75" s="23">
        <f>SUM(P76:P80)</f>
        <v>121259480</v>
      </c>
      <c r="Q75" s="23">
        <f>SUM(Q76:Q80)</f>
        <v>45661247</v>
      </c>
      <c r="R75" s="23">
        <f>SUM(R76:R80)</f>
        <v>67325884</v>
      </c>
      <c r="S75" s="23">
        <f t="shared" si="15"/>
        <v>234246611</v>
      </c>
      <c r="T75" s="24">
        <f t="shared" si="17"/>
        <v>0.98803410946538717</v>
      </c>
    </row>
    <row r="76" spans="1:20" s="40" customFormat="1" ht="15" hidden="1" outlineLevel="1" x14ac:dyDescent="0.25">
      <c r="A76" s="41" t="s">
        <v>90</v>
      </c>
      <c r="B76" s="19"/>
      <c r="C76" s="23"/>
      <c r="D76" s="23"/>
      <c r="E76" s="23"/>
      <c r="F76" s="20">
        <f>+'[4]FINAL 2015'!$D$9</f>
        <v>42893323.845380321</v>
      </c>
      <c r="G76" s="23"/>
      <c r="H76" s="19">
        <f>+B76+C76+D76+G76+E76+F76</f>
        <v>42893323.845380321</v>
      </c>
      <c r="I76" s="23"/>
      <c r="J76" s="20">
        <f>+H76+I76</f>
        <v>42893323.845380321</v>
      </c>
      <c r="K76" s="20"/>
      <c r="L76" s="20"/>
      <c r="M76" s="20"/>
      <c r="N76" s="20">
        <f t="shared" si="16"/>
        <v>42893323.845380321</v>
      </c>
      <c r="O76" s="20">
        <v>0</v>
      </c>
      <c r="P76" s="20">
        <v>42620233</v>
      </c>
      <c r="Q76" s="20"/>
      <c r="R76" s="20">
        <f>+'[3]EJECUCIÓN 05-02 FNP'!$I$112</f>
        <v>0</v>
      </c>
      <c r="S76" s="20">
        <f t="shared" si="15"/>
        <v>42620233</v>
      </c>
      <c r="T76" s="42">
        <f t="shared" si="17"/>
        <v>0.99363325522720636</v>
      </c>
    </row>
    <row r="77" spans="1:20" s="40" customFormat="1" ht="15" hidden="1" outlineLevel="1" x14ac:dyDescent="0.25">
      <c r="A77" s="41" t="s">
        <v>91</v>
      </c>
      <c r="B77" s="19"/>
      <c r="C77" s="23"/>
      <c r="D77" s="23"/>
      <c r="E77" s="23"/>
      <c r="F77" s="20">
        <f>+'[4]FINAL 2015'!$D$10</f>
        <v>78244468.739821404</v>
      </c>
      <c r="G77" s="23"/>
      <c r="H77" s="19">
        <f>+B77+C77+D77+G77+E77+F77</f>
        <v>78244468.739821404</v>
      </c>
      <c r="I77" s="23"/>
      <c r="J77" s="20">
        <f>+H77+I77</f>
        <v>78244468.739821404</v>
      </c>
      <c r="K77" s="20"/>
      <c r="L77" s="20"/>
      <c r="M77" s="20"/>
      <c r="N77" s="20">
        <f t="shared" si="16"/>
        <v>78244468.739821404</v>
      </c>
      <c r="O77" s="20">
        <v>0</v>
      </c>
      <c r="P77" s="20"/>
      <c r="Q77" s="20">
        <v>39122000</v>
      </c>
      <c r="R77" s="20">
        <f>+'[3]EJECUCIÓN 05-02 FNP'!$I$113</f>
        <v>39122000</v>
      </c>
      <c r="S77" s="20">
        <f t="shared" si="15"/>
        <v>78244000</v>
      </c>
      <c r="T77" s="42">
        <f t="shared" si="17"/>
        <v>0.99999400929127702</v>
      </c>
    </row>
    <row r="78" spans="1:20" s="40" customFormat="1" ht="15" hidden="1" outlineLevel="1" x14ac:dyDescent="0.25">
      <c r="A78" s="41" t="s">
        <v>92</v>
      </c>
      <c r="B78" s="19"/>
      <c r="C78" s="23"/>
      <c r="D78" s="23"/>
      <c r="E78" s="23"/>
      <c r="F78" s="20">
        <f>+'[4]FINAL 2015'!$D$11</f>
        <v>19484887.769568</v>
      </c>
      <c r="G78" s="23"/>
      <c r="H78" s="19">
        <f>+B78+C78+D78+G78+E78+F78</f>
        <v>19484887.769568</v>
      </c>
      <c r="I78" s="23"/>
      <c r="J78" s="20">
        <f>+H78+I78</f>
        <v>19484887.769568</v>
      </c>
      <c r="K78" s="20"/>
      <c r="L78" s="20"/>
      <c r="M78" s="20"/>
      <c r="N78" s="20">
        <f t="shared" si="16"/>
        <v>19484887.769568</v>
      </c>
      <c r="O78" s="20">
        <v>0</v>
      </c>
      <c r="P78" s="20"/>
      <c r="Q78" s="20"/>
      <c r="R78" s="20">
        <f>+'[3]EJECUCIÓN 05-02 FNP'!$I$114</f>
        <v>19484888</v>
      </c>
      <c r="S78" s="20">
        <f t="shared" si="15"/>
        <v>19484888</v>
      </c>
      <c r="T78" s="42">
        <f t="shared" si="17"/>
        <v>1.0000000118261907</v>
      </c>
    </row>
    <row r="79" spans="1:20" s="40" customFormat="1" ht="15" hidden="1" outlineLevel="1" x14ac:dyDescent="0.25">
      <c r="A79" s="41" t="s">
        <v>93</v>
      </c>
      <c r="B79" s="19"/>
      <c r="C79" s="23"/>
      <c r="D79" s="23"/>
      <c r="E79" s="23"/>
      <c r="F79" s="20">
        <f>+'[4]FINAL 2015'!$D$12</f>
        <v>23898846.1712</v>
      </c>
      <c r="G79" s="23"/>
      <c r="H79" s="19">
        <f>+B79+C79+D79+G79+E79+F79</f>
        <v>23898846.1712</v>
      </c>
      <c r="I79" s="23"/>
      <c r="J79" s="20">
        <f>+H79+I79</f>
        <v>23898846.1712</v>
      </c>
      <c r="K79" s="20"/>
      <c r="L79" s="20"/>
      <c r="M79" s="20"/>
      <c r="N79" s="20">
        <f t="shared" si="16"/>
        <v>23898846.1712</v>
      </c>
      <c r="O79" s="20">
        <v>0</v>
      </c>
      <c r="P79" s="20">
        <v>6539247</v>
      </c>
      <c r="Q79" s="20">
        <v>6539247</v>
      </c>
      <c r="R79" s="20">
        <f>+'[3]EJECUCIÓN 05-02 FNP'!$I$115</f>
        <v>8718996</v>
      </c>
      <c r="S79" s="20">
        <f t="shared" si="15"/>
        <v>21797490</v>
      </c>
      <c r="T79" s="42">
        <f t="shared" si="17"/>
        <v>0.912072902760791</v>
      </c>
    </row>
    <row r="80" spans="1:20" s="40" customFormat="1" ht="15" hidden="1" outlineLevel="1" x14ac:dyDescent="0.25">
      <c r="A80" s="41" t="s">
        <v>94</v>
      </c>
      <c r="B80" s="19"/>
      <c r="C80" s="23"/>
      <c r="D80" s="23"/>
      <c r="E80" s="23"/>
      <c r="F80" s="20">
        <f>+'[4]FINAL 2015'!$D$13</f>
        <v>72562000</v>
      </c>
      <c r="G80" s="23"/>
      <c r="H80" s="19">
        <f>+B80+C80+D80+G80+E80+F80</f>
        <v>72562000</v>
      </c>
      <c r="I80" s="23"/>
      <c r="J80" s="20">
        <f>+H80+I80</f>
        <v>72562000</v>
      </c>
      <c r="K80" s="20"/>
      <c r="L80" s="20"/>
      <c r="M80" s="20"/>
      <c r="N80" s="20">
        <f t="shared" si="16"/>
        <v>72562000</v>
      </c>
      <c r="O80" s="20">
        <v>0</v>
      </c>
      <c r="P80" s="20">
        <v>72100000</v>
      </c>
      <c r="Q80" s="20"/>
      <c r="R80" s="20"/>
      <c r="S80" s="20">
        <f t="shared" si="15"/>
        <v>72100000</v>
      </c>
      <c r="T80" s="42">
        <f t="shared" si="17"/>
        <v>0.99363303106309087</v>
      </c>
    </row>
    <row r="81" spans="1:20" s="40" customFormat="1" ht="15" collapsed="1" x14ac:dyDescent="0.25">
      <c r="A81" s="43" t="s">
        <v>95</v>
      </c>
      <c r="B81" s="19"/>
      <c r="C81" s="23"/>
      <c r="D81" s="23"/>
      <c r="E81" s="23"/>
      <c r="F81" s="23">
        <f>SUM(F82:F90)</f>
        <v>1179180000</v>
      </c>
      <c r="G81" s="23"/>
      <c r="H81" s="23">
        <f>SUM(H82:H90)</f>
        <v>1179180000</v>
      </c>
      <c r="I81" s="23"/>
      <c r="J81" s="23">
        <f>SUM(J82:J90)</f>
        <v>1179180000</v>
      </c>
      <c r="K81" s="23">
        <f>SUM(K82:K90)</f>
        <v>0</v>
      </c>
      <c r="L81" s="23">
        <f>SUM(L82:L90)</f>
        <v>0</v>
      </c>
      <c r="M81" s="23">
        <f>SUM(M82:M90)</f>
        <v>0</v>
      </c>
      <c r="N81" s="23">
        <f t="shared" si="16"/>
        <v>1179180000</v>
      </c>
      <c r="O81" s="23">
        <f>SUM(O82:O90)</f>
        <v>330854209</v>
      </c>
      <c r="P81" s="23">
        <f>SUM(P82:P90)</f>
        <v>307398288</v>
      </c>
      <c r="Q81" s="23">
        <f>SUM(Q82:Q90)</f>
        <v>283226441</v>
      </c>
      <c r="R81" s="23">
        <f>SUM(R82:R90)</f>
        <v>240907715</v>
      </c>
      <c r="S81" s="23">
        <f t="shared" si="15"/>
        <v>1162386653</v>
      </c>
      <c r="T81" s="24">
        <f t="shared" si="17"/>
        <v>0.98575845333197643</v>
      </c>
    </row>
    <row r="82" spans="1:20" s="40" customFormat="1" ht="15" hidden="1" outlineLevel="1" x14ac:dyDescent="0.25">
      <c r="A82" s="41" t="s">
        <v>96</v>
      </c>
      <c r="B82" s="19"/>
      <c r="C82" s="23"/>
      <c r="D82" s="23"/>
      <c r="E82" s="23"/>
      <c r="F82" s="20">
        <f>+'[4]FINAL 2015'!$D$16</f>
        <v>59320000</v>
      </c>
      <c r="G82" s="23"/>
      <c r="H82" s="19">
        <f t="shared" ref="H82:H90" si="18">+B82+C82+D82+G82+E82+F82</f>
        <v>59320000</v>
      </c>
      <c r="I82" s="23"/>
      <c r="J82" s="20">
        <f t="shared" ref="J82:J90" si="19">+H82+I82</f>
        <v>59320000</v>
      </c>
      <c r="K82" s="20"/>
      <c r="L82" s="20"/>
      <c r="M82" s="20"/>
      <c r="N82" s="20">
        <f t="shared" si="16"/>
        <v>59320000</v>
      </c>
      <c r="O82" s="20">
        <v>12917272</v>
      </c>
      <c r="P82" s="20">
        <v>15829504</v>
      </c>
      <c r="Q82" s="20">
        <v>15875119</v>
      </c>
      <c r="R82" s="20">
        <f>+'[3]EJECUCIÓN 05-02 FNP'!$I$125</f>
        <v>15618382</v>
      </c>
      <c r="S82" s="20">
        <f t="shared" si="15"/>
        <v>60240277</v>
      </c>
      <c r="T82" s="42">
        <f t="shared" si="17"/>
        <v>1.0155137727579231</v>
      </c>
    </row>
    <row r="83" spans="1:20" s="40" customFormat="1" ht="15" hidden="1" outlineLevel="1" x14ac:dyDescent="0.25">
      <c r="A83" s="41" t="s">
        <v>97</v>
      </c>
      <c r="B83" s="19"/>
      <c r="C83" s="23"/>
      <c r="D83" s="23"/>
      <c r="E83" s="23"/>
      <c r="F83" s="20">
        <f>+'[4]FINAL 2015'!$D$17</f>
        <v>211200000</v>
      </c>
      <c r="G83" s="23"/>
      <c r="H83" s="19">
        <f t="shared" si="18"/>
        <v>211200000</v>
      </c>
      <c r="I83" s="23"/>
      <c r="J83" s="20">
        <f t="shared" si="19"/>
        <v>211200000</v>
      </c>
      <c r="K83" s="20"/>
      <c r="L83" s="20"/>
      <c r="M83" s="20"/>
      <c r="N83" s="20">
        <f t="shared" si="16"/>
        <v>211200000</v>
      </c>
      <c r="O83" s="20">
        <v>41165713</v>
      </c>
      <c r="P83" s="20">
        <v>57600000</v>
      </c>
      <c r="Q83" s="20">
        <v>57600000</v>
      </c>
      <c r="R83" s="20">
        <f>+'[3]EJECUCIÓN 05-02 FNP'!$I$117</f>
        <v>48000000</v>
      </c>
      <c r="S83" s="20">
        <f t="shared" si="15"/>
        <v>204365713</v>
      </c>
      <c r="T83" s="42">
        <f t="shared" si="17"/>
        <v>0.96764068655303026</v>
      </c>
    </row>
    <row r="84" spans="1:20" s="40" customFormat="1" ht="15" hidden="1" outlineLevel="1" x14ac:dyDescent="0.25">
      <c r="A84" s="41" t="s">
        <v>98</v>
      </c>
      <c r="B84" s="19"/>
      <c r="C84" s="23"/>
      <c r="D84" s="23"/>
      <c r="E84" s="23"/>
      <c r="F84" s="20">
        <f>+'[4]FINAL 2015'!$D$18</f>
        <v>171160000</v>
      </c>
      <c r="G84" s="23"/>
      <c r="H84" s="19">
        <f t="shared" si="18"/>
        <v>171160000</v>
      </c>
      <c r="I84" s="23"/>
      <c r="J84" s="20">
        <f t="shared" si="19"/>
        <v>171160000</v>
      </c>
      <c r="K84" s="20"/>
      <c r="L84" s="20"/>
      <c r="M84" s="20"/>
      <c r="N84" s="20">
        <f t="shared" si="16"/>
        <v>171160000</v>
      </c>
      <c r="O84" s="20">
        <v>34816429</v>
      </c>
      <c r="P84" s="20">
        <v>46621667</v>
      </c>
      <c r="Q84" s="20">
        <v>46680000</v>
      </c>
      <c r="R84" s="20">
        <f>+'[3]EJECUCIÓN 05-02 FNP'!$I$118</f>
        <v>38900000</v>
      </c>
      <c r="S84" s="20">
        <f t="shared" si="15"/>
        <v>167018096</v>
      </c>
      <c r="T84" s="42">
        <f t="shared" si="17"/>
        <v>0.97580098153774242</v>
      </c>
    </row>
    <row r="85" spans="1:20" s="40" customFormat="1" ht="15" hidden="1" outlineLevel="1" x14ac:dyDescent="0.25">
      <c r="A85" s="41" t="s">
        <v>99</v>
      </c>
      <c r="B85" s="19"/>
      <c r="C85" s="23"/>
      <c r="D85" s="23"/>
      <c r="E85" s="23"/>
      <c r="F85" s="20">
        <f>+'[4]FINAL 2015'!$D$20</f>
        <v>55000000</v>
      </c>
      <c r="G85" s="23"/>
      <c r="H85" s="19">
        <f t="shared" si="18"/>
        <v>55000000</v>
      </c>
      <c r="I85" s="23"/>
      <c r="J85" s="20">
        <f t="shared" si="19"/>
        <v>55000000</v>
      </c>
      <c r="K85" s="20"/>
      <c r="L85" s="20"/>
      <c r="M85" s="20"/>
      <c r="N85" s="20">
        <f t="shared" si="16"/>
        <v>55000000</v>
      </c>
      <c r="O85" s="20">
        <v>9508933</v>
      </c>
      <c r="P85" s="20">
        <v>13750000</v>
      </c>
      <c r="Q85" s="20">
        <v>13517223</v>
      </c>
      <c r="R85" s="20">
        <f>+'[3]EJECUCIÓN 05-02 FNP'!$I$122</f>
        <v>16997886</v>
      </c>
      <c r="S85" s="20">
        <f t="shared" si="15"/>
        <v>53774042</v>
      </c>
      <c r="T85" s="42">
        <f t="shared" si="17"/>
        <v>0.97770985454545456</v>
      </c>
    </row>
    <row r="86" spans="1:20" s="40" customFormat="1" ht="15" hidden="1" outlineLevel="1" x14ac:dyDescent="0.25">
      <c r="A86" s="41" t="s">
        <v>100</v>
      </c>
      <c r="B86" s="19"/>
      <c r="C86" s="23"/>
      <c r="D86" s="23"/>
      <c r="E86" s="23"/>
      <c r="F86" s="20">
        <f>+'[4]FINAL 2015'!$D$21</f>
        <v>194500000</v>
      </c>
      <c r="G86" s="23"/>
      <c r="H86" s="19">
        <f t="shared" si="18"/>
        <v>194500000</v>
      </c>
      <c r="I86" s="23"/>
      <c r="J86" s="20">
        <f t="shared" si="19"/>
        <v>194500000</v>
      </c>
      <c r="K86" s="20"/>
      <c r="L86" s="20"/>
      <c r="M86" s="20"/>
      <c r="N86" s="20">
        <f t="shared" si="16"/>
        <v>194500000</v>
      </c>
      <c r="O86" s="20">
        <v>55191579</v>
      </c>
      <c r="P86" s="20">
        <v>40913597</v>
      </c>
      <c r="Q86" s="20">
        <v>24557571</v>
      </c>
      <c r="R86" s="20">
        <f>+'[3]EJECUCIÓN 05-02 FNP'!$I$119</f>
        <v>68915766</v>
      </c>
      <c r="S86" s="20">
        <f t="shared" si="15"/>
        <v>189578513</v>
      </c>
      <c r="T86" s="42">
        <f t="shared" si="17"/>
        <v>0.97469672493573267</v>
      </c>
    </row>
    <row r="87" spans="1:20" s="40" customFormat="1" ht="15" hidden="1" outlineLevel="1" x14ac:dyDescent="0.25">
      <c r="A87" s="41" t="s">
        <v>101</v>
      </c>
      <c r="B87" s="19"/>
      <c r="C87" s="23"/>
      <c r="D87" s="23"/>
      <c r="E87" s="23"/>
      <c r="F87" s="20">
        <f>+'[4]FINAL 2015'!$D$28</f>
        <v>27000000</v>
      </c>
      <c r="G87" s="23"/>
      <c r="H87" s="19">
        <f t="shared" si="18"/>
        <v>27000000</v>
      </c>
      <c r="I87" s="23"/>
      <c r="J87" s="20">
        <f t="shared" si="19"/>
        <v>27000000</v>
      </c>
      <c r="K87" s="20"/>
      <c r="L87" s="20"/>
      <c r="M87" s="20"/>
      <c r="N87" s="20">
        <f t="shared" si="16"/>
        <v>27000000</v>
      </c>
      <c r="O87" s="20">
        <v>27000000</v>
      </c>
      <c r="P87" s="20">
        <v>0</v>
      </c>
      <c r="Q87" s="20"/>
      <c r="R87" s="20">
        <f>+'[3]EJECUCIÓN 05-02 FNP'!$I$121</f>
        <v>0</v>
      </c>
      <c r="S87" s="20">
        <f t="shared" si="15"/>
        <v>27000000</v>
      </c>
      <c r="T87" s="42">
        <f t="shared" si="17"/>
        <v>1</v>
      </c>
    </row>
    <row r="88" spans="1:20" s="40" customFormat="1" ht="15" hidden="1" outlineLevel="1" x14ac:dyDescent="0.25">
      <c r="A88" s="41" t="s">
        <v>102</v>
      </c>
      <c r="B88" s="19"/>
      <c r="C88" s="23"/>
      <c r="D88" s="23"/>
      <c r="E88" s="23"/>
      <c r="F88" s="20">
        <f>+'[4]FINAL 2015'!$D$29</f>
        <v>131000000</v>
      </c>
      <c r="G88" s="23"/>
      <c r="H88" s="19">
        <f t="shared" si="18"/>
        <v>131000000</v>
      </c>
      <c r="I88" s="23"/>
      <c r="J88" s="20">
        <f t="shared" si="19"/>
        <v>131000000</v>
      </c>
      <c r="K88" s="20"/>
      <c r="L88" s="20"/>
      <c r="M88" s="20"/>
      <c r="N88" s="20">
        <f t="shared" si="16"/>
        <v>131000000</v>
      </c>
      <c r="O88" s="20">
        <v>58351494</v>
      </c>
      <c r="P88" s="20">
        <v>24719200</v>
      </c>
      <c r="Q88" s="20">
        <v>29996528</v>
      </c>
      <c r="R88" s="20">
        <f>+'[3]EJECUCIÓN 05-02 FNP'!$I$123</f>
        <v>17867352</v>
      </c>
      <c r="S88" s="20">
        <f t="shared" si="15"/>
        <v>130934574</v>
      </c>
      <c r="T88" s="42">
        <f t="shared" si="17"/>
        <v>0.99950056488549621</v>
      </c>
    </row>
    <row r="89" spans="1:20" s="40" customFormat="1" ht="15" hidden="1" outlineLevel="1" x14ac:dyDescent="0.25">
      <c r="A89" s="41" t="s">
        <v>103</v>
      </c>
      <c r="B89" s="19"/>
      <c r="C89" s="23"/>
      <c r="D89" s="23"/>
      <c r="E89" s="23"/>
      <c r="F89" s="20">
        <f>+'[4]FINAL 2015'!$D$35</f>
        <v>230000000</v>
      </c>
      <c r="G89" s="23"/>
      <c r="H89" s="19">
        <f t="shared" si="18"/>
        <v>230000000</v>
      </c>
      <c r="I89" s="23"/>
      <c r="J89" s="20">
        <f t="shared" si="19"/>
        <v>230000000</v>
      </c>
      <c r="K89" s="20"/>
      <c r="L89" s="20"/>
      <c r="M89" s="20"/>
      <c r="N89" s="20">
        <f t="shared" si="16"/>
        <v>230000000</v>
      </c>
      <c r="O89" s="20">
        <v>49735745</v>
      </c>
      <c r="P89" s="20">
        <v>78036848</v>
      </c>
      <c r="Q89" s="20">
        <v>70000000</v>
      </c>
      <c r="R89" s="20">
        <f>+'[3]EJECUCIÓN 05-02 FNP'!$I$120</f>
        <v>31796129</v>
      </c>
      <c r="S89" s="20">
        <f t="shared" si="15"/>
        <v>229568722</v>
      </c>
      <c r="T89" s="42">
        <f t="shared" si="17"/>
        <v>0.9981248782608696</v>
      </c>
    </row>
    <row r="90" spans="1:20" s="40" customFormat="1" ht="15" hidden="1" outlineLevel="1" x14ac:dyDescent="0.25">
      <c r="A90" s="41" t="s">
        <v>104</v>
      </c>
      <c r="B90" s="19"/>
      <c r="C90" s="23"/>
      <c r="D90" s="23"/>
      <c r="E90" s="23"/>
      <c r="F90" s="20">
        <f>+'[4]FINAL 2015'!$D$37</f>
        <v>100000000</v>
      </c>
      <c r="G90" s="23"/>
      <c r="H90" s="19">
        <f t="shared" si="18"/>
        <v>100000000</v>
      </c>
      <c r="I90" s="23"/>
      <c r="J90" s="20">
        <f t="shared" si="19"/>
        <v>100000000</v>
      </c>
      <c r="K90" s="20"/>
      <c r="L90" s="20"/>
      <c r="M90" s="20"/>
      <c r="N90" s="20">
        <f t="shared" si="16"/>
        <v>100000000</v>
      </c>
      <c r="O90" s="20">
        <v>42167044</v>
      </c>
      <c r="P90" s="20">
        <v>29927472</v>
      </c>
      <c r="Q90" s="20">
        <v>25000000</v>
      </c>
      <c r="R90" s="20">
        <f>+'[3]EJECUCIÓN 05-02 FNP'!$I$124</f>
        <v>2812200</v>
      </c>
      <c r="S90" s="20">
        <f t="shared" si="15"/>
        <v>99906716</v>
      </c>
      <c r="T90" s="42">
        <f t="shared" si="17"/>
        <v>0.99906715999999995</v>
      </c>
    </row>
    <row r="91" spans="1:20" s="40" customFormat="1" ht="15" collapsed="1" x14ac:dyDescent="0.25">
      <c r="A91" s="43" t="s">
        <v>105</v>
      </c>
      <c r="B91" s="19"/>
      <c r="C91" s="23"/>
      <c r="D91" s="23"/>
      <c r="E91" s="23"/>
      <c r="F91" s="23">
        <f>SUM(F92:F96)</f>
        <v>3768968841.6297998</v>
      </c>
      <c r="G91" s="23"/>
      <c r="H91" s="23">
        <f>SUM(H92:H96)</f>
        <v>3768968841.6297998</v>
      </c>
      <c r="I91" s="23"/>
      <c r="J91" s="23">
        <f>SUM(J92:J96)</f>
        <v>3768968841.6297998</v>
      </c>
      <c r="K91" s="23">
        <f>SUM(K92:K96)</f>
        <v>0</v>
      </c>
      <c r="L91" s="23">
        <f>SUM(L92:L96)</f>
        <v>1240000000</v>
      </c>
      <c r="M91" s="23">
        <f>SUM(M92:M96)</f>
        <v>0</v>
      </c>
      <c r="N91" s="23">
        <f t="shared" si="16"/>
        <v>5008968841.6297998</v>
      </c>
      <c r="O91" s="23">
        <f>SUM(O92:O96)</f>
        <v>809997127</v>
      </c>
      <c r="P91" s="23">
        <f>SUM(P92:P96)</f>
        <v>1517079973</v>
      </c>
      <c r="Q91" s="23">
        <f>SUM(Q92:Q96)</f>
        <v>1598971381</v>
      </c>
      <c r="R91" s="23">
        <f>SUM(R92:R96)</f>
        <v>1080258877</v>
      </c>
      <c r="S91" s="23">
        <f t="shared" si="15"/>
        <v>5006307358</v>
      </c>
      <c r="T91" s="24">
        <f t="shared" si="17"/>
        <v>0.99946865638139326</v>
      </c>
    </row>
    <row r="92" spans="1:20" s="40" customFormat="1" ht="15" hidden="1" outlineLevel="1" x14ac:dyDescent="0.25">
      <c r="A92" s="41" t="s">
        <v>106</v>
      </c>
      <c r="B92" s="19"/>
      <c r="C92" s="23"/>
      <c r="D92" s="23"/>
      <c r="E92" s="23"/>
      <c r="F92" s="20">
        <f>+'[4]FINAL 2015'!$D$39</f>
        <v>3563731689</v>
      </c>
      <c r="G92" s="23"/>
      <c r="H92" s="19">
        <f>+B92+C92+D92+G92+E92+F92</f>
        <v>3563731689</v>
      </c>
      <c r="I92" s="23"/>
      <c r="J92" s="20">
        <f>+H92+I92</f>
        <v>3563731689</v>
      </c>
      <c r="K92" s="20"/>
      <c r="L92" s="44">
        <v>1240000000</v>
      </c>
      <c r="M92" s="20"/>
      <c r="N92" s="20">
        <f t="shared" si="16"/>
        <v>4803731689</v>
      </c>
      <c r="O92" s="20">
        <v>795421898</v>
      </c>
      <c r="P92" s="20">
        <v>1482748796</v>
      </c>
      <c r="Q92" s="20">
        <v>1568909319</v>
      </c>
      <c r="R92" s="20">
        <f>+'[3]EJECUCIÓN 05-02 FNP'!$I$126</f>
        <v>1008112781</v>
      </c>
      <c r="S92" s="20">
        <f t="shared" si="15"/>
        <v>4855192794</v>
      </c>
      <c r="T92" s="42">
        <f t="shared" si="17"/>
        <v>1.0107127350842346</v>
      </c>
    </row>
    <row r="93" spans="1:20" s="40" customFormat="1" ht="15" hidden="1" outlineLevel="1" x14ac:dyDescent="0.25">
      <c r="A93" s="41" t="s">
        <v>107</v>
      </c>
      <c r="B93" s="19"/>
      <c r="C93" s="23"/>
      <c r="D93" s="23"/>
      <c r="E93" s="23"/>
      <c r="F93" s="20">
        <f>+'[4]FINAL 2015'!$D$44</f>
        <v>51830000</v>
      </c>
      <c r="G93" s="23"/>
      <c r="H93" s="19">
        <f>+B93+C93+D93+G93+E93+F93</f>
        <v>51830000</v>
      </c>
      <c r="I93" s="23"/>
      <c r="J93" s="20">
        <f>+H93+I93</f>
        <v>51830000</v>
      </c>
      <c r="K93" s="20"/>
      <c r="L93" s="20"/>
      <c r="M93" s="20"/>
      <c r="N93" s="20">
        <f t="shared" si="16"/>
        <v>51830000</v>
      </c>
      <c r="O93" s="20">
        <v>0</v>
      </c>
      <c r="P93" s="20">
        <v>13213640</v>
      </c>
      <c r="Q93" s="20">
        <v>14383684</v>
      </c>
      <c r="R93" s="20">
        <f>+'[3]EJECUCIÓN 05-02 FNP'!$I$128</f>
        <v>881280</v>
      </c>
      <c r="S93" s="20">
        <f t="shared" si="15"/>
        <v>28478604</v>
      </c>
      <c r="T93" s="42">
        <f t="shared" si="17"/>
        <v>0.54946177889253334</v>
      </c>
    </row>
    <row r="94" spans="1:20" s="40" customFormat="1" ht="15" hidden="1" outlineLevel="1" x14ac:dyDescent="0.25">
      <c r="A94" s="41" t="s">
        <v>108</v>
      </c>
      <c r="B94" s="19"/>
      <c r="C94" s="23"/>
      <c r="D94" s="23"/>
      <c r="E94" s="23"/>
      <c r="F94" s="20">
        <f>+'[4]FINAL 2015'!$D$45</f>
        <v>53682614.629799999</v>
      </c>
      <c r="G94" s="23"/>
      <c r="H94" s="19">
        <f>+B94+C94+D94+G94+E94+F94</f>
        <v>53682614.629799999</v>
      </c>
      <c r="I94" s="23"/>
      <c r="J94" s="20">
        <f>+H94+I94</f>
        <v>53682614.629799999</v>
      </c>
      <c r="K94" s="20"/>
      <c r="L94" s="20"/>
      <c r="M94" s="20"/>
      <c r="N94" s="20">
        <f t="shared" si="16"/>
        <v>53682614.629799999</v>
      </c>
      <c r="O94" s="20">
        <v>6423821</v>
      </c>
      <c r="P94" s="20">
        <v>12966129</v>
      </c>
      <c r="Q94" s="20">
        <v>10244106</v>
      </c>
      <c r="R94" s="20">
        <f>+'[3]EJECUCIÓN 05-02 FNP'!$I$129</f>
        <v>15655330</v>
      </c>
      <c r="S94" s="20">
        <f t="shared" si="15"/>
        <v>45289386</v>
      </c>
      <c r="T94" s="42">
        <f t="shared" si="17"/>
        <v>0.84365089726570819</v>
      </c>
    </row>
    <row r="95" spans="1:20" s="40" customFormat="1" ht="15" hidden="1" outlineLevel="1" x14ac:dyDescent="0.25">
      <c r="A95" s="41" t="s">
        <v>109</v>
      </c>
      <c r="B95" s="19"/>
      <c r="C95" s="23"/>
      <c r="D95" s="23"/>
      <c r="E95" s="23"/>
      <c r="F95" s="20">
        <f>+'[4]FINAL 2015'!$D$46</f>
        <v>44724538</v>
      </c>
      <c r="G95" s="23"/>
      <c r="H95" s="19">
        <f>+B95+C95+D95+G95+E95+F95</f>
        <v>44724538</v>
      </c>
      <c r="I95" s="23"/>
      <c r="J95" s="20">
        <f>+H95+I95</f>
        <v>44724538</v>
      </c>
      <c r="K95" s="20"/>
      <c r="L95" s="20"/>
      <c r="M95" s="20"/>
      <c r="N95" s="20">
        <f t="shared" si="16"/>
        <v>44724538</v>
      </c>
      <c r="O95" s="20">
        <v>8151408</v>
      </c>
      <c r="P95" s="20">
        <v>8151408</v>
      </c>
      <c r="Q95" s="20">
        <v>5434272</v>
      </c>
      <c r="R95" s="20">
        <f>+'[3]EJECUCIÓN 05-02 FNP'!$I$127</f>
        <v>10868544</v>
      </c>
      <c r="S95" s="20">
        <f t="shared" si="15"/>
        <v>32605632</v>
      </c>
      <c r="T95" s="42">
        <f t="shared" si="17"/>
        <v>0.72903228201038095</v>
      </c>
    </row>
    <row r="96" spans="1:20" s="40" customFormat="1" ht="15" hidden="1" outlineLevel="1" x14ac:dyDescent="0.25">
      <c r="A96" s="41" t="s">
        <v>110</v>
      </c>
      <c r="B96" s="19"/>
      <c r="C96" s="23"/>
      <c r="D96" s="23"/>
      <c r="E96" s="23"/>
      <c r="F96" s="20">
        <f>+'[4]FINAL 2015'!$D$47</f>
        <v>55000000</v>
      </c>
      <c r="G96" s="23"/>
      <c r="H96" s="19">
        <f>+B96+C96+D96+G96+E96+F96</f>
        <v>55000000</v>
      </c>
      <c r="I96" s="23"/>
      <c r="J96" s="20">
        <f>+H96+I96</f>
        <v>55000000</v>
      </c>
      <c r="K96" s="20"/>
      <c r="L96" s="20"/>
      <c r="M96" s="20"/>
      <c r="N96" s="20">
        <f t="shared" si="16"/>
        <v>55000000</v>
      </c>
      <c r="O96" s="20">
        <v>0</v>
      </c>
      <c r="P96" s="20">
        <v>0</v>
      </c>
      <c r="Q96" s="20"/>
      <c r="R96" s="20">
        <f>+'[3]EJECUCIÓN 05-02 FNP'!$I$130</f>
        <v>44740942</v>
      </c>
      <c r="S96" s="20">
        <f t="shared" si="15"/>
        <v>44740942</v>
      </c>
      <c r="T96" s="42">
        <f t="shared" si="17"/>
        <v>0.81347167272727272</v>
      </c>
    </row>
    <row r="97" spans="1:20" s="40" customFormat="1" ht="15" collapsed="1" x14ac:dyDescent="0.25">
      <c r="A97" s="43" t="s">
        <v>111</v>
      </c>
      <c r="B97" s="19"/>
      <c r="C97" s="23"/>
      <c r="D97" s="23"/>
      <c r="E97" s="23"/>
      <c r="F97" s="23">
        <f>SUM(F98:F99)</f>
        <v>262700000</v>
      </c>
      <c r="G97" s="23"/>
      <c r="H97" s="23">
        <f>SUM(H98:H99)</f>
        <v>262700000</v>
      </c>
      <c r="I97" s="23"/>
      <c r="J97" s="23">
        <f>SUM(J98:J99)</f>
        <v>262700000</v>
      </c>
      <c r="K97" s="23">
        <f>SUM(K98:K99)</f>
        <v>0</v>
      </c>
      <c r="L97" s="23">
        <f>SUM(L98:L99)</f>
        <v>0</v>
      </c>
      <c r="M97" s="23">
        <f>SUM(M98:M99)</f>
        <v>0</v>
      </c>
      <c r="N97" s="23">
        <f t="shared" si="16"/>
        <v>262700000</v>
      </c>
      <c r="O97" s="23">
        <f>SUM(O98:O99)</f>
        <v>21839453</v>
      </c>
      <c r="P97" s="23">
        <f>SUM(P98:P99)</f>
        <v>50888514</v>
      </c>
      <c r="Q97" s="23">
        <f>SUM(Q98:Q99)</f>
        <v>70324105</v>
      </c>
      <c r="R97" s="23">
        <f>SUM(R98:R99)</f>
        <v>102604332</v>
      </c>
      <c r="S97" s="23">
        <f t="shared" si="15"/>
        <v>245656404</v>
      </c>
      <c r="T97" s="24">
        <f t="shared" si="17"/>
        <v>0.93512144651693951</v>
      </c>
    </row>
    <row r="98" spans="1:20" s="40" customFormat="1" ht="15" hidden="1" outlineLevel="1" x14ac:dyDescent="0.25">
      <c r="A98" s="41" t="s">
        <v>112</v>
      </c>
      <c r="B98" s="19"/>
      <c r="C98" s="23"/>
      <c r="D98" s="23"/>
      <c r="E98" s="23"/>
      <c r="F98" s="20">
        <f>+'[4]FINAL 2015'!$D$49</f>
        <v>170000000</v>
      </c>
      <c r="G98" s="23"/>
      <c r="H98" s="19">
        <f>+B98+C98+D98+G98+E98+F98</f>
        <v>170000000</v>
      </c>
      <c r="I98" s="23"/>
      <c r="J98" s="20">
        <f>+H98+I98</f>
        <v>170000000</v>
      </c>
      <c r="K98" s="20"/>
      <c r="L98" s="20"/>
      <c r="M98" s="20"/>
      <c r="N98" s="20">
        <f t="shared" si="16"/>
        <v>170000000</v>
      </c>
      <c r="O98" s="20">
        <v>21839453</v>
      </c>
      <c r="P98" s="20">
        <v>50888514</v>
      </c>
      <c r="Q98" s="20">
        <v>60412258</v>
      </c>
      <c r="R98" s="20">
        <f>+'[3]EJECUCIÓN 05-02 FNP'!$I$131</f>
        <v>23788681</v>
      </c>
      <c r="S98" s="20">
        <f t="shared" si="15"/>
        <v>156928906</v>
      </c>
      <c r="T98" s="42">
        <f t="shared" si="17"/>
        <v>0.9231112117647059</v>
      </c>
    </row>
    <row r="99" spans="1:20" s="40" customFormat="1" ht="15" hidden="1" outlineLevel="1" x14ac:dyDescent="0.25">
      <c r="A99" s="41" t="s">
        <v>113</v>
      </c>
      <c r="B99" s="19"/>
      <c r="C99" s="23"/>
      <c r="D99" s="23"/>
      <c r="E99" s="23"/>
      <c r="F99" s="20">
        <f>+'[4]FINAL 2015'!$D$55</f>
        <v>92700000</v>
      </c>
      <c r="G99" s="23"/>
      <c r="H99" s="19">
        <f>+B99+C99+D99+G99+E99+F99</f>
        <v>92700000</v>
      </c>
      <c r="I99" s="23"/>
      <c r="J99" s="20">
        <f>+H99+I99</f>
        <v>92700000</v>
      </c>
      <c r="K99" s="20"/>
      <c r="L99" s="20"/>
      <c r="M99" s="20"/>
      <c r="N99" s="20">
        <f t="shared" si="16"/>
        <v>92700000</v>
      </c>
      <c r="O99" s="20">
        <v>0</v>
      </c>
      <c r="P99" s="20">
        <v>0</v>
      </c>
      <c r="Q99" s="20">
        <v>9911847</v>
      </c>
      <c r="R99" s="20">
        <f>+'[3]EJECUCIÓN 05-02 FNP'!$I$132</f>
        <v>78815651</v>
      </c>
      <c r="S99" s="20">
        <f t="shared" si="15"/>
        <v>88727498</v>
      </c>
      <c r="T99" s="42">
        <f t="shared" si="17"/>
        <v>0.95714668824163973</v>
      </c>
    </row>
    <row r="100" spans="1:20" s="40" customFormat="1" ht="15" collapsed="1" x14ac:dyDescent="0.25">
      <c r="A100" s="43" t="s">
        <v>114</v>
      </c>
      <c r="B100" s="19"/>
      <c r="C100" s="23"/>
      <c r="D100" s="23"/>
      <c r="E100" s="23"/>
      <c r="F100" s="23">
        <f>SUM(F101:F102)</f>
        <v>605000000</v>
      </c>
      <c r="G100" s="23"/>
      <c r="H100" s="23">
        <f>SUM(H101:H102)</f>
        <v>605000000</v>
      </c>
      <c r="I100" s="23"/>
      <c r="J100" s="23">
        <f>SUM(J101:J102)</f>
        <v>605000000</v>
      </c>
      <c r="K100" s="23">
        <f>SUM(K101:K102)</f>
        <v>0</v>
      </c>
      <c r="L100" s="23">
        <f>SUM(L101:L102)</f>
        <v>0</v>
      </c>
      <c r="M100" s="23">
        <f>SUM(M101:M102)</f>
        <v>0</v>
      </c>
      <c r="N100" s="23">
        <f t="shared" si="16"/>
        <v>605000000</v>
      </c>
      <c r="O100" s="23">
        <f>SUM(O101:O102)</f>
        <v>27794470</v>
      </c>
      <c r="P100" s="23">
        <f>SUM(P101:P102)</f>
        <v>63872917</v>
      </c>
      <c r="Q100" s="23">
        <f>SUM(Q101:Q102)</f>
        <v>402945052</v>
      </c>
      <c r="R100" s="23">
        <f>SUM(R101:R102)</f>
        <v>106858790</v>
      </c>
      <c r="S100" s="23">
        <f t="shared" si="15"/>
        <v>601471229</v>
      </c>
      <c r="T100" s="24">
        <f t="shared" si="17"/>
        <v>0.99416732066115698</v>
      </c>
    </row>
    <row r="101" spans="1:20" s="40" customFormat="1" ht="15" hidden="1" outlineLevel="1" x14ac:dyDescent="0.25">
      <c r="A101" s="41" t="s">
        <v>115</v>
      </c>
      <c r="B101" s="19"/>
      <c r="C101" s="23"/>
      <c r="D101" s="23"/>
      <c r="E101" s="23"/>
      <c r="F101" s="20">
        <f>+'[4]FINAL 2015'!$D$57</f>
        <v>465000000</v>
      </c>
      <c r="G101" s="23"/>
      <c r="H101" s="19">
        <f>+B101+C101+D101+G101+E101+F101</f>
        <v>465000000</v>
      </c>
      <c r="I101" s="23"/>
      <c r="J101" s="20">
        <f>+H101+I101</f>
        <v>465000000</v>
      </c>
      <c r="K101" s="20"/>
      <c r="L101" s="20"/>
      <c r="M101" s="20"/>
      <c r="N101" s="20">
        <f t="shared" si="16"/>
        <v>465000000</v>
      </c>
      <c r="O101" s="20">
        <v>17841670</v>
      </c>
      <c r="P101" s="20">
        <v>24363247</v>
      </c>
      <c r="Q101" s="20">
        <v>313094690</v>
      </c>
      <c r="R101" s="20">
        <f>+'[3]EJECUCIÓN 05-02 FNP'!$I$133</f>
        <v>106858790</v>
      </c>
      <c r="S101" s="20">
        <f t="shared" si="15"/>
        <v>462158397</v>
      </c>
      <c r="T101" s="42">
        <f t="shared" si="17"/>
        <v>0.99388902580645166</v>
      </c>
    </row>
    <row r="102" spans="1:20" s="40" customFormat="1" ht="15" hidden="1" outlineLevel="1" x14ac:dyDescent="0.25">
      <c r="A102" s="41" t="s">
        <v>116</v>
      </c>
      <c r="B102" s="19"/>
      <c r="C102" s="23"/>
      <c r="D102" s="23"/>
      <c r="E102" s="23"/>
      <c r="F102" s="20">
        <f>+'[4]FINAL 2015'!$D$68</f>
        <v>140000000</v>
      </c>
      <c r="G102" s="23"/>
      <c r="H102" s="19">
        <f>+B102+C102+D102+G102+E102+F102</f>
        <v>140000000</v>
      </c>
      <c r="I102" s="23"/>
      <c r="J102" s="20">
        <f>+H102+I102</f>
        <v>140000000</v>
      </c>
      <c r="K102" s="20"/>
      <c r="L102" s="20"/>
      <c r="M102" s="20"/>
      <c r="N102" s="20">
        <f t="shared" si="16"/>
        <v>140000000</v>
      </c>
      <c r="O102" s="20">
        <v>9952800</v>
      </c>
      <c r="P102" s="20">
        <v>39509670</v>
      </c>
      <c r="Q102" s="20">
        <v>89850362</v>
      </c>
      <c r="R102" s="20"/>
      <c r="S102" s="20">
        <f t="shared" si="15"/>
        <v>139312832</v>
      </c>
      <c r="T102" s="42">
        <f t="shared" si="17"/>
        <v>0.99509165714285719</v>
      </c>
    </row>
    <row r="103" spans="1:20" s="40" customFormat="1" ht="15" collapsed="1" x14ac:dyDescent="0.25">
      <c r="A103" s="41"/>
      <c r="B103" s="19"/>
      <c r="C103" s="23"/>
      <c r="D103" s="23"/>
      <c r="E103" s="23"/>
      <c r="F103" s="23"/>
      <c r="G103" s="23"/>
      <c r="H103" s="19"/>
      <c r="I103" s="23"/>
      <c r="J103" s="20"/>
      <c r="K103" s="20"/>
      <c r="L103" s="20"/>
      <c r="M103" s="20"/>
      <c r="N103" s="20"/>
      <c r="O103" s="20"/>
      <c r="P103" s="20"/>
      <c r="Q103" s="20"/>
      <c r="R103" s="20"/>
      <c r="S103" s="20">
        <f t="shared" si="15"/>
        <v>0</v>
      </c>
      <c r="T103" s="42"/>
    </row>
    <row r="104" spans="1:20" s="40" customFormat="1" ht="15" x14ac:dyDescent="0.25">
      <c r="A104" s="43" t="s">
        <v>117</v>
      </c>
      <c r="B104" s="23"/>
      <c r="C104" s="23"/>
      <c r="D104" s="23"/>
      <c r="E104" s="23"/>
      <c r="F104" s="23"/>
      <c r="G104" s="23">
        <f>+G105+G110+G113+G120+G123</f>
        <v>8011624396.9906006</v>
      </c>
      <c r="H104" s="23">
        <f>+H105+H110+H113+H120+H123</f>
        <v>8011624396.9906006</v>
      </c>
      <c r="I104" s="23"/>
      <c r="J104" s="23">
        <f>+J105+J110+J113+J120+J123</f>
        <v>8011624396.9906006</v>
      </c>
      <c r="K104" s="23">
        <f>+K105+K110+K113+K120+K123</f>
        <v>444100000</v>
      </c>
      <c r="L104" s="23">
        <f>+L105+L110+L113+L120+L123</f>
        <v>250000000</v>
      </c>
      <c r="M104" s="23">
        <f>+M105+M110+M113+M120+M123</f>
        <v>1138491666</v>
      </c>
      <c r="N104" s="23">
        <f t="shared" ref="N104:N126" si="20">+J104+K104+L104+M104</f>
        <v>9844216062.9906006</v>
      </c>
      <c r="O104" s="23">
        <f>+O105+O110+O113+O120+O123</f>
        <v>1305748939</v>
      </c>
      <c r="P104" s="23">
        <f>+P105+P110+P113+P120+P123</f>
        <v>2147287733</v>
      </c>
      <c r="Q104" s="23">
        <f>+Q105+Q110+Q113+Q120+Q123</f>
        <v>2174296763.4000001</v>
      </c>
      <c r="R104" s="23">
        <f>+R105+R110+R113+R120+R123</f>
        <v>2836651410</v>
      </c>
      <c r="S104" s="23">
        <f t="shared" si="15"/>
        <v>8463984845.3999996</v>
      </c>
      <c r="T104" s="24">
        <f t="shared" si="17"/>
        <v>0.85979267330594356</v>
      </c>
    </row>
    <row r="105" spans="1:20" s="40" customFormat="1" ht="15" x14ac:dyDescent="0.25">
      <c r="A105" s="43" t="s">
        <v>118</v>
      </c>
      <c r="B105" s="23"/>
      <c r="C105" s="23"/>
      <c r="D105" s="23"/>
      <c r="E105" s="16"/>
      <c r="F105" s="23"/>
      <c r="G105" s="16">
        <f>SUM(G106:G109)</f>
        <v>1944277657.365</v>
      </c>
      <c r="H105" s="16">
        <f>SUM(H106:H109)</f>
        <v>1944277657.365</v>
      </c>
      <c r="I105" s="23"/>
      <c r="J105" s="16">
        <f>SUM(J106:J109)</f>
        <v>1944277657.365</v>
      </c>
      <c r="K105" s="16">
        <f>SUM(K106:K109)</f>
        <v>0</v>
      </c>
      <c r="L105" s="16">
        <f>SUM(L106:L109)</f>
        <v>250000000</v>
      </c>
      <c r="M105" s="16">
        <f>SUM(M106:M109)</f>
        <v>615654075</v>
      </c>
      <c r="N105" s="16">
        <f t="shared" si="20"/>
        <v>2809931732.3649998</v>
      </c>
      <c r="O105" s="16">
        <f>SUM(O106:O109)</f>
        <v>384330050</v>
      </c>
      <c r="P105" s="16">
        <f>SUM(P106:P109)</f>
        <v>792797517</v>
      </c>
      <c r="Q105" s="16">
        <f>SUM(Q106:Q109)</f>
        <v>469093317.39999998</v>
      </c>
      <c r="R105" s="16">
        <f>SUM(R106:R109)</f>
        <v>770313902</v>
      </c>
      <c r="S105" s="16">
        <f t="shared" si="15"/>
        <v>2416534786.4000001</v>
      </c>
      <c r="T105" s="17">
        <f t="shared" si="17"/>
        <v>0.85999768555448353</v>
      </c>
    </row>
    <row r="106" spans="1:20" s="40" customFormat="1" ht="15" hidden="1" outlineLevel="1" x14ac:dyDescent="0.25">
      <c r="A106" s="41" t="s">
        <v>119</v>
      </c>
      <c r="B106" s="23"/>
      <c r="C106" s="23"/>
      <c r="D106" s="23"/>
      <c r="E106" s="19"/>
      <c r="F106" s="23"/>
      <c r="G106" s="19">
        <v>952161553.20000005</v>
      </c>
      <c r="H106" s="19">
        <f>+B106+C106+D106+G106+E106+F106</f>
        <v>952161553.20000005</v>
      </c>
      <c r="I106" s="23"/>
      <c r="J106" s="20">
        <f>+H106+I106</f>
        <v>952161553.20000005</v>
      </c>
      <c r="K106" s="20"/>
      <c r="L106" s="20">
        <v>250000000</v>
      </c>
      <c r="M106" s="20">
        <v>615654075</v>
      </c>
      <c r="N106" s="20">
        <f t="shared" si="20"/>
        <v>1817815628.2</v>
      </c>
      <c r="O106" s="20">
        <v>153000000</v>
      </c>
      <c r="P106" s="20">
        <v>615072054</v>
      </c>
      <c r="Q106" s="20">
        <v>327025230.39999998</v>
      </c>
      <c r="R106" s="20">
        <f>+'[5]EJECUCIÓN 05-02'!$G$22</f>
        <v>619931267</v>
      </c>
      <c r="S106" s="20">
        <f t="shared" si="15"/>
        <v>1715028551.4000001</v>
      </c>
      <c r="T106" s="42">
        <f t="shared" si="17"/>
        <v>0.94345571948802109</v>
      </c>
    </row>
    <row r="107" spans="1:20" s="40" customFormat="1" ht="15" hidden="1" outlineLevel="1" x14ac:dyDescent="0.25">
      <c r="A107" s="41" t="s">
        <v>120</v>
      </c>
      <c r="B107" s="23"/>
      <c r="C107" s="23"/>
      <c r="D107" s="23"/>
      <c r="E107" s="19"/>
      <c r="F107" s="23"/>
      <c r="G107" s="19">
        <v>249876205.19999999</v>
      </c>
      <c r="H107" s="19">
        <f>+B107+C107+D107+G107+E107+F107</f>
        <v>249876205.19999999</v>
      </c>
      <c r="I107" s="23"/>
      <c r="J107" s="20">
        <f>+H107+I107</f>
        <v>249876205.19999999</v>
      </c>
      <c r="K107" s="20"/>
      <c r="L107" s="20"/>
      <c r="M107" s="20"/>
      <c r="N107" s="20">
        <f t="shared" si="20"/>
        <v>249876205.19999999</v>
      </c>
      <c r="O107" s="20">
        <v>47085910</v>
      </c>
      <c r="P107" s="20">
        <v>24971290</v>
      </c>
      <c r="Q107" s="20">
        <v>19876340</v>
      </c>
      <c r="R107" s="20">
        <f>+'[5]EJECUCIÓN 05-02'!$G$23</f>
        <v>124398632</v>
      </c>
      <c r="S107" s="20">
        <f t="shared" si="15"/>
        <v>216332172</v>
      </c>
      <c r="T107" s="42">
        <f t="shared" si="17"/>
        <v>0.86575739305328625</v>
      </c>
    </row>
    <row r="108" spans="1:20" s="40" customFormat="1" ht="15" hidden="1" outlineLevel="1" x14ac:dyDescent="0.25">
      <c r="A108" s="41" t="s">
        <v>121</v>
      </c>
      <c r="B108" s="23"/>
      <c r="C108" s="23"/>
      <c r="D108" s="23"/>
      <c r="E108" s="19"/>
      <c r="F108" s="23"/>
      <c r="G108" s="19">
        <v>50883098.964999989</v>
      </c>
      <c r="H108" s="19">
        <f>+B108+C108+D108+G108+E108+F108</f>
        <v>50883098.964999989</v>
      </c>
      <c r="I108" s="23"/>
      <c r="J108" s="20">
        <f>+H108+I108</f>
        <v>50883098.964999989</v>
      </c>
      <c r="K108" s="20"/>
      <c r="L108" s="20"/>
      <c r="M108" s="20"/>
      <c r="N108" s="20">
        <f t="shared" si="20"/>
        <v>50883098.964999989</v>
      </c>
      <c r="O108" s="20">
        <v>10263218</v>
      </c>
      <c r="P108" s="20">
        <v>14235138</v>
      </c>
      <c r="Q108" s="20">
        <v>13912488</v>
      </c>
      <c r="R108" s="20">
        <f>+'[5]EJECUCIÓN 05-02'!$G$24</f>
        <v>14381964</v>
      </c>
      <c r="S108" s="20">
        <f t="shared" si="15"/>
        <v>52792808</v>
      </c>
      <c r="T108" s="42">
        <f t="shared" si="17"/>
        <v>1.0375313035928415</v>
      </c>
    </row>
    <row r="109" spans="1:20" s="40" customFormat="1" ht="15" hidden="1" outlineLevel="1" x14ac:dyDescent="0.25">
      <c r="A109" s="41" t="s">
        <v>122</v>
      </c>
      <c r="B109" s="23"/>
      <c r="C109" s="23"/>
      <c r="D109" s="23"/>
      <c r="E109" s="19"/>
      <c r="F109" s="23"/>
      <c r="G109" s="19">
        <v>691356800</v>
      </c>
      <c r="H109" s="19">
        <f>+B109+C109+D109+G109+E109+F109</f>
        <v>691356800</v>
      </c>
      <c r="I109" s="23"/>
      <c r="J109" s="20">
        <f>+H109+I109</f>
        <v>691356800</v>
      </c>
      <c r="K109" s="20"/>
      <c r="L109" s="20"/>
      <c r="M109" s="20"/>
      <c r="N109" s="20">
        <f t="shared" si="20"/>
        <v>691356800</v>
      </c>
      <c r="O109" s="20">
        <v>173980922</v>
      </c>
      <c r="P109" s="20">
        <v>138519035</v>
      </c>
      <c r="Q109" s="20">
        <v>108279259</v>
      </c>
      <c r="R109" s="20">
        <f>+'[5]EJECUCIÓN 05-02'!$G$25</f>
        <v>11602039</v>
      </c>
      <c r="S109" s="20">
        <f t="shared" si="15"/>
        <v>432381255</v>
      </c>
      <c r="T109" s="42">
        <f t="shared" si="17"/>
        <v>0.62540970885076996</v>
      </c>
    </row>
    <row r="110" spans="1:20" s="40" customFormat="1" ht="15" collapsed="1" x14ac:dyDescent="0.25">
      <c r="A110" s="43" t="s">
        <v>123</v>
      </c>
      <c r="B110" s="23"/>
      <c r="C110" s="23"/>
      <c r="D110" s="23"/>
      <c r="E110" s="16"/>
      <c r="F110" s="23"/>
      <c r="G110" s="16">
        <f>SUM(G111:G112)</f>
        <v>571479860</v>
      </c>
      <c r="H110" s="16">
        <f>SUM(H111:H112)</f>
        <v>571479860</v>
      </c>
      <c r="I110" s="23"/>
      <c r="J110" s="16">
        <f>SUM(J111:J112)</f>
        <v>571479860</v>
      </c>
      <c r="K110" s="16">
        <f>SUM(K111:K112)</f>
        <v>0</v>
      </c>
      <c r="L110" s="16">
        <f>SUM(L111:L112)</f>
        <v>0</v>
      </c>
      <c r="M110" s="16">
        <f>SUM(M111:M112)</f>
        <v>-100000000</v>
      </c>
      <c r="N110" s="16">
        <f t="shared" si="20"/>
        <v>471479860</v>
      </c>
      <c r="O110" s="16">
        <f>SUM(O111:O112)</f>
        <v>114151841</v>
      </c>
      <c r="P110" s="16">
        <f>SUM(P111:P112)</f>
        <v>54166181</v>
      </c>
      <c r="Q110" s="16">
        <f>SUM(Q111:Q112)</f>
        <v>85110737</v>
      </c>
      <c r="R110" s="16">
        <f>SUM(R111:R112)</f>
        <v>123303218</v>
      </c>
      <c r="S110" s="16">
        <f t="shared" si="15"/>
        <v>376731977</v>
      </c>
      <c r="T110" s="17">
        <f t="shared" si="17"/>
        <v>0.79904150518751749</v>
      </c>
    </row>
    <row r="111" spans="1:20" s="40" customFormat="1" ht="15" hidden="1" outlineLevel="1" x14ac:dyDescent="0.25">
      <c r="A111" s="41" t="s">
        <v>124</v>
      </c>
      <c r="B111" s="23"/>
      <c r="C111" s="23"/>
      <c r="D111" s="23"/>
      <c r="E111" s="19"/>
      <c r="F111" s="23"/>
      <c r="G111" s="19">
        <v>335720000</v>
      </c>
      <c r="H111" s="19">
        <f>+B111+C111+D111+G111+E111+F111</f>
        <v>335720000</v>
      </c>
      <c r="I111" s="23"/>
      <c r="J111" s="20">
        <f>+H111+I111</f>
        <v>335720000</v>
      </c>
      <c r="K111" s="20"/>
      <c r="L111" s="20"/>
      <c r="M111" s="20"/>
      <c r="N111" s="20">
        <f t="shared" si="20"/>
        <v>335720000</v>
      </c>
      <c r="O111" s="20">
        <v>98634685</v>
      </c>
      <c r="P111" s="20">
        <v>34219840</v>
      </c>
      <c r="Q111" s="20">
        <v>58947797</v>
      </c>
      <c r="R111" s="20">
        <f>+'[5]EJECUCIÓN 05-02'!$G$26</f>
        <v>95224258</v>
      </c>
      <c r="S111" s="20">
        <f t="shared" si="15"/>
        <v>287026580</v>
      </c>
      <c r="T111" s="42">
        <f t="shared" si="17"/>
        <v>0.85495823900869772</v>
      </c>
    </row>
    <row r="112" spans="1:20" s="40" customFormat="1" ht="15" hidden="1" outlineLevel="1" x14ac:dyDescent="0.25">
      <c r="A112" s="41" t="s">
        <v>125</v>
      </c>
      <c r="B112" s="23"/>
      <c r="C112" s="23"/>
      <c r="D112" s="23"/>
      <c r="E112" s="19"/>
      <c r="F112" s="23"/>
      <c r="G112" s="19">
        <v>235759860</v>
      </c>
      <c r="H112" s="19">
        <f>+B112+C112+D112+G112+E112+F112</f>
        <v>235759860</v>
      </c>
      <c r="I112" s="23"/>
      <c r="J112" s="20">
        <f>+H112+I112</f>
        <v>235759860</v>
      </c>
      <c r="K112" s="20"/>
      <c r="L112" s="20"/>
      <c r="M112" s="20">
        <v>-100000000</v>
      </c>
      <c r="N112" s="20">
        <f t="shared" si="20"/>
        <v>135759860</v>
      </c>
      <c r="O112" s="20">
        <v>15517156</v>
      </c>
      <c r="P112" s="20">
        <v>19946341</v>
      </c>
      <c r="Q112" s="20">
        <v>26162940</v>
      </c>
      <c r="R112" s="20">
        <f>+'[5]EJECUCIÓN 05-02'!$G$27</f>
        <v>28078960</v>
      </c>
      <c r="S112" s="20">
        <f t="shared" si="15"/>
        <v>89705397</v>
      </c>
      <c r="T112" s="42">
        <f t="shared" si="17"/>
        <v>0.66076524386516011</v>
      </c>
    </row>
    <row r="113" spans="1:20" s="40" customFormat="1" ht="15" collapsed="1" x14ac:dyDescent="0.25">
      <c r="A113" s="43" t="s">
        <v>126</v>
      </c>
      <c r="B113" s="23"/>
      <c r="C113" s="23"/>
      <c r="D113" s="23"/>
      <c r="E113" s="16"/>
      <c r="F113" s="23"/>
      <c r="G113" s="16">
        <f>SUM(G114:G119)</f>
        <v>956440000</v>
      </c>
      <c r="H113" s="16">
        <f>SUM(H114:H119)</f>
        <v>956440000</v>
      </c>
      <c r="I113" s="23"/>
      <c r="J113" s="16">
        <f>SUM(J114:J119)</f>
        <v>956440000</v>
      </c>
      <c r="K113" s="16">
        <f>SUM(K114:K119)</f>
        <v>428100000</v>
      </c>
      <c r="L113" s="16">
        <f>SUM(L114:L119)</f>
        <v>0</v>
      </c>
      <c r="M113" s="16">
        <f>SUM(M114:M119)</f>
        <v>0</v>
      </c>
      <c r="N113" s="16">
        <f t="shared" si="20"/>
        <v>1384540000</v>
      </c>
      <c r="O113" s="16">
        <f>SUM(O114:O119)</f>
        <v>120284428</v>
      </c>
      <c r="P113" s="16">
        <f>SUM(P114:P119)</f>
        <v>203236009</v>
      </c>
      <c r="Q113" s="16">
        <f>SUM(Q114:Q119)</f>
        <v>230608795</v>
      </c>
      <c r="R113" s="16">
        <f>SUM(R114:R119)</f>
        <v>273398588</v>
      </c>
      <c r="S113" s="16">
        <f t="shared" si="15"/>
        <v>827527820</v>
      </c>
      <c r="T113" s="17">
        <f t="shared" si="17"/>
        <v>0.59769152209398069</v>
      </c>
    </row>
    <row r="114" spans="1:20" s="40" customFormat="1" ht="15" hidden="1" outlineLevel="1" x14ac:dyDescent="0.25">
      <c r="A114" s="41" t="s">
        <v>127</v>
      </c>
      <c r="B114" s="23"/>
      <c r="C114" s="23"/>
      <c r="D114" s="23"/>
      <c r="E114" s="19"/>
      <c r="F114" s="23"/>
      <c r="G114" s="19">
        <v>132000000</v>
      </c>
      <c r="H114" s="19">
        <f t="shared" ref="H114:H119" si="21">+B114+C114+D114+G114+E114+F114</f>
        <v>132000000</v>
      </c>
      <c r="I114" s="23"/>
      <c r="J114" s="20">
        <f t="shared" ref="J114:J119" si="22">+H114+I114</f>
        <v>132000000</v>
      </c>
      <c r="K114" s="20"/>
      <c r="L114" s="20"/>
      <c r="M114" s="20"/>
      <c r="N114" s="20">
        <f t="shared" si="20"/>
        <v>132000000</v>
      </c>
      <c r="O114" s="20">
        <v>25921278</v>
      </c>
      <c r="P114" s="20">
        <v>40000000</v>
      </c>
      <c r="Q114" s="20">
        <v>40000000</v>
      </c>
      <c r="R114" s="20">
        <f>+'[5]EJECUCIÓN 05-02'!$G$28</f>
        <v>25862660</v>
      </c>
      <c r="S114" s="20">
        <f t="shared" si="15"/>
        <v>131783938</v>
      </c>
      <c r="T114" s="42">
        <f t="shared" si="17"/>
        <v>0.99836316666666669</v>
      </c>
    </row>
    <row r="115" spans="1:20" s="40" customFormat="1" ht="15" hidden="1" outlineLevel="1" x14ac:dyDescent="0.25">
      <c r="A115" s="41" t="s">
        <v>126</v>
      </c>
      <c r="B115" s="23"/>
      <c r="C115" s="23"/>
      <c r="D115" s="23"/>
      <c r="E115" s="19"/>
      <c r="F115" s="23"/>
      <c r="G115" s="19">
        <v>579600000</v>
      </c>
      <c r="H115" s="19">
        <f t="shared" si="21"/>
        <v>579600000</v>
      </c>
      <c r="I115" s="23"/>
      <c r="J115" s="20">
        <f t="shared" si="22"/>
        <v>579600000</v>
      </c>
      <c r="K115" s="20">
        <v>428100000</v>
      </c>
      <c r="L115" s="20"/>
      <c r="M115" s="20"/>
      <c r="N115" s="20">
        <f t="shared" si="20"/>
        <v>1007700000</v>
      </c>
      <c r="O115" s="20">
        <v>60163334</v>
      </c>
      <c r="P115" s="20">
        <v>113818259</v>
      </c>
      <c r="Q115" s="20">
        <v>121584329</v>
      </c>
      <c r="R115" s="20">
        <f>+'[5]EJECUCIÓN 05-02'!$G$29</f>
        <v>178341449</v>
      </c>
      <c r="S115" s="20">
        <f t="shared" si="15"/>
        <v>473907371</v>
      </c>
      <c r="T115" s="42">
        <f t="shared" si="17"/>
        <v>0.47028616751017166</v>
      </c>
    </row>
    <row r="116" spans="1:20" s="40" customFormat="1" ht="15" hidden="1" outlineLevel="1" x14ac:dyDescent="0.25">
      <c r="A116" s="41" t="s">
        <v>128</v>
      </c>
      <c r="B116" s="23"/>
      <c r="C116" s="23"/>
      <c r="D116" s="23"/>
      <c r="E116" s="19"/>
      <c r="F116" s="23"/>
      <c r="G116" s="19">
        <v>88600000</v>
      </c>
      <c r="H116" s="19">
        <f t="shared" si="21"/>
        <v>88600000</v>
      </c>
      <c r="I116" s="23"/>
      <c r="J116" s="20">
        <f t="shared" si="22"/>
        <v>88600000</v>
      </c>
      <c r="K116" s="20"/>
      <c r="L116" s="20"/>
      <c r="M116" s="20"/>
      <c r="N116" s="20">
        <f t="shared" si="20"/>
        <v>88600000</v>
      </c>
      <c r="O116" s="20">
        <v>13318797</v>
      </c>
      <c r="P116" s="20">
        <v>15244443</v>
      </c>
      <c r="Q116" s="20">
        <v>25089682</v>
      </c>
      <c r="R116" s="20">
        <f>+'[5]EJECUCIÓN 05-02'!$G$30</f>
        <v>28281387</v>
      </c>
      <c r="S116" s="20">
        <f t="shared" si="15"/>
        <v>81934309</v>
      </c>
      <c r="T116" s="42">
        <f t="shared" si="17"/>
        <v>0.92476646726862299</v>
      </c>
    </row>
    <row r="117" spans="1:20" s="40" customFormat="1" ht="15" hidden="1" outlineLevel="1" x14ac:dyDescent="0.25">
      <c r="A117" s="41" t="s">
        <v>129</v>
      </c>
      <c r="B117" s="23"/>
      <c r="C117" s="23"/>
      <c r="D117" s="23"/>
      <c r="E117" s="19"/>
      <c r="F117" s="23"/>
      <c r="G117" s="19">
        <v>100000000</v>
      </c>
      <c r="H117" s="19">
        <f t="shared" si="21"/>
        <v>100000000</v>
      </c>
      <c r="I117" s="23"/>
      <c r="J117" s="20">
        <f t="shared" si="22"/>
        <v>100000000</v>
      </c>
      <c r="K117" s="20"/>
      <c r="L117" s="20"/>
      <c r="M117" s="20"/>
      <c r="N117" s="20">
        <f t="shared" si="20"/>
        <v>100000000</v>
      </c>
      <c r="O117" s="20">
        <v>12849418</v>
      </c>
      <c r="P117" s="20">
        <v>16741275</v>
      </c>
      <c r="Q117" s="20">
        <v>30333635</v>
      </c>
      <c r="R117" s="20">
        <f>+'[5]EJECUCIÓN 05-02'!$G$34</f>
        <v>32262963</v>
      </c>
      <c r="S117" s="20">
        <f t="shared" si="15"/>
        <v>92187291</v>
      </c>
      <c r="T117" s="42">
        <f t="shared" si="17"/>
        <v>0.92187291000000005</v>
      </c>
    </row>
    <row r="118" spans="1:20" s="40" customFormat="1" ht="15" hidden="1" outlineLevel="1" x14ac:dyDescent="0.25">
      <c r="A118" s="41" t="s">
        <v>130</v>
      </c>
      <c r="B118" s="23"/>
      <c r="C118" s="23"/>
      <c r="D118" s="23"/>
      <c r="E118" s="19"/>
      <c r="F118" s="23"/>
      <c r="G118" s="19">
        <v>50000000</v>
      </c>
      <c r="H118" s="19">
        <f t="shared" si="21"/>
        <v>50000000</v>
      </c>
      <c r="I118" s="23"/>
      <c r="J118" s="20">
        <f t="shared" si="22"/>
        <v>50000000</v>
      </c>
      <c r="K118" s="20"/>
      <c r="L118" s="20"/>
      <c r="M118" s="20"/>
      <c r="N118" s="20">
        <f t="shared" si="20"/>
        <v>50000000</v>
      </c>
      <c r="O118" s="20">
        <v>6607592</v>
      </c>
      <c r="P118" s="20">
        <v>15872133</v>
      </c>
      <c r="Q118" s="20">
        <v>12250272</v>
      </c>
      <c r="R118" s="20">
        <f>+'[5]EJECUCIÓN 05-02'!$G$33</f>
        <v>7095337</v>
      </c>
      <c r="S118" s="20">
        <f t="shared" si="15"/>
        <v>41825334</v>
      </c>
      <c r="T118" s="42">
        <f t="shared" si="17"/>
        <v>0.83650667999999995</v>
      </c>
    </row>
    <row r="119" spans="1:20" s="40" customFormat="1" ht="15" hidden="1" outlineLevel="1" x14ac:dyDescent="0.25">
      <c r="A119" s="41" t="s">
        <v>131</v>
      </c>
      <c r="B119" s="23"/>
      <c r="C119" s="23"/>
      <c r="D119" s="23"/>
      <c r="E119" s="19"/>
      <c r="F119" s="23"/>
      <c r="G119" s="19">
        <v>6240000</v>
      </c>
      <c r="H119" s="19">
        <f t="shared" si="21"/>
        <v>6240000</v>
      </c>
      <c r="I119" s="23"/>
      <c r="J119" s="20">
        <f t="shared" si="22"/>
        <v>6240000</v>
      </c>
      <c r="K119" s="20"/>
      <c r="L119" s="20"/>
      <c r="M119" s="20"/>
      <c r="N119" s="20">
        <f t="shared" si="20"/>
        <v>6240000</v>
      </c>
      <c r="O119" s="20">
        <v>1424009</v>
      </c>
      <c r="P119" s="20">
        <v>1559899</v>
      </c>
      <c r="Q119" s="20">
        <v>1350877</v>
      </c>
      <c r="R119" s="20">
        <f>+'[5]EJECUCIÓN 05-02'!$G$32</f>
        <v>1554792</v>
      </c>
      <c r="S119" s="20">
        <f t="shared" si="15"/>
        <v>5889577</v>
      </c>
      <c r="T119" s="42">
        <f t="shared" si="17"/>
        <v>0.94384246794871796</v>
      </c>
    </row>
    <row r="120" spans="1:20" s="40" customFormat="1" ht="15" collapsed="1" x14ac:dyDescent="0.25">
      <c r="A120" s="43" t="s">
        <v>132</v>
      </c>
      <c r="B120" s="23"/>
      <c r="C120" s="23"/>
      <c r="D120" s="23"/>
      <c r="E120" s="16"/>
      <c r="F120" s="23"/>
      <c r="G120" s="16">
        <f>SUM(G121:G122)</f>
        <v>602294600</v>
      </c>
      <c r="H120" s="16">
        <f>SUM(H121:H122)</f>
        <v>602294600</v>
      </c>
      <c r="I120" s="23"/>
      <c r="J120" s="16">
        <f>SUM(J121:J122)</f>
        <v>602294600</v>
      </c>
      <c r="K120" s="16">
        <f>SUM(K121:K122)</f>
        <v>0</v>
      </c>
      <c r="L120" s="16">
        <f>SUM(L121:L122)</f>
        <v>0</v>
      </c>
      <c r="M120" s="16">
        <f>SUM(M121:M122)</f>
        <v>-43523173</v>
      </c>
      <c r="N120" s="16">
        <f t="shared" si="20"/>
        <v>558771427</v>
      </c>
      <c r="O120" s="16">
        <f>SUM(O121:O122)</f>
        <v>77489659</v>
      </c>
      <c r="P120" s="16">
        <f>SUM(P121:P122)</f>
        <v>168986866</v>
      </c>
      <c r="Q120" s="16">
        <f>SUM(Q121:Q122)</f>
        <v>120275934</v>
      </c>
      <c r="R120" s="16">
        <f>SUM(R121:R122)</f>
        <v>134117994</v>
      </c>
      <c r="S120" s="16">
        <f t="shared" si="15"/>
        <v>500870453</v>
      </c>
      <c r="T120" s="17">
        <f t="shared" si="17"/>
        <v>0.89637806945343323</v>
      </c>
    </row>
    <row r="121" spans="1:20" s="40" customFormat="1" ht="15" hidden="1" outlineLevel="1" x14ac:dyDescent="0.25">
      <c r="A121" s="41" t="s">
        <v>133</v>
      </c>
      <c r="B121" s="23"/>
      <c r="C121" s="23"/>
      <c r="D121" s="23"/>
      <c r="E121" s="19"/>
      <c r="F121" s="23"/>
      <c r="G121" s="19">
        <v>205599600</v>
      </c>
      <c r="H121" s="19">
        <f>+B121+C121+D121+G121+E121+F121</f>
        <v>205599600</v>
      </c>
      <c r="I121" s="23"/>
      <c r="J121" s="20">
        <f>+H121+I121</f>
        <v>205599600</v>
      </c>
      <c r="K121" s="20"/>
      <c r="L121" s="20"/>
      <c r="M121" s="20">
        <v>-43523173</v>
      </c>
      <c r="N121" s="20">
        <f t="shared" si="20"/>
        <v>162076427</v>
      </c>
      <c r="O121" s="20">
        <v>24201727</v>
      </c>
      <c r="P121" s="20">
        <v>33174700</v>
      </c>
      <c r="Q121" s="20">
        <v>39639580</v>
      </c>
      <c r="R121" s="20">
        <f>+'[5]EJECUCIÓN 05-02'!$G$35</f>
        <v>39157960</v>
      </c>
      <c r="S121" s="20">
        <f t="shared" si="15"/>
        <v>136173967</v>
      </c>
      <c r="T121" s="42">
        <f t="shared" si="17"/>
        <v>0.84018366841218683</v>
      </c>
    </row>
    <row r="122" spans="1:20" s="40" customFormat="1" ht="15" hidden="1" outlineLevel="1" x14ac:dyDescent="0.25">
      <c r="A122" s="41" t="s">
        <v>134</v>
      </c>
      <c r="B122" s="23"/>
      <c r="C122" s="23"/>
      <c r="D122" s="23"/>
      <c r="E122" s="19"/>
      <c r="F122" s="23"/>
      <c r="G122" s="19">
        <v>396695000</v>
      </c>
      <c r="H122" s="19">
        <f>+B122+C122+D122+G122+E122+F122</f>
        <v>396695000</v>
      </c>
      <c r="I122" s="23"/>
      <c r="J122" s="20">
        <f>+H122+I122</f>
        <v>396695000</v>
      </c>
      <c r="K122" s="20"/>
      <c r="L122" s="20"/>
      <c r="M122" s="20"/>
      <c r="N122" s="20">
        <f t="shared" si="20"/>
        <v>396695000</v>
      </c>
      <c r="O122" s="20">
        <v>53287932</v>
      </c>
      <c r="P122" s="20">
        <v>135812166</v>
      </c>
      <c r="Q122" s="20">
        <v>80636354</v>
      </c>
      <c r="R122" s="20">
        <f>+'[5]EJECUCIÓN 05-02'!$G$36</f>
        <v>94960034</v>
      </c>
      <c r="S122" s="20">
        <f t="shared" si="15"/>
        <v>364696486</v>
      </c>
      <c r="T122" s="42">
        <f t="shared" si="17"/>
        <v>0.9193372389367146</v>
      </c>
    </row>
    <row r="123" spans="1:20" s="40" customFormat="1" ht="15" collapsed="1" x14ac:dyDescent="0.25">
      <c r="A123" s="43" t="s">
        <v>135</v>
      </c>
      <c r="B123" s="23"/>
      <c r="C123" s="23"/>
      <c r="D123" s="23"/>
      <c r="E123" s="23"/>
      <c r="F123" s="23"/>
      <c r="G123" s="23">
        <f>SUM(G124:G126)</f>
        <v>3937132279.6256013</v>
      </c>
      <c r="H123" s="23">
        <f>SUM(H124:H126)</f>
        <v>3937132279.6256013</v>
      </c>
      <c r="I123" s="23"/>
      <c r="J123" s="23">
        <f>SUM(J124:J126)</f>
        <v>3937132279.6256013</v>
      </c>
      <c r="K123" s="23">
        <f>SUM(K124:K126)</f>
        <v>16000000</v>
      </c>
      <c r="L123" s="23">
        <f>SUM(L124:L126)</f>
        <v>0</v>
      </c>
      <c r="M123" s="23">
        <f>SUM(M124:M126)</f>
        <v>666360764</v>
      </c>
      <c r="N123" s="23">
        <f t="shared" si="20"/>
        <v>4619493043.6256008</v>
      </c>
      <c r="O123" s="23">
        <f>SUM(O124:O126)</f>
        <v>609492961</v>
      </c>
      <c r="P123" s="23">
        <f>SUM(P124:P126)</f>
        <v>928101160</v>
      </c>
      <c r="Q123" s="23">
        <f>SUM(Q124:Q126)</f>
        <v>1269207980</v>
      </c>
      <c r="R123" s="23">
        <f>SUM(R124:R126)</f>
        <v>1535517708</v>
      </c>
      <c r="S123" s="23">
        <f t="shared" si="15"/>
        <v>4342319809</v>
      </c>
      <c r="T123" s="24">
        <f t="shared" si="17"/>
        <v>0.93999920943531456</v>
      </c>
    </row>
    <row r="124" spans="1:20" s="40" customFormat="1" ht="15" hidden="1" outlineLevel="1" x14ac:dyDescent="0.25">
      <c r="A124" s="41" t="s">
        <v>136</v>
      </c>
      <c r="B124" s="23"/>
      <c r="C124" s="23"/>
      <c r="D124" s="23"/>
      <c r="E124" s="20"/>
      <c r="F124" s="23"/>
      <c r="G124" s="20">
        <v>3808332870.7040009</v>
      </c>
      <c r="H124" s="19">
        <f>+B124+C124+D124+G124+E124+F124</f>
        <v>3808332870.7040009</v>
      </c>
      <c r="I124" s="23"/>
      <c r="J124" s="20">
        <f>+H124+I124</f>
        <v>3808332870.7040009</v>
      </c>
      <c r="K124" s="20"/>
      <c r="L124" s="20"/>
      <c r="M124" s="20">
        <f>100000000+566360764</f>
        <v>666360764</v>
      </c>
      <c r="N124" s="20">
        <f t="shared" si="20"/>
        <v>4474693634.7040005</v>
      </c>
      <c r="O124" s="20">
        <v>584123230</v>
      </c>
      <c r="P124" s="20">
        <v>896768369</v>
      </c>
      <c r="Q124" s="20">
        <v>1243715340</v>
      </c>
      <c r="R124" s="20">
        <f>+'[5]EJECUCIÓN 05-02'!$G$37</f>
        <v>1503039288</v>
      </c>
      <c r="S124" s="20">
        <f t="shared" si="15"/>
        <v>4227646227</v>
      </c>
      <c r="T124" s="42">
        <f t="shared" si="17"/>
        <v>0.94479009561950877</v>
      </c>
    </row>
    <row r="125" spans="1:20" s="40" customFormat="1" ht="15" hidden="1" outlineLevel="1" x14ac:dyDescent="0.25">
      <c r="A125" s="41" t="s">
        <v>137</v>
      </c>
      <c r="B125" s="23"/>
      <c r="C125" s="23"/>
      <c r="D125" s="23"/>
      <c r="E125" s="20"/>
      <c r="F125" s="23"/>
      <c r="G125" s="20">
        <v>86601825.081599995</v>
      </c>
      <c r="H125" s="19">
        <f>+B125+C125+D125+G125+E125+F125</f>
        <v>86601825.081599995</v>
      </c>
      <c r="I125" s="23"/>
      <c r="J125" s="20">
        <f>+H125+I125</f>
        <v>86601825.081599995</v>
      </c>
      <c r="K125" s="20"/>
      <c r="L125" s="20"/>
      <c r="M125" s="20"/>
      <c r="N125" s="20">
        <f t="shared" si="20"/>
        <v>86601825.081599995</v>
      </c>
      <c r="O125" s="20">
        <v>14247120</v>
      </c>
      <c r="P125" s="20">
        <v>16724880</v>
      </c>
      <c r="Q125" s="20">
        <v>13317960</v>
      </c>
      <c r="R125" s="20">
        <f>+'[5]EJECUCIÓN 05-02'!$G$38</f>
        <v>18348760</v>
      </c>
      <c r="S125" s="20">
        <f t="shared" si="15"/>
        <v>62638720</v>
      </c>
      <c r="T125" s="42">
        <f t="shared" si="17"/>
        <v>0.72329561116037777</v>
      </c>
    </row>
    <row r="126" spans="1:20" s="40" customFormat="1" ht="15" hidden="1" outlineLevel="1" x14ac:dyDescent="0.25">
      <c r="A126" s="41" t="s">
        <v>138</v>
      </c>
      <c r="B126" s="23"/>
      <c r="C126" s="23"/>
      <c r="D126" s="23"/>
      <c r="E126" s="20"/>
      <c r="F126" s="23"/>
      <c r="G126" s="20">
        <v>42197583.840000004</v>
      </c>
      <c r="H126" s="19">
        <f>+B126+C126+D126+G126+E126+F126</f>
        <v>42197583.840000004</v>
      </c>
      <c r="I126" s="23"/>
      <c r="J126" s="20">
        <f>+H126+I126</f>
        <v>42197583.840000004</v>
      </c>
      <c r="K126" s="20">
        <v>16000000</v>
      </c>
      <c r="L126" s="20"/>
      <c r="M126" s="20"/>
      <c r="N126" s="20">
        <f t="shared" si="20"/>
        <v>58197583.840000004</v>
      </c>
      <c r="O126" s="20">
        <v>11122611</v>
      </c>
      <c r="P126" s="20">
        <v>14607911</v>
      </c>
      <c r="Q126" s="20">
        <v>12174680</v>
      </c>
      <c r="R126" s="20">
        <f>+'[5]EJECUCIÓN 05-02'!$G$39</f>
        <v>14129660</v>
      </c>
      <c r="S126" s="20">
        <f t="shared" si="15"/>
        <v>52034862</v>
      </c>
      <c r="T126" s="42">
        <f t="shared" si="17"/>
        <v>0.8941069124631893</v>
      </c>
    </row>
    <row r="127" spans="1:20" s="40" customFormat="1" ht="15" collapsed="1" x14ac:dyDescent="0.25">
      <c r="A127" s="41"/>
      <c r="B127" s="23"/>
      <c r="C127" s="23"/>
      <c r="D127" s="23"/>
      <c r="E127" s="20"/>
      <c r="F127" s="23"/>
      <c r="G127" s="20"/>
      <c r="H127" s="19"/>
      <c r="I127" s="23"/>
      <c r="J127" s="20"/>
      <c r="K127" s="20"/>
      <c r="L127" s="20"/>
      <c r="M127" s="20"/>
      <c r="N127" s="20"/>
      <c r="O127" s="20"/>
      <c r="P127" s="20"/>
      <c r="Q127" s="20"/>
      <c r="R127" s="20"/>
      <c r="S127" s="20">
        <f t="shared" si="15"/>
        <v>0</v>
      </c>
      <c r="T127" s="42"/>
    </row>
    <row r="128" spans="1:20" s="47" customFormat="1" ht="15" x14ac:dyDescent="0.25">
      <c r="A128" s="43" t="s">
        <v>139</v>
      </c>
      <c r="B128" s="45"/>
      <c r="C128" s="16">
        <f>+C129+C136+C144</f>
        <v>1234008800</v>
      </c>
      <c r="D128" s="45"/>
      <c r="E128" s="46"/>
      <c r="F128" s="45"/>
      <c r="G128" s="46"/>
      <c r="H128" s="16">
        <f>+H129+H136+H144</f>
        <v>1234008800</v>
      </c>
      <c r="I128" s="45"/>
      <c r="J128" s="16">
        <f>+H128+I128</f>
        <v>1234008800</v>
      </c>
      <c r="K128" s="16">
        <f>+K129+K136+K144</f>
        <v>0</v>
      </c>
      <c r="L128" s="16">
        <f>+L129+L136+L144</f>
        <v>16939000</v>
      </c>
      <c r="M128" s="16">
        <f>+M129+M136+M144</f>
        <v>0</v>
      </c>
      <c r="N128" s="16">
        <f t="shared" ref="N128:N148" si="23">+J128+K128+L128+M128</f>
        <v>1250947800</v>
      </c>
      <c r="O128" s="16">
        <f>+O129+O136+O144</f>
        <v>246687655</v>
      </c>
      <c r="P128" s="16">
        <f>+P129+P136+P144</f>
        <v>268061845</v>
      </c>
      <c r="Q128" s="16">
        <f>+Q129+Q136+Q144</f>
        <v>277507047</v>
      </c>
      <c r="R128" s="16">
        <f>+R129+R136+R144</f>
        <v>383582368</v>
      </c>
      <c r="S128" s="16">
        <f t="shared" si="15"/>
        <v>1175838915</v>
      </c>
      <c r="T128" s="17">
        <f t="shared" si="17"/>
        <v>0.93995841792918933</v>
      </c>
    </row>
    <row r="129" spans="1:20" s="40" customFormat="1" ht="15" x14ac:dyDescent="0.25">
      <c r="A129" s="43" t="s">
        <v>140</v>
      </c>
      <c r="B129" s="45"/>
      <c r="C129" s="23">
        <f>SUM(C130:C135)</f>
        <v>368250500</v>
      </c>
      <c r="D129" s="23"/>
      <c r="E129" s="23"/>
      <c r="F129" s="23"/>
      <c r="G129" s="23"/>
      <c r="H129" s="16">
        <f>+B129+C129+D129+G129+E129+F129</f>
        <v>368250500</v>
      </c>
      <c r="I129" s="16"/>
      <c r="J129" s="23">
        <f>SUM(J130:J135)</f>
        <v>368250500</v>
      </c>
      <c r="K129" s="23">
        <f>SUM(K130:K135)</f>
        <v>0</v>
      </c>
      <c r="L129" s="23">
        <f>SUM(L130:L135)</f>
        <v>0</v>
      </c>
      <c r="M129" s="23">
        <f>SUM(M130:M135)</f>
        <v>0</v>
      </c>
      <c r="N129" s="23">
        <f t="shared" si="23"/>
        <v>368250500</v>
      </c>
      <c r="O129" s="23">
        <f>SUM(O130:O135)</f>
        <v>77596272</v>
      </c>
      <c r="P129" s="23">
        <f>SUM(P130:P135)</f>
        <v>67937314</v>
      </c>
      <c r="Q129" s="23">
        <f>SUM(Q130:Q135)</f>
        <v>72278247</v>
      </c>
      <c r="R129" s="23">
        <f>SUM(R130:R135)</f>
        <v>106413302</v>
      </c>
      <c r="S129" s="23">
        <f t="shared" si="15"/>
        <v>324225135</v>
      </c>
      <c r="T129" s="24">
        <f t="shared" si="17"/>
        <v>0.88044723632418698</v>
      </c>
    </row>
    <row r="130" spans="1:20" s="40" customFormat="1" ht="15" hidden="1" outlineLevel="1" x14ac:dyDescent="0.25">
      <c r="A130" s="41" t="s">
        <v>141</v>
      </c>
      <c r="B130" s="45"/>
      <c r="C130" s="20">
        <f>+'[6]Consolidado Área Técnica'!$C$7</f>
        <v>12400000</v>
      </c>
      <c r="D130" s="23"/>
      <c r="E130" s="23"/>
      <c r="F130" s="23"/>
      <c r="G130" s="23"/>
      <c r="H130" s="20">
        <f>+B130+C130+D130+G130+E130+F130</f>
        <v>12400000</v>
      </c>
      <c r="I130" s="16"/>
      <c r="J130" s="20">
        <f t="shared" ref="J130:J135" si="24">+H130+I130</f>
        <v>12400000</v>
      </c>
      <c r="K130" s="20"/>
      <c r="L130" s="20"/>
      <c r="M130" s="20"/>
      <c r="N130" s="20">
        <f t="shared" si="23"/>
        <v>12400000</v>
      </c>
      <c r="O130" s="20">
        <v>12380862</v>
      </c>
      <c r="P130" s="20">
        <v>0</v>
      </c>
      <c r="Q130" s="20"/>
      <c r="R130" s="20"/>
      <c r="S130" s="20">
        <f t="shared" si="15"/>
        <v>12380862</v>
      </c>
      <c r="T130" s="42">
        <f t="shared" si="17"/>
        <v>0.99845661290322585</v>
      </c>
    </row>
    <row r="131" spans="1:20" s="40" customFormat="1" ht="15" hidden="1" outlineLevel="1" x14ac:dyDescent="0.25">
      <c r="A131" s="41" t="s">
        <v>142</v>
      </c>
      <c r="B131" s="45"/>
      <c r="C131" s="20">
        <f>+'[6]Consolidado Área Técnica'!$C$8</f>
        <v>245350500</v>
      </c>
      <c r="D131" s="23"/>
      <c r="E131" s="23"/>
      <c r="F131" s="23"/>
      <c r="G131" s="23"/>
      <c r="H131" s="20">
        <f t="shared" ref="H131:H148" si="25">+B131+C131+D131+G131+E131+F131</f>
        <v>245350500</v>
      </c>
      <c r="I131" s="16"/>
      <c r="J131" s="20">
        <f t="shared" si="24"/>
        <v>245350500</v>
      </c>
      <c r="K131" s="20"/>
      <c r="L131" s="20"/>
      <c r="M131" s="20"/>
      <c r="N131" s="20">
        <f t="shared" si="23"/>
        <v>245350500</v>
      </c>
      <c r="O131" s="20">
        <v>52669972</v>
      </c>
      <c r="P131" s="20">
        <v>59231434</v>
      </c>
      <c r="Q131" s="20">
        <v>64539161</v>
      </c>
      <c r="R131" s="20">
        <f>+'[3]EJECUCIÓN 05-02 FNP'!$I$167</f>
        <v>36502370</v>
      </c>
      <c r="S131" s="20">
        <f t="shared" si="15"/>
        <v>212942937</v>
      </c>
      <c r="T131" s="42">
        <f t="shared" si="17"/>
        <v>0.86791319764989272</v>
      </c>
    </row>
    <row r="132" spans="1:20" s="40" customFormat="1" ht="15" hidden="1" outlineLevel="1" x14ac:dyDescent="0.25">
      <c r="A132" s="41" t="s">
        <v>143</v>
      </c>
      <c r="B132" s="45"/>
      <c r="C132" s="20">
        <f>+'[6]Consolidado Área Técnica'!$C$9</f>
        <v>57000000</v>
      </c>
      <c r="D132" s="23"/>
      <c r="E132" s="23"/>
      <c r="F132" s="23"/>
      <c r="G132" s="23"/>
      <c r="H132" s="20">
        <f t="shared" si="25"/>
        <v>57000000</v>
      </c>
      <c r="I132" s="16"/>
      <c r="J132" s="20">
        <f t="shared" si="24"/>
        <v>57000000</v>
      </c>
      <c r="K132" s="20"/>
      <c r="L132" s="20"/>
      <c r="M132" s="20"/>
      <c r="N132" s="20">
        <f t="shared" si="23"/>
        <v>57000000</v>
      </c>
      <c r="O132" s="20"/>
      <c r="P132" s="20">
        <v>0</v>
      </c>
      <c r="Q132" s="20"/>
      <c r="R132" s="20">
        <f>+'[3]EJECUCIÓN 05-02 FNP'!$I$168</f>
        <v>56094544</v>
      </c>
      <c r="S132" s="20">
        <f t="shared" si="15"/>
        <v>56094544</v>
      </c>
      <c r="T132" s="42">
        <f t="shared" si="17"/>
        <v>0.98411480701754384</v>
      </c>
    </row>
    <row r="133" spans="1:20" s="40" customFormat="1" ht="15" hidden="1" outlineLevel="1" x14ac:dyDescent="0.25">
      <c r="A133" s="41" t="s">
        <v>144</v>
      </c>
      <c r="B133" s="45"/>
      <c r="C133" s="20">
        <f>+'[6]Consolidado Área Técnica'!$C$10</f>
        <v>25500000</v>
      </c>
      <c r="D133" s="23"/>
      <c r="E133" s="23"/>
      <c r="F133" s="23"/>
      <c r="G133" s="23"/>
      <c r="H133" s="20">
        <f t="shared" si="25"/>
        <v>25500000</v>
      </c>
      <c r="I133" s="16"/>
      <c r="J133" s="20">
        <f t="shared" si="24"/>
        <v>25500000</v>
      </c>
      <c r="K133" s="20"/>
      <c r="L133" s="20"/>
      <c r="M133" s="20"/>
      <c r="N133" s="20">
        <f t="shared" si="23"/>
        <v>25500000</v>
      </c>
      <c r="O133" s="20">
        <v>11090100</v>
      </c>
      <c r="P133" s="20">
        <v>3920123</v>
      </c>
      <c r="Q133" s="20">
        <v>4840500</v>
      </c>
      <c r="R133" s="20">
        <f>+'[3]EJECUCIÓN 05-02 FNP'!$I$169</f>
        <v>3636080</v>
      </c>
      <c r="S133" s="20">
        <f t="shared" si="15"/>
        <v>23486803</v>
      </c>
      <c r="T133" s="42">
        <f t="shared" si="17"/>
        <v>0.9210510980392157</v>
      </c>
    </row>
    <row r="134" spans="1:20" s="40" customFormat="1" ht="15" hidden="1" outlineLevel="1" x14ac:dyDescent="0.25">
      <c r="A134" s="41" t="s">
        <v>145</v>
      </c>
      <c r="B134" s="45"/>
      <c r="C134" s="20">
        <f>+'[6]Consolidado Área Técnica'!$C$11</f>
        <v>18000000</v>
      </c>
      <c r="D134" s="23"/>
      <c r="E134" s="23"/>
      <c r="F134" s="23"/>
      <c r="G134" s="23"/>
      <c r="H134" s="20">
        <f t="shared" si="25"/>
        <v>18000000</v>
      </c>
      <c r="I134" s="16"/>
      <c r="J134" s="20">
        <f t="shared" si="24"/>
        <v>18000000</v>
      </c>
      <c r="K134" s="20"/>
      <c r="L134" s="20"/>
      <c r="M134" s="20"/>
      <c r="N134" s="20">
        <f t="shared" si="23"/>
        <v>18000000</v>
      </c>
      <c r="O134" s="20">
        <v>1455338</v>
      </c>
      <c r="P134" s="20">
        <v>4785757</v>
      </c>
      <c r="Q134" s="20">
        <v>2898586</v>
      </c>
      <c r="R134" s="20">
        <f>+'[3]EJECUCIÓN 05-02 FNP'!$I$170</f>
        <v>4027668</v>
      </c>
      <c r="S134" s="20">
        <f t="shared" si="15"/>
        <v>13167349</v>
      </c>
      <c r="T134" s="42">
        <f t="shared" si="17"/>
        <v>0.7315193888888889</v>
      </c>
    </row>
    <row r="135" spans="1:20" s="40" customFormat="1" ht="15" hidden="1" outlineLevel="1" x14ac:dyDescent="0.25">
      <c r="A135" s="41" t="s">
        <v>146</v>
      </c>
      <c r="B135" s="45"/>
      <c r="C135" s="20">
        <f>+'[6]Consolidado Área Técnica'!$C$12</f>
        <v>10000000</v>
      </c>
      <c r="D135" s="23"/>
      <c r="E135" s="23"/>
      <c r="F135" s="23"/>
      <c r="G135" s="23"/>
      <c r="H135" s="20">
        <f t="shared" si="25"/>
        <v>10000000</v>
      </c>
      <c r="I135" s="16"/>
      <c r="J135" s="20">
        <f t="shared" si="24"/>
        <v>10000000</v>
      </c>
      <c r="K135" s="20"/>
      <c r="L135" s="20"/>
      <c r="M135" s="20"/>
      <c r="N135" s="20">
        <f t="shared" si="23"/>
        <v>10000000</v>
      </c>
      <c r="O135" s="20">
        <v>0</v>
      </c>
      <c r="P135" s="20">
        <v>0</v>
      </c>
      <c r="Q135" s="20"/>
      <c r="R135" s="20">
        <f>+'[3]EJECUCIÓN 05-02 FNP'!$I$171</f>
        <v>6152640</v>
      </c>
      <c r="S135" s="20">
        <f t="shared" si="15"/>
        <v>6152640</v>
      </c>
      <c r="T135" s="42">
        <f t="shared" si="17"/>
        <v>0.61526400000000003</v>
      </c>
    </row>
    <row r="136" spans="1:20" s="40" customFormat="1" ht="15" collapsed="1" x14ac:dyDescent="0.25">
      <c r="A136" s="43" t="s">
        <v>147</v>
      </c>
      <c r="B136" s="45"/>
      <c r="C136" s="23">
        <f>SUM(C137:C143)</f>
        <v>717140800</v>
      </c>
      <c r="D136" s="23"/>
      <c r="E136" s="23"/>
      <c r="F136" s="23"/>
      <c r="G136" s="23"/>
      <c r="H136" s="16">
        <f>+B136+C136+D136+G136+E136+F136</f>
        <v>717140800</v>
      </c>
      <c r="I136" s="16"/>
      <c r="J136" s="23">
        <f>SUM(J137:J143)</f>
        <v>717140800</v>
      </c>
      <c r="K136" s="23">
        <f>SUM(K137:K143)</f>
        <v>0</v>
      </c>
      <c r="L136" s="23">
        <f>SUM(L137:L143)</f>
        <v>16939000</v>
      </c>
      <c r="M136" s="23">
        <f>SUM(M137:M143)</f>
        <v>0</v>
      </c>
      <c r="N136" s="23">
        <f t="shared" si="23"/>
        <v>734079800</v>
      </c>
      <c r="O136" s="23">
        <f>SUM(O137:O143)</f>
        <v>141552960</v>
      </c>
      <c r="P136" s="23">
        <f>SUM(P137:P143)</f>
        <v>157731265</v>
      </c>
      <c r="Q136" s="23">
        <f>SUM(Q137:Q143)</f>
        <v>152081431</v>
      </c>
      <c r="R136" s="23">
        <f>SUM(R137:R143)</f>
        <v>254572405</v>
      </c>
      <c r="S136" s="23">
        <f t="shared" si="15"/>
        <v>705938061</v>
      </c>
      <c r="T136" s="24">
        <f t="shared" si="17"/>
        <v>0.96166392400390255</v>
      </c>
    </row>
    <row r="137" spans="1:20" s="40" customFormat="1" ht="15" hidden="1" outlineLevel="1" x14ac:dyDescent="0.25">
      <c r="A137" s="41" t="s">
        <v>141</v>
      </c>
      <c r="B137" s="45"/>
      <c r="C137" s="20">
        <f>+'[6]Consolidado Área Técnica'!$C$14</f>
        <v>18000000</v>
      </c>
      <c r="D137" s="23"/>
      <c r="E137" s="23"/>
      <c r="F137" s="23"/>
      <c r="G137" s="23"/>
      <c r="H137" s="20">
        <f t="shared" si="25"/>
        <v>18000000</v>
      </c>
      <c r="I137" s="16"/>
      <c r="J137" s="20">
        <f t="shared" ref="J137:J143" si="26">+H137+I137</f>
        <v>18000000</v>
      </c>
      <c r="K137" s="20"/>
      <c r="L137" s="20"/>
      <c r="M137" s="20"/>
      <c r="N137" s="20">
        <f t="shared" si="23"/>
        <v>18000000</v>
      </c>
      <c r="O137" s="20">
        <v>16792590</v>
      </c>
      <c r="P137" s="20">
        <v>0</v>
      </c>
      <c r="Q137" s="20"/>
      <c r="R137" s="20">
        <f>+'[3]EJECUCIÓN 05-02 FNP'!$I$172</f>
        <v>400000</v>
      </c>
      <c r="S137" s="20">
        <f t="shared" ref="S137:S200" si="27">+O137+P137+Q137+R137</f>
        <v>17192590</v>
      </c>
      <c r="T137" s="42">
        <f t="shared" si="17"/>
        <v>0.9551438888888889</v>
      </c>
    </row>
    <row r="138" spans="1:20" s="40" customFormat="1" ht="15" hidden="1" outlineLevel="1" x14ac:dyDescent="0.25">
      <c r="A138" s="41" t="s">
        <v>148</v>
      </c>
      <c r="B138" s="45"/>
      <c r="C138" s="20">
        <f>+'[6]Consolidado Área Técnica'!$C$15</f>
        <v>46000000</v>
      </c>
      <c r="D138" s="23"/>
      <c r="E138" s="23"/>
      <c r="F138" s="23"/>
      <c r="G138" s="23"/>
      <c r="H138" s="20">
        <f t="shared" si="25"/>
        <v>46000000</v>
      </c>
      <c r="I138" s="16"/>
      <c r="J138" s="20">
        <f t="shared" si="26"/>
        <v>46000000</v>
      </c>
      <c r="K138" s="20"/>
      <c r="L138" s="20"/>
      <c r="M138" s="20"/>
      <c r="N138" s="20">
        <f t="shared" si="23"/>
        <v>46000000</v>
      </c>
      <c r="O138" s="20">
        <v>9466666</v>
      </c>
      <c r="P138" s="20">
        <v>12000000</v>
      </c>
      <c r="Q138" s="20">
        <v>12000000</v>
      </c>
      <c r="R138" s="20">
        <f>+'[3]EJECUCIÓN 05-02 FNP'!$I$173</f>
        <v>11066666</v>
      </c>
      <c r="S138" s="20">
        <f t="shared" si="27"/>
        <v>44533332</v>
      </c>
      <c r="T138" s="42">
        <f t="shared" ref="T138:T198" si="28">IFERROR(S138/N138,0)</f>
        <v>0.96811591304347822</v>
      </c>
    </row>
    <row r="139" spans="1:20" s="40" customFormat="1" ht="15" hidden="1" outlineLevel="1" x14ac:dyDescent="0.25">
      <c r="A139" s="41" t="s">
        <v>149</v>
      </c>
      <c r="B139" s="45"/>
      <c r="C139" s="20">
        <f>+'[6]Consolidado Área Técnica'!$C$16</f>
        <v>466515800</v>
      </c>
      <c r="D139" s="23"/>
      <c r="E139" s="23"/>
      <c r="F139" s="23"/>
      <c r="G139" s="23"/>
      <c r="H139" s="20">
        <f t="shared" si="25"/>
        <v>466515800</v>
      </c>
      <c r="I139" s="16"/>
      <c r="J139" s="20">
        <f t="shared" si="26"/>
        <v>466515800</v>
      </c>
      <c r="K139" s="20"/>
      <c r="L139" s="20"/>
      <c r="M139" s="20"/>
      <c r="N139" s="20">
        <f t="shared" si="23"/>
        <v>466515800</v>
      </c>
      <c r="O139" s="20">
        <v>96820819</v>
      </c>
      <c r="P139" s="20">
        <v>113585951</v>
      </c>
      <c r="Q139" s="20">
        <v>113908109</v>
      </c>
      <c r="R139" s="20">
        <f>+'[3]EJECUCIÓN 05-02 FNP'!$I$174</f>
        <v>129276572</v>
      </c>
      <c r="S139" s="20">
        <f t="shared" si="27"/>
        <v>453591451</v>
      </c>
      <c r="T139" s="42">
        <f t="shared" si="28"/>
        <v>0.97229601012441591</v>
      </c>
    </row>
    <row r="140" spans="1:20" s="40" customFormat="1" ht="15" hidden="1" outlineLevel="1" x14ac:dyDescent="0.25">
      <c r="A140" s="41" t="s">
        <v>150</v>
      </c>
      <c r="B140" s="45"/>
      <c r="C140" s="20">
        <f>+'[6]Consolidado Área Técnica'!$C$17</f>
        <v>80000000</v>
      </c>
      <c r="D140" s="23"/>
      <c r="E140" s="23"/>
      <c r="F140" s="23"/>
      <c r="G140" s="23"/>
      <c r="H140" s="20">
        <f t="shared" si="25"/>
        <v>80000000</v>
      </c>
      <c r="I140" s="16"/>
      <c r="J140" s="20">
        <f t="shared" si="26"/>
        <v>80000000</v>
      </c>
      <c r="K140" s="20"/>
      <c r="L140" s="44">
        <v>16939000</v>
      </c>
      <c r="M140" s="20"/>
      <c r="N140" s="20">
        <f t="shared" si="23"/>
        <v>96939000</v>
      </c>
      <c r="O140" s="20"/>
      <c r="P140" s="20">
        <v>11746534</v>
      </c>
      <c r="Q140" s="20">
        <v>7306333</v>
      </c>
      <c r="R140" s="20">
        <f>+'[3]EJECUCIÓN 05-02 FNP'!$I$175</f>
        <v>76348792</v>
      </c>
      <c r="S140" s="20">
        <f t="shared" si="27"/>
        <v>95401659</v>
      </c>
      <c r="T140" s="42">
        <f t="shared" si="28"/>
        <v>0.98414115062049334</v>
      </c>
    </row>
    <row r="141" spans="1:20" s="40" customFormat="1" ht="15" hidden="1" outlineLevel="1" x14ac:dyDescent="0.25">
      <c r="A141" s="41" t="s">
        <v>151</v>
      </c>
      <c r="B141" s="45"/>
      <c r="C141" s="20">
        <f>+'[6]Consolidado Área Técnica'!$C$18</f>
        <v>86625000</v>
      </c>
      <c r="D141" s="23"/>
      <c r="E141" s="23"/>
      <c r="F141" s="23"/>
      <c r="G141" s="23"/>
      <c r="H141" s="20">
        <f t="shared" si="25"/>
        <v>86625000</v>
      </c>
      <c r="I141" s="16"/>
      <c r="J141" s="20">
        <f t="shared" si="26"/>
        <v>86625000</v>
      </c>
      <c r="K141" s="20"/>
      <c r="L141" s="20"/>
      <c r="M141" s="20"/>
      <c r="N141" s="20">
        <f t="shared" si="23"/>
        <v>86625000</v>
      </c>
      <c r="O141" s="20">
        <v>18472885</v>
      </c>
      <c r="P141" s="20">
        <v>20398780</v>
      </c>
      <c r="Q141" s="20">
        <v>18866989</v>
      </c>
      <c r="R141" s="20">
        <f>+'[3]EJECUCIÓN 05-02 FNP'!$I$176</f>
        <v>24359325</v>
      </c>
      <c r="S141" s="20">
        <f t="shared" si="27"/>
        <v>82097979</v>
      </c>
      <c r="T141" s="42">
        <f t="shared" si="28"/>
        <v>0.94774001731601731</v>
      </c>
    </row>
    <row r="142" spans="1:20" s="40" customFormat="1" ht="15" hidden="1" outlineLevel="1" x14ac:dyDescent="0.25">
      <c r="A142" s="41" t="s">
        <v>152</v>
      </c>
      <c r="B142" s="45"/>
      <c r="C142" s="20">
        <f>+'[6]Consolidado Área Técnica'!$C$19</f>
        <v>15000000</v>
      </c>
      <c r="D142" s="23"/>
      <c r="E142" s="23"/>
      <c r="F142" s="23"/>
      <c r="G142" s="23"/>
      <c r="H142" s="20">
        <f t="shared" si="25"/>
        <v>15000000</v>
      </c>
      <c r="I142" s="16"/>
      <c r="J142" s="20">
        <f t="shared" si="26"/>
        <v>15000000</v>
      </c>
      <c r="K142" s="20"/>
      <c r="L142" s="20"/>
      <c r="M142" s="20"/>
      <c r="N142" s="20">
        <f t="shared" si="23"/>
        <v>15000000</v>
      </c>
      <c r="O142" s="20"/>
      <c r="P142" s="20">
        <v>0</v>
      </c>
      <c r="Q142" s="20"/>
      <c r="R142" s="20">
        <f>+'[3]EJECUCIÓN 05-02 FNP'!$I$177</f>
        <v>8370008</v>
      </c>
      <c r="S142" s="20">
        <f t="shared" si="27"/>
        <v>8370008</v>
      </c>
      <c r="T142" s="42">
        <f t="shared" si="28"/>
        <v>0.55800053333333333</v>
      </c>
    </row>
    <row r="143" spans="1:20" s="40" customFormat="1" ht="15" hidden="1" outlineLevel="1" x14ac:dyDescent="0.25">
      <c r="A143" s="41" t="s">
        <v>153</v>
      </c>
      <c r="B143" s="45"/>
      <c r="C143" s="20">
        <f>+'[6]Consolidado Área Técnica'!$C$20</f>
        <v>5000000</v>
      </c>
      <c r="D143" s="23"/>
      <c r="E143" s="23"/>
      <c r="F143" s="23"/>
      <c r="G143" s="23"/>
      <c r="H143" s="20">
        <f t="shared" si="25"/>
        <v>5000000</v>
      </c>
      <c r="I143" s="16"/>
      <c r="J143" s="20">
        <f t="shared" si="26"/>
        <v>5000000</v>
      </c>
      <c r="K143" s="20"/>
      <c r="L143" s="20"/>
      <c r="M143" s="20"/>
      <c r="N143" s="20">
        <f t="shared" si="23"/>
        <v>5000000</v>
      </c>
      <c r="O143" s="20"/>
      <c r="P143" s="20">
        <v>0</v>
      </c>
      <c r="Q143" s="20"/>
      <c r="R143" s="20">
        <f>+'[3]EJECUCIÓN 05-02 FNP'!$I$178</f>
        <v>4751042</v>
      </c>
      <c r="S143" s="20">
        <f t="shared" si="27"/>
        <v>4751042</v>
      </c>
      <c r="T143" s="42">
        <f t="shared" si="28"/>
        <v>0.95020839999999995</v>
      </c>
    </row>
    <row r="144" spans="1:20" s="40" customFormat="1" ht="15" collapsed="1" x14ac:dyDescent="0.25">
      <c r="A144" s="43" t="s">
        <v>154</v>
      </c>
      <c r="B144" s="45"/>
      <c r="C144" s="23">
        <f>SUM(C145:C148)</f>
        <v>148617500</v>
      </c>
      <c r="D144" s="23"/>
      <c r="E144" s="23"/>
      <c r="F144" s="23"/>
      <c r="G144" s="23"/>
      <c r="H144" s="16">
        <f>+B144+C144+D144+G144+E144+F144</f>
        <v>148617500</v>
      </c>
      <c r="I144" s="16"/>
      <c r="J144" s="23">
        <f>SUM(J145:J148)</f>
        <v>148617500</v>
      </c>
      <c r="K144" s="23">
        <f>SUM(K145:K148)</f>
        <v>0</v>
      </c>
      <c r="L144" s="23">
        <f>SUM(L145:L148)</f>
        <v>0</v>
      </c>
      <c r="M144" s="23">
        <f>SUM(M145:M148)</f>
        <v>0</v>
      </c>
      <c r="N144" s="23">
        <f t="shared" si="23"/>
        <v>148617500</v>
      </c>
      <c r="O144" s="23">
        <f>SUM(O145:O148)</f>
        <v>27538423</v>
      </c>
      <c r="P144" s="23">
        <f>SUM(P145:P148)</f>
        <v>42393266</v>
      </c>
      <c r="Q144" s="23">
        <f>SUM(Q145:Q148)</f>
        <v>53147369</v>
      </c>
      <c r="R144" s="23">
        <f>SUM(R145:R148)</f>
        <v>22596661</v>
      </c>
      <c r="S144" s="23">
        <f t="shared" si="27"/>
        <v>145675719</v>
      </c>
      <c r="T144" s="24">
        <f t="shared" si="28"/>
        <v>0.98020568910121619</v>
      </c>
    </row>
    <row r="145" spans="1:20" s="40" customFormat="1" ht="15" hidden="1" outlineLevel="1" x14ac:dyDescent="0.25">
      <c r="A145" s="41" t="s">
        <v>155</v>
      </c>
      <c r="B145" s="45"/>
      <c r="C145" s="20">
        <f>+'[6]Consolidado Área Técnica'!$C$22</f>
        <v>47380000</v>
      </c>
      <c r="D145" s="23"/>
      <c r="E145" s="23"/>
      <c r="F145" s="23"/>
      <c r="G145" s="23"/>
      <c r="H145" s="20">
        <f t="shared" si="25"/>
        <v>47380000</v>
      </c>
      <c r="I145" s="16"/>
      <c r="J145" s="20">
        <f>+H145+I145</f>
        <v>47380000</v>
      </c>
      <c r="K145" s="20"/>
      <c r="L145" s="20"/>
      <c r="M145" s="20"/>
      <c r="N145" s="20">
        <f t="shared" si="23"/>
        <v>47380000</v>
      </c>
      <c r="O145" s="20">
        <v>10747487</v>
      </c>
      <c r="P145" s="20">
        <v>12360000</v>
      </c>
      <c r="Q145" s="20">
        <v>12360000</v>
      </c>
      <c r="R145" s="20">
        <f>+'[3]EJECUCIÓN 05-02 FNP'!$I$179</f>
        <v>11398667</v>
      </c>
      <c r="S145" s="20">
        <f t="shared" si="27"/>
        <v>46866154</v>
      </c>
      <c r="T145" s="42">
        <f t="shared" si="28"/>
        <v>0.9891547910510764</v>
      </c>
    </row>
    <row r="146" spans="1:20" s="40" customFormat="1" ht="15" hidden="1" outlineLevel="1" x14ac:dyDescent="0.25">
      <c r="A146" s="41" t="s">
        <v>156</v>
      </c>
      <c r="B146" s="45"/>
      <c r="C146" s="20">
        <f>+'[6]Consolidado Área Técnica'!$C$23</f>
        <v>29000000</v>
      </c>
      <c r="D146" s="23"/>
      <c r="E146" s="23"/>
      <c r="F146" s="23"/>
      <c r="G146" s="23"/>
      <c r="H146" s="20">
        <f t="shared" si="25"/>
        <v>29000000</v>
      </c>
      <c r="I146" s="16"/>
      <c r="J146" s="20">
        <f>+H146+I146</f>
        <v>29000000</v>
      </c>
      <c r="K146" s="20"/>
      <c r="L146" s="20"/>
      <c r="M146" s="20"/>
      <c r="N146" s="20">
        <f t="shared" si="23"/>
        <v>29000000</v>
      </c>
      <c r="O146" s="20">
        <v>10636290</v>
      </c>
      <c r="P146" s="20">
        <v>6925757</v>
      </c>
      <c r="Q146" s="20">
        <v>9781951</v>
      </c>
      <c r="R146" s="20">
        <f>+'[3]EJECUCIÓN 05-02 FNP'!$I$180</f>
        <v>1656002</v>
      </c>
      <c r="S146" s="20">
        <f t="shared" si="27"/>
        <v>29000000</v>
      </c>
      <c r="T146" s="42">
        <f t="shared" si="28"/>
        <v>1</v>
      </c>
    </row>
    <row r="147" spans="1:20" s="40" customFormat="1" ht="15" hidden="1" outlineLevel="1" x14ac:dyDescent="0.25">
      <c r="A147" s="41" t="s">
        <v>157</v>
      </c>
      <c r="B147" s="45"/>
      <c r="C147" s="20">
        <f>+'[6]Consolidado Área Técnica'!$C$24</f>
        <v>21637500</v>
      </c>
      <c r="D147" s="23"/>
      <c r="E147" s="23"/>
      <c r="F147" s="23"/>
      <c r="G147" s="23"/>
      <c r="H147" s="20">
        <f t="shared" si="25"/>
        <v>21637500</v>
      </c>
      <c r="I147" s="16"/>
      <c r="J147" s="20">
        <f>+H147+I147</f>
        <v>21637500</v>
      </c>
      <c r="K147" s="20"/>
      <c r="L147" s="20"/>
      <c r="M147" s="20"/>
      <c r="N147" s="20">
        <f t="shared" si="23"/>
        <v>21637500</v>
      </c>
      <c r="O147" s="20">
        <v>4616246</v>
      </c>
      <c r="P147" s="20">
        <v>2240088</v>
      </c>
      <c r="Q147" s="20">
        <v>11049992</v>
      </c>
      <c r="R147" s="20">
        <f>+'[3]EJECUCIÓN 05-02 FNP'!$I$181</f>
        <v>1377737</v>
      </c>
      <c r="S147" s="20">
        <f t="shared" si="27"/>
        <v>19284063</v>
      </c>
      <c r="T147" s="42">
        <f t="shared" si="28"/>
        <v>0.89123341421143842</v>
      </c>
    </row>
    <row r="148" spans="1:20" s="40" customFormat="1" ht="15" hidden="1" outlineLevel="1" x14ac:dyDescent="0.25">
      <c r="A148" s="41" t="s">
        <v>158</v>
      </c>
      <c r="B148" s="45"/>
      <c r="C148" s="20">
        <f>+'[6]Consolidado Área Técnica'!$C$25</f>
        <v>50600000</v>
      </c>
      <c r="D148" s="23"/>
      <c r="E148" s="23"/>
      <c r="F148" s="23"/>
      <c r="G148" s="23"/>
      <c r="H148" s="20">
        <f t="shared" si="25"/>
        <v>50600000</v>
      </c>
      <c r="I148" s="16"/>
      <c r="J148" s="20">
        <f>+H148+I148</f>
        <v>50600000</v>
      </c>
      <c r="K148" s="20"/>
      <c r="L148" s="20"/>
      <c r="M148" s="20"/>
      <c r="N148" s="20">
        <f t="shared" si="23"/>
        <v>50600000</v>
      </c>
      <c r="O148" s="20">
        <v>1538400</v>
      </c>
      <c r="P148" s="20">
        <v>20867421</v>
      </c>
      <c r="Q148" s="20">
        <v>19955426</v>
      </c>
      <c r="R148" s="20">
        <f>+'[3]EJECUCIÓN 05-02 FNP'!$I$182</f>
        <v>8164255</v>
      </c>
      <c r="S148" s="20">
        <f t="shared" si="27"/>
        <v>50525502</v>
      </c>
      <c r="T148" s="42">
        <f t="shared" si="28"/>
        <v>0.9985277075098814</v>
      </c>
    </row>
    <row r="149" spans="1:20" s="40" customFormat="1" ht="15" collapsed="1" x14ac:dyDescent="0.25">
      <c r="A149" s="41"/>
      <c r="B149" s="45"/>
      <c r="C149" s="23"/>
      <c r="D149" s="23"/>
      <c r="E149" s="23"/>
      <c r="F149" s="23"/>
      <c r="G149" s="23"/>
      <c r="H149" s="20"/>
      <c r="I149" s="23"/>
      <c r="J149" s="20"/>
      <c r="K149" s="20"/>
      <c r="L149" s="20"/>
      <c r="M149" s="20"/>
      <c r="N149" s="20"/>
      <c r="O149" s="20"/>
      <c r="P149" s="20"/>
      <c r="Q149" s="20"/>
      <c r="R149" s="20"/>
      <c r="S149" s="20">
        <f t="shared" si="27"/>
        <v>0</v>
      </c>
      <c r="T149" s="42"/>
    </row>
    <row r="150" spans="1:20" s="40" customFormat="1" ht="15" x14ac:dyDescent="0.25">
      <c r="A150" s="43" t="s">
        <v>159</v>
      </c>
      <c r="B150" s="45"/>
      <c r="C150" s="23"/>
      <c r="D150" s="23">
        <f>+D151+D155+D169</f>
        <v>1162925500</v>
      </c>
      <c r="E150" s="23"/>
      <c r="F150" s="23"/>
      <c r="G150" s="23"/>
      <c r="H150" s="23">
        <f>+H151+H155+H169</f>
        <v>1162925500</v>
      </c>
      <c r="I150" s="23"/>
      <c r="J150" s="16">
        <f>+H150+I150</f>
        <v>1162925500</v>
      </c>
      <c r="K150" s="16">
        <f>+K151+K155+K169</f>
        <v>4750000000</v>
      </c>
      <c r="L150" s="16">
        <f>+L151+L155+L169</f>
        <v>-1200000000</v>
      </c>
      <c r="M150" s="16">
        <f>+M151+M155+M169</f>
        <v>-110605925</v>
      </c>
      <c r="N150" s="16">
        <f t="shared" ref="N150:N182" si="29">+J150+K150+L150+M150</f>
        <v>4602319575</v>
      </c>
      <c r="O150" s="16">
        <f>+O151+O155+O169</f>
        <v>189655662</v>
      </c>
      <c r="P150" s="16">
        <f>+P151+P155+P169</f>
        <v>297063353</v>
      </c>
      <c r="Q150" s="16">
        <f>+Q151+Q155+Q169</f>
        <v>1665825268</v>
      </c>
      <c r="R150" s="16">
        <f>+R151+R155+R169</f>
        <v>2050714338</v>
      </c>
      <c r="S150" s="16">
        <f t="shared" si="27"/>
        <v>4203258621</v>
      </c>
      <c r="T150" s="17">
        <f t="shared" si="28"/>
        <v>0.91329134200768747</v>
      </c>
    </row>
    <row r="151" spans="1:20" s="40" customFormat="1" ht="15" x14ac:dyDescent="0.25">
      <c r="A151" s="43" t="s">
        <v>160</v>
      </c>
      <c r="B151" s="23"/>
      <c r="C151" s="23"/>
      <c r="D151" s="23">
        <f>SUM(D152:D154)</f>
        <v>310835000</v>
      </c>
      <c r="E151" s="23"/>
      <c r="F151" s="23"/>
      <c r="G151" s="23"/>
      <c r="H151" s="23">
        <f>SUM(H152:H154)</f>
        <v>310835000</v>
      </c>
      <c r="I151" s="23"/>
      <c r="J151" s="23">
        <f>SUM(J152:J154)</f>
        <v>310835000</v>
      </c>
      <c r="K151" s="23">
        <f>SUM(K152:K154)</f>
        <v>0</v>
      </c>
      <c r="L151" s="23">
        <f>SUM(L152:L154)</f>
        <v>0</v>
      </c>
      <c r="M151" s="23">
        <f>SUM(M152:M154)</f>
        <v>-90000000</v>
      </c>
      <c r="N151" s="23">
        <f t="shared" si="29"/>
        <v>220835000</v>
      </c>
      <c r="O151" s="23">
        <f>SUM(O152:O154)</f>
        <v>57114583</v>
      </c>
      <c r="P151" s="23">
        <f>SUM(P152:P154)</f>
        <v>39522659</v>
      </c>
      <c r="Q151" s="23">
        <f>SUM(Q152:Q154)</f>
        <v>60905066</v>
      </c>
      <c r="R151" s="23">
        <f>SUM(R152:R154)</f>
        <v>59510620</v>
      </c>
      <c r="S151" s="23">
        <f t="shared" si="27"/>
        <v>217052928</v>
      </c>
      <c r="T151" s="24">
        <f t="shared" si="28"/>
        <v>0.98287376548101524</v>
      </c>
    </row>
    <row r="152" spans="1:20" s="40" customFormat="1" ht="15" hidden="1" outlineLevel="1" x14ac:dyDescent="0.25">
      <c r="A152" s="41" t="s">
        <v>161</v>
      </c>
      <c r="B152" s="23"/>
      <c r="C152" s="23"/>
      <c r="D152" s="20">
        <f>+'[7]Consolidado Investigación'!$B$8</f>
        <v>285835000</v>
      </c>
      <c r="E152" s="23"/>
      <c r="F152" s="23"/>
      <c r="G152" s="23"/>
      <c r="H152" s="19">
        <f>+B152+C152+D152+G152+E152+F152</f>
        <v>285835000</v>
      </c>
      <c r="I152" s="23"/>
      <c r="J152" s="20">
        <f>+H152+I152</f>
        <v>285835000</v>
      </c>
      <c r="K152" s="20"/>
      <c r="L152" s="20"/>
      <c r="M152" s="20">
        <v>-90000000</v>
      </c>
      <c r="N152" s="20">
        <f t="shared" si="29"/>
        <v>195835000</v>
      </c>
      <c r="O152" s="20">
        <v>49116974</v>
      </c>
      <c r="P152" s="20">
        <v>39522659</v>
      </c>
      <c r="Q152" s="20">
        <v>46333866</v>
      </c>
      <c r="R152" s="20">
        <f>+'[3]EJECUCIÓN 05-02 FNP'!$I$192</f>
        <v>59510620</v>
      </c>
      <c r="S152" s="20">
        <f t="shared" si="27"/>
        <v>194484119</v>
      </c>
      <c r="T152" s="42">
        <f t="shared" si="28"/>
        <v>0.99310194296218757</v>
      </c>
    </row>
    <row r="153" spans="1:20" s="40" customFormat="1" ht="15" hidden="1" outlineLevel="1" x14ac:dyDescent="0.25">
      <c r="A153" s="41" t="s">
        <v>162</v>
      </c>
      <c r="B153" s="23"/>
      <c r="C153" s="23"/>
      <c r="D153" s="20">
        <f>+'[7]Consolidado Investigación'!$B$13</f>
        <v>10000000</v>
      </c>
      <c r="E153" s="23"/>
      <c r="F153" s="23"/>
      <c r="G153" s="23"/>
      <c r="H153" s="19">
        <f>+B153+C153+D153+G153+E153+F153</f>
        <v>10000000</v>
      </c>
      <c r="I153" s="23"/>
      <c r="J153" s="20">
        <f>+H153+I153</f>
        <v>10000000</v>
      </c>
      <c r="K153" s="20"/>
      <c r="L153" s="20"/>
      <c r="M153" s="20"/>
      <c r="N153" s="20">
        <f t="shared" si="29"/>
        <v>10000000</v>
      </c>
      <c r="O153" s="20">
        <v>7997609</v>
      </c>
      <c r="P153" s="20"/>
      <c r="Q153" s="20">
        <v>1050000</v>
      </c>
      <c r="R153" s="20"/>
      <c r="S153" s="20">
        <f t="shared" si="27"/>
        <v>9047609</v>
      </c>
      <c r="T153" s="42">
        <f t="shared" si="28"/>
        <v>0.90476089999999998</v>
      </c>
    </row>
    <row r="154" spans="1:20" s="40" customFormat="1" ht="15" hidden="1" outlineLevel="1" x14ac:dyDescent="0.25">
      <c r="A154" s="41" t="s">
        <v>163</v>
      </c>
      <c r="B154" s="23"/>
      <c r="C154" s="23"/>
      <c r="D154" s="20">
        <f>+'[7]Consolidado Investigación'!$B$14</f>
        <v>15000000</v>
      </c>
      <c r="E154" s="23"/>
      <c r="F154" s="23"/>
      <c r="G154" s="23"/>
      <c r="H154" s="19">
        <f>+B154+C154+D154+G154+E154+F154</f>
        <v>15000000</v>
      </c>
      <c r="I154" s="23"/>
      <c r="J154" s="20">
        <f>+H154+I154</f>
        <v>15000000</v>
      </c>
      <c r="K154" s="20"/>
      <c r="L154" s="20"/>
      <c r="M154" s="20"/>
      <c r="N154" s="20">
        <f t="shared" si="29"/>
        <v>15000000</v>
      </c>
      <c r="O154" s="20"/>
      <c r="P154" s="20"/>
      <c r="Q154" s="20">
        <v>13521200</v>
      </c>
      <c r="R154" s="20"/>
      <c r="S154" s="20">
        <f t="shared" si="27"/>
        <v>13521200</v>
      </c>
      <c r="T154" s="42">
        <f t="shared" si="28"/>
        <v>0.90141333333333329</v>
      </c>
    </row>
    <row r="155" spans="1:20" s="40" customFormat="1" ht="15" collapsed="1" x14ac:dyDescent="0.25">
      <c r="A155" s="43" t="s">
        <v>164</v>
      </c>
      <c r="B155" s="23"/>
      <c r="C155" s="23"/>
      <c r="D155" s="23">
        <f>+D156+D162</f>
        <v>513900000</v>
      </c>
      <c r="E155" s="23"/>
      <c r="F155" s="23"/>
      <c r="G155" s="23"/>
      <c r="H155" s="23">
        <f>+H156+H162</f>
        <v>513900000</v>
      </c>
      <c r="I155" s="23"/>
      <c r="J155" s="23">
        <f>+J156+J162</f>
        <v>513900000</v>
      </c>
      <c r="K155" s="23">
        <f>+K156+K162</f>
        <v>1250000000</v>
      </c>
      <c r="L155" s="23">
        <f>+L156+L162</f>
        <v>-1250000000</v>
      </c>
      <c r="M155" s="23">
        <f>+M156+M162</f>
        <v>-10000000</v>
      </c>
      <c r="N155" s="23">
        <f t="shared" si="29"/>
        <v>503900000</v>
      </c>
      <c r="O155" s="23">
        <f>+O156+O162</f>
        <v>77075879</v>
      </c>
      <c r="P155" s="23">
        <f>+P156+P162</f>
        <v>145135643</v>
      </c>
      <c r="Q155" s="23">
        <f>+Q156+Q162</f>
        <v>85387743</v>
      </c>
      <c r="R155" s="23">
        <f>+R156+R162</f>
        <v>171811711</v>
      </c>
      <c r="S155" s="23">
        <f t="shared" si="27"/>
        <v>479410976</v>
      </c>
      <c r="T155" s="24">
        <f t="shared" si="28"/>
        <v>0.95140102401270088</v>
      </c>
    </row>
    <row r="156" spans="1:20" s="40" customFormat="1" ht="15" hidden="1" outlineLevel="1" x14ac:dyDescent="0.25">
      <c r="A156" s="43" t="s">
        <v>165</v>
      </c>
      <c r="B156" s="23"/>
      <c r="C156" s="23"/>
      <c r="D156" s="23">
        <f>SUM(D157:D161)</f>
        <v>171800000</v>
      </c>
      <c r="E156" s="23">
        <f t="shared" ref="E156:P156" si="30">SUM(E157:E161)</f>
        <v>0</v>
      </c>
      <c r="F156" s="23">
        <f t="shared" si="30"/>
        <v>0</v>
      </c>
      <c r="G156" s="23">
        <f t="shared" si="30"/>
        <v>0</v>
      </c>
      <c r="H156" s="23">
        <f t="shared" si="30"/>
        <v>171800000</v>
      </c>
      <c r="I156" s="23">
        <f t="shared" si="30"/>
        <v>0</v>
      </c>
      <c r="J156" s="23">
        <f t="shared" si="30"/>
        <v>171800000</v>
      </c>
      <c r="K156" s="23">
        <f t="shared" si="30"/>
        <v>1250000000</v>
      </c>
      <c r="L156" s="23">
        <f>SUM(L157:L161)</f>
        <v>-1250000000</v>
      </c>
      <c r="M156" s="23">
        <f>SUM(M157:M161)</f>
        <v>-10000000</v>
      </c>
      <c r="N156" s="23">
        <f t="shared" si="29"/>
        <v>161800000</v>
      </c>
      <c r="O156" s="23">
        <f>SUM(O157:O161)</f>
        <v>21558068</v>
      </c>
      <c r="P156" s="23">
        <f t="shared" si="30"/>
        <v>81384331</v>
      </c>
      <c r="Q156" s="23">
        <f>SUM(Q157:Q161)</f>
        <v>9284966</v>
      </c>
      <c r="R156" s="23">
        <f>SUM(R157:R161)</f>
        <v>40945502</v>
      </c>
      <c r="S156" s="23">
        <f t="shared" si="27"/>
        <v>153172867</v>
      </c>
      <c r="T156" s="24">
        <f t="shared" si="28"/>
        <v>0.94668026576019781</v>
      </c>
    </row>
    <row r="157" spans="1:20" s="40" customFormat="1" ht="15" hidden="1" outlineLevel="2" x14ac:dyDescent="0.25">
      <c r="A157" s="41" t="s">
        <v>166</v>
      </c>
      <c r="B157" s="23"/>
      <c r="C157" s="23"/>
      <c r="D157" s="20">
        <f>+'[7]Consolidado Investigación'!$B$17</f>
        <v>50000000</v>
      </c>
      <c r="E157" s="23"/>
      <c r="F157" s="23"/>
      <c r="G157" s="23"/>
      <c r="H157" s="19">
        <f>+B157+C157+D157+G157+E157+F157</f>
        <v>50000000</v>
      </c>
      <c r="I157" s="23"/>
      <c r="J157" s="20">
        <f>+H157+I157</f>
        <v>50000000</v>
      </c>
      <c r="K157" s="20"/>
      <c r="L157" s="20"/>
      <c r="M157" s="20">
        <v>-10000000</v>
      </c>
      <c r="N157" s="20">
        <f t="shared" si="29"/>
        <v>40000000</v>
      </c>
      <c r="O157" s="20"/>
      <c r="P157" s="20">
        <v>0</v>
      </c>
      <c r="Q157" s="20"/>
      <c r="R157" s="20">
        <f>+'[3]EJECUCIÓN 05-02 FNP'!$I$195</f>
        <v>35014613</v>
      </c>
      <c r="S157" s="20">
        <f t="shared" si="27"/>
        <v>35014613</v>
      </c>
      <c r="T157" s="42">
        <f t="shared" si="28"/>
        <v>0.87536532499999997</v>
      </c>
    </row>
    <row r="158" spans="1:20" s="40" customFormat="1" ht="15" hidden="1" outlineLevel="2" x14ac:dyDescent="0.25">
      <c r="A158" s="41" t="s">
        <v>167</v>
      </c>
      <c r="B158" s="23"/>
      <c r="C158" s="23"/>
      <c r="D158" s="20">
        <f>+'[7]Consolidado Investigación'!$B$18</f>
        <v>30000000</v>
      </c>
      <c r="E158" s="23"/>
      <c r="F158" s="23"/>
      <c r="G158" s="23"/>
      <c r="H158" s="19">
        <f>+B158+C158+D158+G158+E158+F158</f>
        <v>30000000</v>
      </c>
      <c r="I158" s="23"/>
      <c r="J158" s="20">
        <f>+H158+I158</f>
        <v>30000000</v>
      </c>
      <c r="K158" s="20"/>
      <c r="L158" s="20"/>
      <c r="M158" s="20"/>
      <c r="N158" s="20">
        <f t="shared" si="29"/>
        <v>30000000</v>
      </c>
      <c r="O158" s="20"/>
      <c r="P158" s="20">
        <v>16233938</v>
      </c>
      <c r="Q158" s="20">
        <v>9284966</v>
      </c>
      <c r="R158" s="20">
        <f>+'[3]EJECUCIÓN 05-02 FNP'!$I$196</f>
        <v>3979312</v>
      </c>
      <c r="S158" s="20">
        <f t="shared" si="27"/>
        <v>29498216</v>
      </c>
      <c r="T158" s="42">
        <f t="shared" si="28"/>
        <v>0.98327386666666672</v>
      </c>
    </row>
    <row r="159" spans="1:20" s="40" customFormat="1" ht="15" hidden="1" outlineLevel="2" x14ac:dyDescent="0.25">
      <c r="A159" s="41" t="s">
        <v>168</v>
      </c>
      <c r="B159" s="23"/>
      <c r="C159" s="23"/>
      <c r="D159" s="20">
        <f>+'[7]Consolidado Investigación'!$B$19</f>
        <v>51800000</v>
      </c>
      <c r="E159" s="23"/>
      <c r="F159" s="23"/>
      <c r="G159" s="23"/>
      <c r="H159" s="19">
        <f>+B159+C159+D159+G159+E159+F159</f>
        <v>51800000</v>
      </c>
      <c r="I159" s="23"/>
      <c r="J159" s="20">
        <f>+H159+I159</f>
        <v>51800000</v>
      </c>
      <c r="K159" s="20"/>
      <c r="L159" s="20"/>
      <c r="M159" s="20"/>
      <c r="N159" s="20">
        <f t="shared" si="29"/>
        <v>51800000</v>
      </c>
      <c r="O159" s="20">
        <v>12779000</v>
      </c>
      <c r="P159" s="20">
        <v>36223516</v>
      </c>
      <c r="Q159" s="20"/>
      <c r="R159" s="20"/>
      <c r="S159" s="20">
        <f t="shared" si="27"/>
        <v>49002516</v>
      </c>
      <c r="T159" s="42">
        <f t="shared" si="28"/>
        <v>0.94599451737451734</v>
      </c>
    </row>
    <row r="160" spans="1:20" s="40" customFormat="1" ht="15" hidden="1" outlineLevel="2" x14ac:dyDescent="0.25">
      <c r="A160" s="41" t="s">
        <v>169</v>
      </c>
      <c r="B160" s="23"/>
      <c r="C160" s="23"/>
      <c r="D160" s="20">
        <f>+'[7]Consolidado Investigación'!$B$20</f>
        <v>40000000</v>
      </c>
      <c r="E160" s="23"/>
      <c r="F160" s="23"/>
      <c r="G160" s="23"/>
      <c r="H160" s="19">
        <f>+B160+C160+D160+G160+E160+F160</f>
        <v>40000000</v>
      </c>
      <c r="I160" s="23"/>
      <c r="J160" s="20">
        <f>+H160+I160</f>
        <v>40000000</v>
      </c>
      <c r="K160" s="20"/>
      <c r="L160" s="20"/>
      <c r="M160" s="20"/>
      <c r="N160" s="20">
        <f t="shared" si="29"/>
        <v>40000000</v>
      </c>
      <c r="O160" s="20">
        <v>8779068</v>
      </c>
      <c r="P160" s="20">
        <v>28926877</v>
      </c>
      <c r="Q160" s="20"/>
      <c r="R160" s="20">
        <f>+'[3]EJECUCIÓN 05-02 FNP'!$I$198</f>
        <v>1951577</v>
      </c>
      <c r="S160" s="20">
        <f t="shared" si="27"/>
        <v>39657522</v>
      </c>
      <c r="T160" s="42">
        <f t="shared" si="28"/>
        <v>0.99143804999999996</v>
      </c>
    </row>
    <row r="161" spans="1:20" s="40" customFormat="1" ht="15" hidden="1" outlineLevel="2" x14ac:dyDescent="0.25">
      <c r="A161" s="41" t="s">
        <v>170</v>
      </c>
      <c r="B161" s="23"/>
      <c r="C161" s="23"/>
      <c r="D161" s="20"/>
      <c r="E161" s="23"/>
      <c r="F161" s="23"/>
      <c r="G161" s="23"/>
      <c r="H161" s="19"/>
      <c r="I161" s="23"/>
      <c r="J161" s="20"/>
      <c r="K161" s="20">
        <v>1250000000</v>
      </c>
      <c r="L161" s="20">
        <v>-1250000000</v>
      </c>
      <c r="M161" s="20"/>
      <c r="N161" s="20">
        <f t="shared" si="29"/>
        <v>0</v>
      </c>
      <c r="O161" s="20"/>
      <c r="P161" s="20"/>
      <c r="Q161" s="20"/>
      <c r="R161" s="20"/>
      <c r="S161" s="20">
        <f t="shared" si="27"/>
        <v>0</v>
      </c>
      <c r="T161" s="42">
        <f t="shared" si="28"/>
        <v>0</v>
      </c>
    </row>
    <row r="162" spans="1:20" s="40" customFormat="1" ht="15" hidden="1" outlineLevel="1" x14ac:dyDescent="0.25">
      <c r="A162" s="43" t="s">
        <v>171</v>
      </c>
      <c r="B162" s="23"/>
      <c r="C162" s="23"/>
      <c r="D162" s="23">
        <f>SUM(D163:D168)</f>
        <v>342100000</v>
      </c>
      <c r="E162" s="23"/>
      <c r="F162" s="23"/>
      <c r="G162" s="23"/>
      <c r="H162" s="23">
        <f>SUM(H163:H168)</f>
        <v>342100000</v>
      </c>
      <c r="I162" s="23"/>
      <c r="J162" s="23">
        <f>SUM(J163:J168)</f>
        <v>342100000</v>
      </c>
      <c r="K162" s="23">
        <f>SUM(K163:K168)</f>
        <v>0</v>
      </c>
      <c r="L162" s="23">
        <f>SUM(L163:L168)</f>
        <v>0</v>
      </c>
      <c r="M162" s="23">
        <f>SUM(M163:M168)</f>
        <v>0</v>
      </c>
      <c r="N162" s="23">
        <f t="shared" si="29"/>
        <v>342100000</v>
      </c>
      <c r="O162" s="23">
        <f>SUM(O163:O168)</f>
        <v>55517811</v>
      </c>
      <c r="P162" s="23">
        <f>SUM(P163:P168)</f>
        <v>63751312</v>
      </c>
      <c r="Q162" s="23">
        <f>SUM(Q163:Q168)</f>
        <v>76102777</v>
      </c>
      <c r="R162" s="23">
        <f>SUM(R163:R168)</f>
        <v>130866209</v>
      </c>
      <c r="S162" s="23">
        <f t="shared" si="27"/>
        <v>326238109</v>
      </c>
      <c r="T162" s="24">
        <f t="shared" si="28"/>
        <v>0.9536337591347559</v>
      </c>
    </row>
    <row r="163" spans="1:20" s="40" customFormat="1" ht="15" hidden="1" outlineLevel="2" x14ac:dyDescent="0.25">
      <c r="A163" s="41" t="s">
        <v>172</v>
      </c>
      <c r="B163" s="23"/>
      <c r="C163" s="23"/>
      <c r="D163" s="20">
        <f>+'[7]Consolidado Investigación'!$B$22</f>
        <v>80000000</v>
      </c>
      <c r="E163" s="23"/>
      <c r="F163" s="23"/>
      <c r="G163" s="23"/>
      <c r="H163" s="19">
        <f t="shared" ref="H163:H168" si="31">+B163+C163+D163+G163+E163+F163</f>
        <v>80000000</v>
      </c>
      <c r="I163" s="23"/>
      <c r="J163" s="20">
        <f t="shared" ref="J163:J168" si="32">+H163+I163</f>
        <v>80000000</v>
      </c>
      <c r="K163" s="20"/>
      <c r="L163" s="20"/>
      <c r="M163" s="20"/>
      <c r="N163" s="20">
        <f t="shared" si="29"/>
        <v>80000000</v>
      </c>
      <c r="O163" s="20">
        <v>0</v>
      </c>
      <c r="P163" s="20">
        <v>0</v>
      </c>
      <c r="Q163" s="20">
        <v>29308743</v>
      </c>
      <c r="R163" s="20">
        <f>+'[3]EJECUCIÓN 05-02 FNP'!$I$148</f>
        <v>47655917</v>
      </c>
      <c r="S163" s="20">
        <f t="shared" si="27"/>
        <v>76964660</v>
      </c>
      <c r="T163" s="42">
        <f t="shared" si="28"/>
        <v>0.96205825</v>
      </c>
    </row>
    <row r="164" spans="1:20" s="40" customFormat="1" ht="15" hidden="1" outlineLevel="2" x14ac:dyDescent="0.25">
      <c r="A164" s="41" t="s">
        <v>173</v>
      </c>
      <c r="B164" s="23"/>
      <c r="C164" s="23"/>
      <c r="D164" s="20">
        <f>+'[7]Consolidado Investigación'!$B$23</f>
        <v>56000000</v>
      </c>
      <c r="E164" s="23"/>
      <c r="F164" s="23"/>
      <c r="G164" s="23"/>
      <c r="H164" s="19">
        <f t="shared" si="31"/>
        <v>56000000</v>
      </c>
      <c r="I164" s="23"/>
      <c r="J164" s="20">
        <f t="shared" si="32"/>
        <v>56000000</v>
      </c>
      <c r="K164" s="20"/>
      <c r="L164" s="20"/>
      <c r="M164" s="20"/>
      <c r="N164" s="20">
        <f t="shared" si="29"/>
        <v>56000000</v>
      </c>
      <c r="O164" s="20">
        <v>28018971</v>
      </c>
      <c r="P164" s="20">
        <v>25984000</v>
      </c>
      <c r="Q164" s="20"/>
      <c r="R164" s="20"/>
      <c r="S164" s="20">
        <f t="shared" si="27"/>
        <v>54002971</v>
      </c>
      <c r="T164" s="42">
        <f t="shared" si="28"/>
        <v>0.9643387678571429</v>
      </c>
    </row>
    <row r="165" spans="1:20" s="40" customFormat="1" ht="15" hidden="1" outlineLevel="2" x14ac:dyDescent="0.25">
      <c r="A165" s="41" t="s">
        <v>174</v>
      </c>
      <c r="B165" s="23"/>
      <c r="C165" s="23"/>
      <c r="D165" s="20">
        <f>+'[7]Consolidado Investigación'!$B$24</f>
        <v>54000000</v>
      </c>
      <c r="E165" s="23"/>
      <c r="F165" s="23"/>
      <c r="G165" s="23"/>
      <c r="H165" s="19">
        <f t="shared" si="31"/>
        <v>54000000</v>
      </c>
      <c r="I165" s="23"/>
      <c r="J165" s="20">
        <f t="shared" si="32"/>
        <v>54000000</v>
      </c>
      <c r="K165" s="20"/>
      <c r="L165" s="20"/>
      <c r="M165" s="20"/>
      <c r="N165" s="20">
        <f t="shared" si="29"/>
        <v>54000000</v>
      </c>
      <c r="O165" s="20">
        <v>0</v>
      </c>
      <c r="P165" s="20">
        <v>0</v>
      </c>
      <c r="Q165" s="20">
        <v>22388108</v>
      </c>
      <c r="R165" s="20">
        <f>+'[3]EJECUCIÓN 05-02 FNP'!$I$150</f>
        <v>29600538</v>
      </c>
      <c r="S165" s="20">
        <f t="shared" si="27"/>
        <v>51988646</v>
      </c>
      <c r="T165" s="42">
        <f t="shared" si="28"/>
        <v>0.96275270370370369</v>
      </c>
    </row>
    <row r="166" spans="1:20" s="40" customFormat="1" ht="15" hidden="1" outlineLevel="2" x14ac:dyDescent="0.25">
      <c r="A166" s="41" t="s">
        <v>175</v>
      </c>
      <c r="B166" s="23"/>
      <c r="C166" s="23"/>
      <c r="D166" s="20">
        <f>+'[7]Consolidado Investigación'!$B$25</f>
        <v>24400000</v>
      </c>
      <c r="E166" s="23"/>
      <c r="F166" s="23"/>
      <c r="G166" s="23"/>
      <c r="H166" s="19">
        <f t="shared" si="31"/>
        <v>24400000</v>
      </c>
      <c r="I166" s="23"/>
      <c r="J166" s="20">
        <f t="shared" si="32"/>
        <v>24400000</v>
      </c>
      <c r="K166" s="20"/>
      <c r="L166" s="20"/>
      <c r="M166" s="20"/>
      <c r="N166" s="20">
        <f t="shared" si="29"/>
        <v>24400000</v>
      </c>
      <c r="O166" s="20">
        <v>0</v>
      </c>
      <c r="P166" s="20">
        <v>11181192</v>
      </c>
      <c r="Q166" s="20"/>
      <c r="R166" s="20">
        <f>+'[3]EJECUCIÓN 05-02 FNP'!$I$151</f>
        <v>12243556</v>
      </c>
      <c r="S166" s="20">
        <f t="shared" si="27"/>
        <v>23424748</v>
      </c>
      <c r="T166" s="42">
        <f t="shared" si="28"/>
        <v>0.96003065573770496</v>
      </c>
    </row>
    <row r="167" spans="1:20" s="40" customFormat="1" ht="15" hidden="1" outlineLevel="2" x14ac:dyDescent="0.25">
      <c r="A167" s="41" t="s">
        <v>176</v>
      </c>
      <c r="B167" s="23"/>
      <c r="C167" s="23"/>
      <c r="D167" s="20">
        <f>+'[7]Consolidado Investigación'!$B$26</f>
        <v>17700000</v>
      </c>
      <c r="E167" s="23"/>
      <c r="F167" s="23"/>
      <c r="G167" s="23"/>
      <c r="H167" s="19">
        <f t="shared" si="31"/>
        <v>17700000</v>
      </c>
      <c r="I167" s="23"/>
      <c r="J167" s="20">
        <f t="shared" si="32"/>
        <v>17700000</v>
      </c>
      <c r="K167" s="20"/>
      <c r="L167" s="20"/>
      <c r="M167" s="20"/>
      <c r="N167" s="20">
        <f t="shared" si="29"/>
        <v>17700000</v>
      </c>
      <c r="O167" s="20">
        <v>0</v>
      </c>
      <c r="P167" s="20">
        <v>0</v>
      </c>
      <c r="Q167" s="20"/>
      <c r="R167" s="20">
        <f>+'[3]EJECUCIÓN 05-02 FNP'!$I$152</f>
        <v>14655045</v>
      </c>
      <c r="S167" s="20">
        <f t="shared" si="27"/>
        <v>14655045</v>
      </c>
      <c r="T167" s="42">
        <f t="shared" si="28"/>
        <v>0.82796864406779658</v>
      </c>
    </row>
    <row r="168" spans="1:20" s="40" customFormat="1" ht="15" hidden="1" outlineLevel="2" x14ac:dyDescent="0.25">
      <c r="A168" s="41" t="s">
        <v>177</v>
      </c>
      <c r="B168" s="23"/>
      <c r="C168" s="23"/>
      <c r="D168" s="20">
        <f>+'[7]Consolidado Investigación'!$B$27</f>
        <v>110000000</v>
      </c>
      <c r="E168" s="23"/>
      <c r="F168" s="23"/>
      <c r="G168" s="23"/>
      <c r="H168" s="19">
        <f t="shared" si="31"/>
        <v>110000000</v>
      </c>
      <c r="I168" s="23"/>
      <c r="J168" s="20">
        <f t="shared" si="32"/>
        <v>110000000</v>
      </c>
      <c r="K168" s="20"/>
      <c r="L168" s="20"/>
      <c r="M168" s="20"/>
      <c r="N168" s="20">
        <f t="shared" si="29"/>
        <v>110000000</v>
      </c>
      <c r="O168" s="20">
        <v>27498840</v>
      </c>
      <c r="P168" s="20">
        <v>26586120</v>
      </c>
      <c r="Q168" s="20">
        <v>24405926</v>
      </c>
      <c r="R168" s="20">
        <f>+'[3]EJECUCIÓN 05-02 FNP'!$I$153</f>
        <v>26711153</v>
      </c>
      <c r="S168" s="20">
        <f t="shared" si="27"/>
        <v>105202039</v>
      </c>
      <c r="T168" s="42">
        <f t="shared" si="28"/>
        <v>0.95638217272727277</v>
      </c>
    </row>
    <row r="169" spans="1:20" s="40" customFormat="1" ht="15" collapsed="1" x14ac:dyDescent="0.25">
      <c r="A169" s="43" t="s">
        <v>178</v>
      </c>
      <c r="B169" s="23"/>
      <c r="C169" s="23"/>
      <c r="D169" s="23">
        <f>+D170+D174+D178+D179+D180+D181+D182</f>
        <v>338190500</v>
      </c>
      <c r="E169" s="23"/>
      <c r="F169" s="23"/>
      <c r="G169" s="23"/>
      <c r="H169" s="23">
        <f>+H170+H174+H178+H179+H180+H181</f>
        <v>338190500</v>
      </c>
      <c r="I169" s="23"/>
      <c r="J169" s="23">
        <f>+J170+J174+J178+J179+J180+J181</f>
        <v>338190500</v>
      </c>
      <c r="K169" s="23">
        <f>+K170+K174+K178+K179+K180+K181+K182</f>
        <v>3500000000</v>
      </c>
      <c r="L169" s="23">
        <f>+L170+L174+L178+L179+L180+L181+L182</f>
        <v>50000000</v>
      </c>
      <c r="M169" s="23">
        <f>+M170+M174+M178+M179+M180+M181+M182</f>
        <v>-10605925</v>
      </c>
      <c r="N169" s="23">
        <f t="shared" si="29"/>
        <v>3877584575</v>
      </c>
      <c r="O169" s="23">
        <f>+O170+O174+O178+O179+O180+O181+O182</f>
        <v>55465200</v>
      </c>
      <c r="P169" s="23">
        <f>+P170+P174+P178+P179+P180+P181+P182</f>
        <v>112405051</v>
      </c>
      <c r="Q169" s="23">
        <f>+Q170+Q174+Q178+Q179+Q180+Q181+Q182</f>
        <v>1519532459</v>
      </c>
      <c r="R169" s="23">
        <f>+R170+R174+R178+R179+R180+R181+R182</f>
        <v>1819392007</v>
      </c>
      <c r="S169" s="23">
        <f t="shared" si="27"/>
        <v>3506794717</v>
      </c>
      <c r="T169" s="24">
        <f t="shared" si="28"/>
        <v>0.90437607463403946</v>
      </c>
    </row>
    <row r="170" spans="1:20" s="40" customFormat="1" ht="15" hidden="1" outlineLevel="1" x14ac:dyDescent="0.25">
      <c r="A170" s="43" t="s">
        <v>179</v>
      </c>
      <c r="B170" s="23"/>
      <c r="C170" s="23"/>
      <c r="D170" s="23">
        <f>SUM(D171:D173)</f>
        <v>47450500</v>
      </c>
      <c r="E170" s="23"/>
      <c r="F170" s="23"/>
      <c r="G170" s="23"/>
      <c r="H170" s="23">
        <f>SUM(H171:H173)</f>
        <v>47450500</v>
      </c>
      <c r="I170" s="23"/>
      <c r="J170" s="23">
        <f>SUM(J171:J173)</f>
        <v>47450500</v>
      </c>
      <c r="K170" s="23">
        <f>SUM(K171:K173)</f>
        <v>0</v>
      </c>
      <c r="L170" s="23">
        <f>SUM(L171:L173)</f>
        <v>0</v>
      </c>
      <c r="M170" s="23">
        <f>SUM(M171:M173)</f>
        <v>-3716325</v>
      </c>
      <c r="N170" s="23">
        <f t="shared" si="29"/>
        <v>43734175</v>
      </c>
      <c r="O170" s="23">
        <f>SUM(O171:O173)</f>
        <v>10920200</v>
      </c>
      <c r="P170" s="23">
        <f>SUM(P171:P173)</f>
        <v>21164975</v>
      </c>
      <c r="Q170" s="23">
        <f>SUM(Q171:Q173)</f>
        <v>1700000</v>
      </c>
      <c r="R170" s="23">
        <f>SUM(R171:R173)</f>
        <v>9147760</v>
      </c>
      <c r="S170" s="23">
        <f t="shared" si="27"/>
        <v>42932935</v>
      </c>
      <c r="T170" s="24">
        <f t="shared" si="28"/>
        <v>0.98167931600401748</v>
      </c>
    </row>
    <row r="171" spans="1:20" s="40" customFormat="1" ht="15" hidden="1" outlineLevel="2" x14ac:dyDescent="0.25">
      <c r="A171" s="41" t="s">
        <v>180</v>
      </c>
      <c r="B171" s="23"/>
      <c r="C171" s="23"/>
      <c r="D171" s="19">
        <f>+'[7]Consolidado Investigación'!$B$30</f>
        <v>10265000</v>
      </c>
      <c r="E171" s="23"/>
      <c r="F171" s="23"/>
      <c r="G171" s="23"/>
      <c r="H171" s="19">
        <f>+B171+C171+D171+G171+E171+F171</f>
        <v>10265000</v>
      </c>
      <c r="I171" s="23"/>
      <c r="J171" s="20">
        <f>+H171+I171</f>
        <v>10265000</v>
      </c>
      <c r="K171" s="20"/>
      <c r="L171" s="20"/>
      <c r="M171" s="20">
        <v>-2494575</v>
      </c>
      <c r="N171" s="20">
        <f t="shared" si="29"/>
        <v>7770425</v>
      </c>
      <c r="O171" s="20">
        <v>1918600</v>
      </c>
      <c r="P171" s="20">
        <v>3351825</v>
      </c>
      <c r="Q171" s="20"/>
      <c r="R171" s="20"/>
      <c r="S171" s="20">
        <f t="shared" si="27"/>
        <v>5270425</v>
      </c>
      <c r="T171" s="42">
        <f t="shared" si="28"/>
        <v>0.67826727624293393</v>
      </c>
    </row>
    <row r="172" spans="1:20" s="40" customFormat="1" ht="15" hidden="1" outlineLevel="2" x14ac:dyDescent="0.25">
      <c r="A172" s="41" t="s">
        <v>181</v>
      </c>
      <c r="B172" s="23"/>
      <c r="C172" s="23"/>
      <c r="D172" s="19">
        <f>+'[7]Consolidado Investigación'!$B$33</f>
        <v>7185500</v>
      </c>
      <c r="E172" s="23"/>
      <c r="F172" s="23"/>
      <c r="G172" s="23"/>
      <c r="H172" s="19">
        <f>+B172+C172+D172+G172+E172+F172</f>
        <v>7185500</v>
      </c>
      <c r="I172" s="23"/>
      <c r="J172" s="20">
        <f>+H172+I172</f>
        <v>7185500</v>
      </c>
      <c r="K172" s="20"/>
      <c r="L172" s="20"/>
      <c r="M172" s="20">
        <v>-1221750</v>
      </c>
      <c r="N172" s="20">
        <f t="shared" si="29"/>
        <v>5963750</v>
      </c>
      <c r="O172" s="20">
        <v>4443600</v>
      </c>
      <c r="P172" s="20">
        <v>2320150</v>
      </c>
      <c r="Q172" s="20">
        <v>1700000</v>
      </c>
      <c r="R172" s="20"/>
      <c r="S172" s="20">
        <f t="shared" si="27"/>
        <v>8463750</v>
      </c>
      <c r="T172" s="42">
        <f t="shared" si="28"/>
        <v>1.4191993292810732</v>
      </c>
    </row>
    <row r="173" spans="1:20" s="40" customFormat="1" ht="15" hidden="1" outlineLevel="2" x14ac:dyDescent="0.25">
      <c r="A173" s="41" t="s">
        <v>182</v>
      </c>
      <c r="B173" s="23"/>
      <c r="C173" s="23"/>
      <c r="D173" s="19">
        <f>+'[7]Consolidado Investigación'!$B$36</f>
        <v>30000000</v>
      </c>
      <c r="E173" s="23"/>
      <c r="F173" s="23"/>
      <c r="G173" s="23"/>
      <c r="H173" s="19">
        <f>+B173+C173+D173+G173+E173+F173</f>
        <v>30000000</v>
      </c>
      <c r="I173" s="23"/>
      <c r="J173" s="20">
        <f>+H173+I173</f>
        <v>30000000</v>
      </c>
      <c r="K173" s="20"/>
      <c r="L173" s="20"/>
      <c r="M173" s="20"/>
      <c r="N173" s="20">
        <f t="shared" si="29"/>
        <v>30000000</v>
      </c>
      <c r="O173" s="20">
        <v>4558000</v>
      </c>
      <c r="P173" s="20">
        <v>15493000</v>
      </c>
      <c r="Q173" s="20"/>
      <c r="R173" s="20">
        <f>+'[3]EJECUCIÓN 05-02 FNP'!$I$156</f>
        <v>9147760</v>
      </c>
      <c r="S173" s="20">
        <f t="shared" si="27"/>
        <v>29198760</v>
      </c>
      <c r="T173" s="42">
        <f t="shared" si="28"/>
        <v>0.97329200000000005</v>
      </c>
    </row>
    <row r="174" spans="1:20" s="40" customFormat="1" ht="15" hidden="1" outlineLevel="1" x14ac:dyDescent="0.25">
      <c r="A174" s="43" t="s">
        <v>183</v>
      </c>
      <c r="B174" s="23"/>
      <c r="C174" s="23"/>
      <c r="D174" s="23">
        <f>SUM(D175:D177)</f>
        <v>202800000</v>
      </c>
      <c r="E174" s="23"/>
      <c r="F174" s="23"/>
      <c r="G174" s="23"/>
      <c r="H174" s="23">
        <f>SUM(H175:H177)</f>
        <v>202800000</v>
      </c>
      <c r="I174" s="23"/>
      <c r="J174" s="23">
        <f>SUM(J175:J177)</f>
        <v>202800000</v>
      </c>
      <c r="K174" s="23">
        <f>SUM(K175:K177)</f>
        <v>0</v>
      </c>
      <c r="L174" s="23">
        <f>SUM(L175:L177)</f>
        <v>0</v>
      </c>
      <c r="M174" s="23">
        <f>SUM(M175:M177)</f>
        <v>-84885600</v>
      </c>
      <c r="N174" s="23">
        <f t="shared" si="29"/>
        <v>117914400</v>
      </c>
      <c r="O174" s="23">
        <f>SUM(O175:O177)</f>
        <v>38243000</v>
      </c>
      <c r="P174" s="23">
        <f>SUM(P175:P177)</f>
        <v>70571400</v>
      </c>
      <c r="Q174" s="23">
        <f>SUM(Q175:Q177)</f>
        <v>0</v>
      </c>
      <c r="R174" s="23">
        <f>SUM(R175:R177)</f>
        <v>7879828</v>
      </c>
      <c r="S174" s="23">
        <f t="shared" si="27"/>
        <v>116694228</v>
      </c>
      <c r="T174" s="24">
        <f t="shared" si="28"/>
        <v>0.98965205267550016</v>
      </c>
    </row>
    <row r="175" spans="1:20" s="40" customFormat="1" ht="15" hidden="1" outlineLevel="2" x14ac:dyDescent="0.25">
      <c r="A175" s="41" t="s">
        <v>184</v>
      </c>
      <c r="B175" s="23"/>
      <c r="C175" s="23"/>
      <c r="D175" s="19">
        <f>+'[7]Consolidado Investigación'!$B$40</f>
        <v>30000000</v>
      </c>
      <c r="E175" s="23"/>
      <c r="F175" s="23"/>
      <c r="G175" s="23"/>
      <c r="H175" s="19">
        <f t="shared" ref="H175:H181" si="33">+B175+C175+D175+G175+E175+F175</f>
        <v>30000000</v>
      </c>
      <c r="I175" s="23"/>
      <c r="J175" s="20">
        <f t="shared" ref="J175:J181" si="34">+H175+I175</f>
        <v>30000000</v>
      </c>
      <c r="K175" s="20"/>
      <c r="L175" s="20"/>
      <c r="M175" s="20">
        <v>-7926400</v>
      </c>
      <c r="N175" s="20">
        <f t="shared" si="29"/>
        <v>22073600</v>
      </c>
      <c r="O175" s="20">
        <v>7086600</v>
      </c>
      <c r="P175" s="20">
        <v>28687000</v>
      </c>
      <c r="Q175" s="20"/>
      <c r="R175" s="20"/>
      <c r="S175" s="20">
        <f t="shared" si="27"/>
        <v>35773600</v>
      </c>
      <c r="T175" s="42">
        <f t="shared" si="28"/>
        <v>1.6206509133082052</v>
      </c>
    </row>
    <row r="176" spans="1:20" s="40" customFormat="1" ht="15" hidden="1" outlineLevel="2" x14ac:dyDescent="0.25">
      <c r="A176" s="41" t="s">
        <v>185</v>
      </c>
      <c r="B176" s="23"/>
      <c r="C176" s="23"/>
      <c r="D176" s="19">
        <f>+'[7]Consolidado Investigación'!$B$41</f>
        <v>150000000</v>
      </c>
      <c r="E176" s="23"/>
      <c r="F176" s="23"/>
      <c r="G176" s="23"/>
      <c r="H176" s="19">
        <f t="shared" si="33"/>
        <v>150000000</v>
      </c>
      <c r="I176" s="23"/>
      <c r="J176" s="20">
        <f t="shared" si="34"/>
        <v>150000000</v>
      </c>
      <c r="K176" s="20"/>
      <c r="L176" s="20"/>
      <c r="M176" s="20">
        <v>-76959200</v>
      </c>
      <c r="N176" s="20">
        <f t="shared" si="29"/>
        <v>73040800</v>
      </c>
      <c r="O176" s="20">
        <v>31156400</v>
      </c>
      <c r="P176" s="20">
        <v>41884400</v>
      </c>
      <c r="Q176" s="20"/>
      <c r="R176" s="20"/>
      <c r="S176" s="20">
        <f t="shared" si="27"/>
        <v>73040800</v>
      </c>
      <c r="T176" s="42">
        <f t="shared" si="28"/>
        <v>1</v>
      </c>
    </row>
    <row r="177" spans="1:20" s="40" customFormat="1" ht="15" hidden="1" outlineLevel="2" x14ac:dyDescent="0.25">
      <c r="A177" s="41" t="s">
        <v>186</v>
      </c>
      <c r="B177" s="23"/>
      <c r="C177" s="23"/>
      <c r="D177" s="19">
        <f>+'[7]Consolidado Investigación'!$B$42</f>
        <v>22800000</v>
      </c>
      <c r="E177" s="23"/>
      <c r="F177" s="23"/>
      <c r="G177" s="23"/>
      <c r="H177" s="19">
        <f t="shared" si="33"/>
        <v>22800000</v>
      </c>
      <c r="I177" s="23"/>
      <c r="J177" s="20">
        <f t="shared" si="34"/>
        <v>22800000</v>
      </c>
      <c r="K177" s="20"/>
      <c r="L177" s="20"/>
      <c r="M177" s="20"/>
      <c r="N177" s="20">
        <f t="shared" si="29"/>
        <v>22800000</v>
      </c>
      <c r="O177" s="20">
        <v>0</v>
      </c>
      <c r="P177" s="20">
        <v>0</v>
      </c>
      <c r="Q177" s="20"/>
      <c r="R177" s="20">
        <f>+'[3]EJECUCIÓN 05-02 FNP'!$I$159</f>
        <v>7879828</v>
      </c>
      <c r="S177" s="20">
        <f t="shared" si="27"/>
        <v>7879828</v>
      </c>
      <c r="T177" s="42">
        <f t="shared" si="28"/>
        <v>0.34560649122807019</v>
      </c>
    </row>
    <row r="178" spans="1:20" s="40" customFormat="1" ht="15" hidden="1" outlineLevel="1" x14ac:dyDescent="0.25">
      <c r="A178" s="43" t="s">
        <v>187</v>
      </c>
      <c r="B178" s="23"/>
      <c r="C178" s="23"/>
      <c r="D178" s="23">
        <f>+'[7]Consolidado Investigación'!$B$43</f>
        <v>17940000</v>
      </c>
      <c r="E178" s="23"/>
      <c r="F178" s="23"/>
      <c r="G178" s="23"/>
      <c r="H178" s="16">
        <f t="shared" si="33"/>
        <v>17940000</v>
      </c>
      <c r="I178" s="16"/>
      <c r="J178" s="16">
        <f t="shared" si="34"/>
        <v>17940000</v>
      </c>
      <c r="K178" s="16"/>
      <c r="L178" s="16"/>
      <c r="M178" s="16">
        <v>77996000</v>
      </c>
      <c r="N178" s="16">
        <f t="shared" si="29"/>
        <v>95936000</v>
      </c>
      <c r="O178" s="16">
        <v>0</v>
      </c>
      <c r="P178" s="16">
        <v>8190000</v>
      </c>
      <c r="Q178" s="16"/>
      <c r="R178" s="16">
        <v>82802067</v>
      </c>
      <c r="S178" s="16">
        <f t="shared" si="27"/>
        <v>90992067</v>
      </c>
      <c r="T178" s="17">
        <f t="shared" si="28"/>
        <v>0.94846634214476322</v>
      </c>
    </row>
    <row r="179" spans="1:20" s="40" customFormat="1" ht="15" hidden="1" outlineLevel="1" x14ac:dyDescent="0.25">
      <c r="A179" s="43" t="s">
        <v>188</v>
      </c>
      <c r="B179" s="23"/>
      <c r="C179" s="23"/>
      <c r="D179" s="23">
        <f>+'[7]Consolidado Investigación'!$B$44</f>
        <v>20000000</v>
      </c>
      <c r="E179" s="23"/>
      <c r="F179" s="23"/>
      <c r="G179" s="23"/>
      <c r="H179" s="16">
        <f t="shared" si="33"/>
        <v>20000000</v>
      </c>
      <c r="I179" s="16"/>
      <c r="J179" s="16">
        <f t="shared" si="34"/>
        <v>20000000</v>
      </c>
      <c r="K179" s="16"/>
      <c r="L179" s="16"/>
      <c r="M179" s="16"/>
      <c r="N179" s="16">
        <f t="shared" si="29"/>
        <v>20000000</v>
      </c>
      <c r="O179" s="16">
        <v>6302000</v>
      </c>
      <c r="P179" s="16">
        <v>5000000</v>
      </c>
      <c r="Q179" s="16">
        <v>4860032</v>
      </c>
      <c r="R179" s="16">
        <v>2181521</v>
      </c>
      <c r="S179" s="16">
        <f t="shared" si="27"/>
        <v>18343553</v>
      </c>
      <c r="T179" s="17">
        <f t="shared" si="28"/>
        <v>0.91717764999999996</v>
      </c>
    </row>
    <row r="180" spans="1:20" s="40" customFormat="1" ht="15" hidden="1" outlineLevel="1" x14ac:dyDescent="0.25">
      <c r="A180" s="43" t="s">
        <v>189</v>
      </c>
      <c r="B180" s="23"/>
      <c r="C180" s="23"/>
      <c r="D180" s="23">
        <f>+'[7]Consolidado Investigación'!$B$45</f>
        <v>40000000</v>
      </c>
      <c r="E180" s="23"/>
      <c r="F180" s="23"/>
      <c r="G180" s="23"/>
      <c r="H180" s="16">
        <f t="shared" si="33"/>
        <v>40000000</v>
      </c>
      <c r="I180" s="16"/>
      <c r="J180" s="16">
        <f t="shared" si="34"/>
        <v>40000000</v>
      </c>
      <c r="K180" s="16"/>
      <c r="L180" s="16"/>
      <c r="M180" s="16"/>
      <c r="N180" s="16">
        <f t="shared" si="29"/>
        <v>40000000</v>
      </c>
      <c r="O180" s="16">
        <v>0</v>
      </c>
      <c r="P180" s="16"/>
      <c r="Q180" s="16">
        <v>9687856</v>
      </c>
      <c r="R180" s="16"/>
      <c r="S180" s="16">
        <f t="shared" si="27"/>
        <v>9687856</v>
      </c>
      <c r="T180" s="17">
        <f t="shared" si="28"/>
        <v>0.24219640000000001</v>
      </c>
    </row>
    <row r="181" spans="1:20" s="40" customFormat="1" ht="14.25" hidden="1" customHeight="1" outlineLevel="1" x14ac:dyDescent="0.25">
      <c r="A181" s="43" t="s">
        <v>190</v>
      </c>
      <c r="B181" s="23"/>
      <c r="C181" s="23"/>
      <c r="D181" s="23">
        <f>+'[7]Consolidado Investigación'!$B$46</f>
        <v>10000000</v>
      </c>
      <c r="E181" s="23"/>
      <c r="F181" s="23"/>
      <c r="G181" s="23"/>
      <c r="H181" s="16">
        <f t="shared" si="33"/>
        <v>10000000</v>
      </c>
      <c r="I181" s="16"/>
      <c r="J181" s="16">
        <f t="shared" si="34"/>
        <v>10000000</v>
      </c>
      <c r="K181" s="16"/>
      <c r="L181" s="16">
        <v>50000000</v>
      </c>
      <c r="M181" s="16"/>
      <c r="N181" s="16">
        <f t="shared" si="29"/>
        <v>60000000</v>
      </c>
      <c r="O181" s="16">
        <v>0</v>
      </c>
      <c r="P181" s="16">
        <v>0</v>
      </c>
      <c r="Q181" s="16">
        <v>42054505</v>
      </c>
      <c r="R181" s="16">
        <v>47728036</v>
      </c>
      <c r="S181" s="16">
        <f t="shared" si="27"/>
        <v>89782541</v>
      </c>
      <c r="T181" s="17">
        <f t="shared" si="28"/>
        <v>1.4963756833333333</v>
      </c>
    </row>
    <row r="182" spans="1:20" s="40" customFormat="1" ht="14.25" hidden="1" customHeight="1" outlineLevel="1" x14ac:dyDescent="0.25">
      <c r="A182" s="43" t="s">
        <v>191</v>
      </c>
      <c r="B182" s="23"/>
      <c r="C182" s="23"/>
      <c r="D182" s="23"/>
      <c r="E182" s="23"/>
      <c r="F182" s="23"/>
      <c r="G182" s="23"/>
      <c r="H182" s="16"/>
      <c r="I182" s="16"/>
      <c r="J182" s="16"/>
      <c r="K182" s="16">
        <v>3500000000</v>
      </c>
      <c r="L182" s="16"/>
      <c r="M182" s="16"/>
      <c r="N182" s="16">
        <f t="shared" si="29"/>
        <v>3500000000</v>
      </c>
      <c r="O182" s="16">
        <v>0</v>
      </c>
      <c r="P182" s="16">
        <v>7478676</v>
      </c>
      <c r="Q182" s="16">
        <v>1461230066</v>
      </c>
      <c r="R182" s="16">
        <f>1548628095+121024700</f>
        <v>1669652795</v>
      </c>
      <c r="S182" s="16">
        <f t="shared" si="27"/>
        <v>3138361537</v>
      </c>
      <c r="T182" s="17">
        <f t="shared" si="28"/>
        <v>0.89667472485714284</v>
      </c>
    </row>
    <row r="183" spans="1:20" s="40" customFormat="1" ht="15" collapsed="1" x14ac:dyDescent="0.25">
      <c r="A183" s="41"/>
      <c r="B183" s="23"/>
      <c r="C183" s="23"/>
      <c r="D183" s="23"/>
      <c r="E183" s="23"/>
      <c r="F183" s="23"/>
      <c r="G183" s="23"/>
      <c r="H183" s="19"/>
      <c r="I183" s="23"/>
      <c r="J183" s="20"/>
      <c r="K183" s="20"/>
      <c r="L183" s="20"/>
      <c r="M183" s="20"/>
      <c r="N183" s="20"/>
      <c r="O183" s="20"/>
      <c r="P183" s="20"/>
      <c r="Q183" s="20"/>
      <c r="R183" s="20"/>
      <c r="S183" s="20">
        <f t="shared" si="27"/>
        <v>0</v>
      </c>
      <c r="T183" s="42"/>
    </row>
    <row r="184" spans="1:20" s="40" customFormat="1" ht="15" x14ac:dyDescent="0.25">
      <c r="A184" s="43" t="s">
        <v>192</v>
      </c>
      <c r="B184" s="23"/>
      <c r="C184" s="23"/>
      <c r="D184" s="23"/>
      <c r="E184" s="16">
        <f>+E185</f>
        <v>217593000</v>
      </c>
      <c r="F184" s="16"/>
      <c r="G184" s="16"/>
      <c r="H184" s="16">
        <f>+H185</f>
        <v>217593000</v>
      </c>
      <c r="I184" s="16"/>
      <c r="J184" s="16">
        <f>+H184+I184</f>
        <v>217593000</v>
      </c>
      <c r="K184" s="16">
        <f>+K185</f>
        <v>0</v>
      </c>
      <c r="L184" s="16">
        <f>+L185</f>
        <v>0</v>
      </c>
      <c r="M184" s="16">
        <f>+M185</f>
        <v>0</v>
      </c>
      <c r="N184" s="16">
        <f t="shared" ref="N184:N188" si="35">+J184+K184+L184+M184</f>
        <v>217593000</v>
      </c>
      <c r="O184" s="16">
        <f>+O185</f>
        <v>27598720</v>
      </c>
      <c r="P184" s="16">
        <f>+P185</f>
        <v>28758852</v>
      </c>
      <c r="Q184" s="16">
        <f>+Q185</f>
        <v>29265554</v>
      </c>
      <c r="R184" s="16">
        <f>+R185</f>
        <v>90943071</v>
      </c>
      <c r="S184" s="16">
        <f t="shared" si="27"/>
        <v>176566197</v>
      </c>
      <c r="T184" s="17">
        <v>0.8115</v>
      </c>
    </row>
    <row r="185" spans="1:20" s="40" customFormat="1" ht="15" x14ac:dyDescent="0.25">
      <c r="A185" s="43" t="s">
        <v>193</v>
      </c>
      <c r="B185" s="23"/>
      <c r="C185" s="23"/>
      <c r="D185" s="23"/>
      <c r="E185" s="23">
        <f>SUM(E186:E188)</f>
        <v>217593000</v>
      </c>
      <c r="F185" s="23"/>
      <c r="G185" s="23"/>
      <c r="H185" s="23">
        <f>SUM(H186:H188)</f>
        <v>217593000</v>
      </c>
      <c r="I185" s="23"/>
      <c r="J185" s="23">
        <f>SUM(J186:J188)</f>
        <v>217593000</v>
      </c>
      <c r="K185" s="23">
        <f>SUM(K186:K188)</f>
        <v>0</v>
      </c>
      <c r="L185" s="23">
        <f>SUM(L186:L188)</f>
        <v>0</v>
      </c>
      <c r="M185" s="23">
        <f>SUM(M186:M188)</f>
        <v>0</v>
      </c>
      <c r="N185" s="23">
        <f t="shared" si="35"/>
        <v>217593000</v>
      </c>
      <c r="O185" s="23">
        <f>SUM(O186:O188)</f>
        <v>27598720</v>
      </c>
      <c r="P185" s="23">
        <f>SUM(P186:P188)</f>
        <v>28758852</v>
      </c>
      <c r="Q185" s="23">
        <f>SUM(Q186:Q188)</f>
        <v>29265554</v>
      </c>
      <c r="R185" s="23">
        <f>SUM(R186:R188)</f>
        <v>90943071</v>
      </c>
      <c r="S185" s="23">
        <f t="shared" si="27"/>
        <v>176566197</v>
      </c>
      <c r="T185" s="24">
        <f t="shared" si="28"/>
        <v>0.81145164136713954</v>
      </c>
    </row>
    <row r="186" spans="1:20" s="40" customFormat="1" ht="15" hidden="1" outlineLevel="1" x14ac:dyDescent="0.25">
      <c r="A186" s="41" t="s">
        <v>194</v>
      </c>
      <c r="B186" s="23"/>
      <c r="C186" s="23"/>
      <c r="D186" s="23"/>
      <c r="E186" s="20">
        <f>+'[8]SANIDAD 2015'!$E$15</f>
        <v>48793000</v>
      </c>
      <c r="F186" s="23"/>
      <c r="G186" s="23"/>
      <c r="H186" s="19">
        <f>+B186+C186+D186+G186+E186+F186</f>
        <v>48793000</v>
      </c>
      <c r="I186" s="23"/>
      <c r="J186" s="20">
        <f>+H186+I186</f>
        <v>48793000</v>
      </c>
      <c r="K186" s="20"/>
      <c r="L186" s="20"/>
      <c r="M186" s="20"/>
      <c r="N186" s="20">
        <f t="shared" si="35"/>
        <v>48793000</v>
      </c>
      <c r="O186" s="20"/>
      <c r="P186" s="20">
        <v>11435233</v>
      </c>
      <c r="Q186" s="20">
        <v>11684050</v>
      </c>
      <c r="R186" s="20">
        <f>+'[3]EJECUCIÓN 05-02 FNP'!$I$145</f>
        <v>19195771</v>
      </c>
      <c r="S186" s="20">
        <f t="shared" si="27"/>
        <v>42315054</v>
      </c>
      <c r="T186" s="42">
        <f t="shared" si="28"/>
        <v>0.86723616092472278</v>
      </c>
    </row>
    <row r="187" spans="1:20" s="40" customFormat="1" ht="15" hidden="1" outlineLevel="1" x14ac:dyDescent="0.25">
      <c r="A187" s="41" t="s">
        <v>195</v>
      </c>
      <c r="B187" s="23"/>
      <c r="C187" s="23"/>
      <c r="D187" s="23"/>
      <c r="E187" s="20">
        <f>+'[8]SANIDAD 2015'!$E$18</f>
        <v>139880000</v>
      </c>
      <c r="F187" s="23"/>
      <c r="G187" s="23"/>
      <c r="H187" s="19">
        <f>+B187+C187+D187+G187+E187+F187</f>
        <v>139880000</v>
      </c>
      <c r="I187" s="23"/>
      <c r="J187" s="20">
        <f>+H187+I187</f>
        <v>139880000</v>
      </c>
      <c r="K187" s="20"/>
      <c r="L187" s="20"/>
      <c r="M187" s="20"/>
      <c r="N187" s="20">
        <f t="shared" si="35"/>
        <v>139880000</v>
      </c>
      <c r="O187" s="20">
        <v>27320000</v>
      </c>
      <c r="P187" s="20">
        <v>11323619</v>
      </c>
      <c r="Q187" s="20">
        <v>11874596</v>
      </c>
      <c r="R187" s="20">
        <f>+'[3]EJECUCIÓN 05-02 FNP'!$I$146</f>
        <v>62755028</v>
      </c>
      <c r="S187" s="20">
        <f t="shared" si="27"/>
        <v>113273243</v>
      </c>
      <c r="T187" s="42">
        <f t="shared" si="28"/>
        <v>0.8097886974549614</v>
      </c>
    </row>
    <row r="188" spans="1:20" s="40" customFormat="1" ht="15" hidden="1" outlineLevel="1" x14ac:dyDescent="0.25">
      <c r="A188" s="41" t="s">
        <v>196</v>
      </c>
      <c r="B188" s="23"/>
      <c r="C188" s="23"/>
      <c r="D188" s="23"/>
      <c r="E188" s="20">
        <f>+'[8]SANIDAD 2015'!$E$27</f>
        <v>28920000</v>
      </c>
      <c r="F188" s="23"/>
      <c r="G188" s="23"/>
      <c r="H188" s="19">
        <f>+B188+C188+D188+G188+E188+F188</f>
        <v>28920000</v>
      </c>
      <c r="I188" s="23"/>
      <c r="J188" s="20">
        <f>+H188+I188</f>
        <v>28920000</v>
      </c>
      <c r="K188" s="20"/>
      <c r="L188" s="20"/>
      <c r="M188" s="20"/>
      <c r="N188" s="20">
        <f t="shared" si="35"/>
        <v>28920000</v>
      </c>
      <c r="O188" s="20">
        <v>278720</v>
      </c>
      <c r="P188" s="20">
        <v>6000000</v>
      </c>
      <c r="Q188" s="20">
        <v>5706908</v>
      </c>
      <c r="R188" s="20">
        <f>+'[3]EJECUCIÓN 05-02 FNP'!$I$147</f>
        <v>8992272</v>
      </c>
      <c r="S188" s="20">
        <f t="shared" si="27"/>
        <v>20977900</v>
      </c>
      <c r="T188" s="42">
        <f t="shared" si="28"/>
        <v>0.72537690179806358</v>
      </c>
    </row>
    <row r="189" spans="1:20" s="40" customFormat="1" ht="15" collapsed="1" x14ac:dyDescent="0.25">
      <c r="A189" s="41"/>
      <c r="B189" s="19"/>
      <c r="C189" s="23"/>
      <c r="D189" s="23"/>
      <c r="E189" s="23"/>
      <c r="F189" s="23"/>
      <c r="G189" s="23"/>
      <c r="H189" s="19"/>
      <c r="I189" s="23"/>
      <c r="J189" s="20"/>
      <c r="K189" s="20"/>
      <c r="L189" s="20"/>
      <c r="M189" s="20"/>
      <c r="N189" s="20"/>
      <c r="O189" s="20"/>
      <c r="P189" s="20"/>
      <c r="Q189" s="20"/>
      <c r="R189" s="20"/>
      <c r="S189" s="20">
        <f t="shared" si="27"/>
        <v>0</v>
      </c>
      <c r="T189" s="42"/>
    </row>
    <row r="190" spans="1:20" ht="15" x14ac:dyDescent="0.25">
      <c r="A190" s="39" t="s">
        <v>197</v>
      </c>
      <c r="B190" s="19"/>
      <c r="C190" s="19"/>
      <c r="D190" s="19"/>
      <c r="E190" s="19"/>
      <c r="F190" s="19"/>
      <c r="G190" s="19"/>
      <c r="H190" s="19"/>
      <c r="I190" s="23">
        <f>+I191+I192</f>
        <v>2213386499.1131201</v>
      </c>
      <c r="J190" s="23">
        <f>+I190+H190</f>
        <v>2213386499.1131201</v>
      </c>
      <c r="K190" s="23">
        <f>+K191+K192</f>
        <v>197580880</v>
      </c>
      <c r="L190" s="23">
        <f>+L191+L192</f>
        <v>0</v>
      </c>
      <c r="M190" s="23">
        <f>+M191+M192</f>
        <v>0</v>
      </c>
      <c r="N190" s="23">
        <f t="shared" ref="N190:N192" si="36">+J190+K190+L190+M190</f>
        <v>2410967379.1131201</v>
      </c>
      <c r="O190" s="23">
        <f>SUM(O191:O192)</f>
        <v>532851056</v>
      </c>
      <c r="P190" s="23">
        <f>SUM(P191:P192)</f>
        <v>572541884</v>
      </c>
      <c r="Q190" s="23">
        <f>SUM(Q191:Q192)</f>
        <v>659617588</v>
      </c>
      <c r="R190" s="23">
        <f>SUM(R191:R192)</f>
        <v>716680270</v>
      </c>
      <c r="S190" s="23">
        <f>+O190+P190+Q190+R190</f>
        <v>2481690798</v>
      </c>
      <c r="T190" s="24">
        <f t="shared" si="28"/>
        <v>1.0293340422187278</v>
      </c>
    </row>
    <row r="191" spans="1:20" ht="14.25" hidden="1" outlineLevel="1" x14ac:dyDescent="0.2">
      <c r="A191" s="48" t="s">
        <v>198</v>
      </c>
      <c r="B191" s="19"/>
      <c r="C191" s="19"/>
      <c r="D191" s="19"/>
      <c r="E191" s="19"/>
      <c r="F191" s="19"/>
      <c r="G191" s="19"/>
      <c r="H191" s="19"/>
      <c r="I191" s="20">
        <v>1383366561.9457002</v>
      </c>
      <c r="J191" s="20">
        <f>+I191+H191</f>
        <v>1383366561.9457002</v>
      </c>
      <c r="K191" s="20">
        <v>123488050</v>
      </c>
      <c r="L191" s="20"/>
      <c r="M191" s="20"/>
      <c r="N191" s="20">
        <f t="shared" si="36"/>
        <v>1506854611.9457002</v>
      </c>
      <c r="O191" s="20">
        <v>333031910</v>
      </c>
      <c r="P191" s="20">
        <v>357838678</v>
      </c>
      <c r="Q191" s="20">
        <v>412260992</v>
      </c>
      <c r="R191" s="20">
        <v>447925169</v>
      </c>
      <c r="S191" s="20">
        <f t="shared" si="27"/>
        <v>1551056749</v>
      </c>
      <c r="T191" s="42">
        <f t="shared" si="28"/>
        <v>1.0293340423846362</v>
      </c>
    </row>
    <row r="192" spans="1:20" ht="14.25" hidden="1" outlineLevel="1" x14ac:dyDescent="0.2">
      <c r="A192" s="48" t="s">
        <v>199</v>
      </c>
      <c r="B192" s="19"/>
      <c r="C192" s="19"/>
      <c r="D192" s="19"/>
      <c r="E192" s="19"/>
      <c r="F192" s="19"/>
      <c r="G192" s="19"/>
      <c r="H192" s="19"/>
      <c r="I192" s="20">
        <v>830019937.16742003</v>
      </c>
      <c r="J192" s="20">
        <f>+I192+H192</f>
        <v>830019937.16742003</v>
      </c>
      <c r="K192" s="20">
        <v>74092830</v>
      </c>
      <c r="L192" s="20"/>
      <c r="M192" s="20"/>
      <c r="N192" s="20">
        <f t="shared" si="36"/>
        <v>904112767.16742003</v>
      </c>
      <c r="O192" s="20">
        <v>199819146</v>
      </c>
      <c r="P192" s="20">
        <v>214703206</v>
      </c>
      <c r="Q192" s="20">
        <f>247381096-24500</f>
        <v>247356596</v>
      </c>
      <c r="R192" s="20">
        <v>268755101</v>
      </c>
      <c r="S192" s="20">
        <f t="shared" si="27"/>
        <v>930634049</v>
      </c>
      <c r="T192" s="42">
        <f t="shared" si="28"/>
        <v>1.0293340419422137</v>
      </c>
    </row>
    <row r="193" spans="1:23" ht="15" collapsed="1" x14ac:dyDescent="0.25">
      <c r="A193" s="22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27"/>
        <v>0</v>
      </c>
      <c r="T193" s="14"/>
    </row>
    <row r="194" spans="1:23" ht="15" x14ac:dyDescent="0.25">
      <c r="A194" s="49" t="s">
        <v>200</v>
      </c>
      <c r="B194" s="16"/>
      <c r="C194" s="16"/>
      <c r="D194" s="16"/>
      <c r="E194" s="16"/>
      <c r="F194" s="16"/>
      <c r="G194" s="16">
        <v>6800000000</v>
      </c>
      <c r="H194" s="16">
        <f>+B194+C194+D194+G194+F194</f>
        <v>6800000000</v>
      </c>
      <c r="I194" s="16"/>
      <c r="J194" s="50">
        <f>+I194+H194</f>
        <v>6800000000</v>
      </c>
      <c r="K194" s="50"/>
      <c r="L194" s="50"/>
      <c r="M194" s="50"/>
      <c r="N194" s="50">
        <f>+J194+K194+L194+M194</f>
        <v>6800000000</v>
      </c>
      <c r="O194" s="50">
        <v>0</v>
      </c>
      <c r="P194" s="50">
        <v>0</v>
      </c>
      <c r="Q194" s="50">
        <v>701488480</v>
      </c>
      <c r="R194" s="50">
        <v>19140000</v>
      </c>
      <c r="S194" s="50">
        <f t="shared" si="27"/>
        <v>720628480</v>
      </c>
      <c r="T194" s="51">
        <f t="shared" si="28"/>
        <v>0.10597477647058824</v>
      </c>
    </row>
    <row r="195" spans="1:23" ht="15" x14ac:dyDescent="0.25">
      <c r="A195" s="22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27"/>
        <v>0</v>
      </c>
      <c r="T195" s="14"/>
    </row>
    <row r="196" spans="1:23" ht="15" x14ac:dyDescent="0.25">
      <c r="A196" s="39" t="s">
        <v>201</v>
      </c>
      <c r="B196" s="19"/>
      <c r="C196" s="19"/>
      <c r="D196" s="19"/>
      <c r="E196" s="19"/>
      <c r="F196" s="19"/>
      <c r="G196" s="19"/>
      <c r="H196" s="23">
        <f>+B196+C196+G196+F196</f>
        <v>0</v>
      </c>
      <c r="I196" s="23">
        <f>+I197+I198</f>
        <v>586827907.97794533</v>
      </c>
      <c r="J196" s="23">
        <f>+I196+H196</f>
        <v>586827907.97794533</v>
      </c>
      <c r="K196" s="23">
        <f>+K197+K198</f>
        <v>2072164179</v>
      </c>
      <c r="L196" s="23">
        <f>+L197+L198</f>
        <v>-1600642000</v>
      </c>
      <c r="M196" s="23">
        <f>+M197+M198</f>
        <v>296063621</v>
      </c>
      <c r="N196" s="23">
        <f t="shared" ref="N196:N198" si="37">+J196+K196+L196+M196</f>
        <v>1354413707.9779453</v>
      </c>
      <c r="O196" s="23">
        <f>SUM(O197:O198)</f>
        <v>0</v>
      </c>
      <c r="P196" s="23">
        <f>SUM(P197:P198)</f>
        <v>0</v>
      </c>
      <c r="Q196" s="23">
        <f>SUM(Q197:Q198)</f>
        <v>0</v>
      </c>
      <c r="R196" s="23">
        <f>SUM(R197:R198)</f>
        <v>0</v>
      </c>
      <c r="S196" s="23">
        <f t="shared" si="27"/>
        <v>0</v>
      </c>
      <c r="T196" s="24">
        <f t="shared" si="28"/>
        <v>0</v>
      </c>
    </row>
    <row r="197" spans="1:23" s="52" customFormat="1" ht="14.25" hidden="1" outlineLevel="1" x14ac:dyDescent="0.2">
      <c r="A197" s="26" t="s">
        <v>202</v>
      </c>
      <c r="B197" s="19"/>
      <c r="C197" s="19"/>
      <c r="D197" s="19"/>
      <c r="E197" s="19"/>
      <c r="F197" s="19"/>
      <c r="G197" s="19"/>
      <c r="H197" s="19">
        <f>+B197+C197+G197+F197</f>
        <v>0</v>
      </c>
      <c r="I197" s="19">
        <v>176289574.27286339</v>
      </c>
      <c r="J197" s="19">
        <f>+I197+H197</f>
        <v>176289574.27286339</v>
      </c>
      <c r="K197" s="19">
        <f>1235155421+259083921-8500000-35000000-123488050</f>
        <v>1327251292</v>
      </c>
      <c r="L197" s="19">
        <f>-1240000000-22000000-20000000-18642000-50000000</f>
        <v>-1350642000</v>
      </c>
      <c r="M197" s="19">
        <f>33246551+8691972+90000000+10000000+88601925-5000000</f>
        <v>225540448</v>
      </c>
      <c r="N197" s="19">
        <f t="shared" si="37"/>
        <v>378439314.27286339</v>
      </c>
      <c r="O197" s="19"/>
      <c r="P197" s="19"/>
      <c r="Q197" s="19"/>
      <c r="R197" s="19"/>
      <c r="S197" s="19">
        <f t="shared" si="27"/>
        <v>0</v>
      </c>
      <c r="T197" s="14">
        <f t="shared" si="28"/>
        <v>0</v>
      </c>
    </row>
    <row r="198" spans="1:23" s="52" customFormat="1" ht="14.25" hidden="1" outlineLevel="1" x14ac:dyDescent="0.2">
      <c r="A198" s="26" t="s">
        <v>203</v>
      </c>
      <c r="B198" s="19"/>
      <c r="C198" s="19"/>
      <c r="D198" s="19"/>
      <c r="E198" s="19"/>
      <c r="F198" s="19"/>
      <c r="G198" s="19"/>
      <c r="H198" s="19">
        <f>+B198+C198+G198+F198</f>
        <v>0</v>
      </c>
      <c r="I198" s="19">
        <v>410538333.70508194</v>
      </c>
      <c r="J198" s="19">
        <f>+I198+H198</f>
        <v>410538333.70508194</v>
      </c>
      <c r="K198" s="19">
        <f>741093253+522012464-16000000-74092830-428100000</f>
        <v>744912887</v>
      </c>
      <c r="L198" s="19">
        <v>-250000000</v>
      </c>
      <c r="M198" s="19">
        <f>27000000+43523173</f>
        <v>70523173</v>
      </c>
      <c r="N198" s="19">
        <f t="shared" si="37"/>
        <v>975974393.70508194</v>
      </c>
      <c r="O198" s="19"/>
      <c r="P198" s="19"/>
      <c r="Q198" s="19"/>
      <c r="R198" s="19"/>
      <c r="S198" s="19">
        <f t="shared" si="27"/>
        <v>0</v>
      </c>
      <c r="T198" s="14">
        <f t="shared" si="28"/>
        <v>0</v>
      </c>
    </row>
    <row r="199" spans="1:23" ht="15" collapsed="1" x14ac:dyDescent="0.25">
      <c r="A199" s="22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27"/>
        <v>0</v>
      </c>
      <c r="T199" s="14"/>
    </row>
    <row r="200" spans="1:23" ht="15" x14ac:dyDescent="0.25">
      <c r="A200" s="22" t="s">
        <v>204</v>
      </c>
      <c r="B200" s="23">
        <f>+B39+B37</f>
        <v>3589531443.4227562</v>
      </c>
      <c r="C200" s="23">
        <f>+C37+C39</f>
        <v>1630722109.0330157</v>
      </c>
      <c r="D200" s="23">
        <f>+D39+D37</f>
        <v>1489636807.5079026</v>
      </c>
      <c r="E200" s="23">
        <f>+E39+E37</f>
        <v>283255482.67404002</v>
      </c>
      <c r="F200" s="23">
        <f>+F39+F37</f>
        <v>6425925443.9899311</v>
      </c>
      <c r="G200" s="23">
        <f>+G37+G39+G194</f>
        <v>16626691659.61578</v>
      </c>
      <c r="H200" s="23">
        <f>+B200+C200+D200+G200+E200+F200</f>
        <v>30045762946.243423</v>
      </c>
      <c r="I200" s="23">
        <f>+I196+I190+I39+I37</f>
        <v>3616454177.1744652</v>
      </c>
      <c r="J200" s="23">
        <f>+I200+H200</f>
        <v>33662217123.417889</v>
      </c>
      <c r="K200" s="23">
        <f>+K196+K190+K39+K37+K194</f>
        <v>7578501909</v>
      </c>
      <c r="L200" s="23">
        <f>+L196+L190+L39+L37+L194</f>
        <v>-1233061000</v>
      </c>
      <c r="M200" s="23">
        <f>+M196+M190+M39+M37+M194</f>
        <v>1280010838.1473999</v>
      </c>
      <c r="N200" s="23">
        <f>+J200+K200+L200+M200</f>
        <v>41287668870.565292</v>
      </c>
      <c r="O200" s="23">
        <f>+O196+O194+O190+O39+O37</f>
        <v>5024339681.3340998</v>
      </c>
      <c r="P200" s="23">
        <f>+P37+P39+P190+P194+P196</f>
        <v>7052248567</v>
      </c>
      <c r="Q200" s="23">
        <f>+Q196+Q194+Q190+Q39+Q37</f>
        <v>9737408628.5499992</v>
      </c>
      <c r="R200" s="23">
        <f>+R37+R39+R190+R194+R196</f>
        <v>9766206950</v>
      </c>
      <c r="S200" s="23">
        <f t="shared" si="27"/>
        <v>31580203826.884098</v>
      </c>
      <c r="T200" s="24">
        <f>IFERROR(S200/N201,0)</f>
        <v>0.93283843473594807</v>
      </c>
    </row>
    <row r="201" spans="1:23" ht="15.75" thickBot="1" x14ac:dyDescent="0.3">
      <c r="A201" s="53"/>
      <c r="B201" s="54"/>
      <c r="C201" s="55"/>
      <c r="D201" s="55"/>
      <c r="E201" s="56"/>
      <c r="F201" s="55"/>
      <c r="G201" s="56"/>
      <c r="H201" s="55"/>
      <c r="I201" s="55"/>
      <c r="J201" s="55"/>
      <c r="K201" s="55"/>
      <c r="L201" s="55"/>
      <c r="M201" s="55"/>
      <c r="N201" s="57">
        <f>+N200-N196-N194+S194</f>
        <v>33853883642.587349</v>
      </c>
      <c r="O201" s="55"/>
      <c r="P201" s="55"/>
      <c r="Q201" s="55"/>
      <c r="R201" s="55"/>
      <c r="S201" s="55"/>
      <c r="T201" s="58"/>
      <c r="U201" s="59"/>
      <c r="V201" s="59"/>
      <c r="W201" s="59"/>
    </row>
    <row r="202" spans="1:23" ht="13.5" thickTop="1" x14ac:dyDescent="0.2">
      <c r="A202" s="60" t="s">
        <v>205</v>
      </c>
      <c r="B202" s="61"/>
      <c r="C202" s="61"/>
      <c r="D202" s="61"/>
      <c r="E202" s="61"/>
      <c r="F202" s="61"/>
      <c r="G202" s="62"/>
      <c r="H202" s="63"/>
      <c r="I202" s="61"/>
      <c r="J202" s="61"/>
      <c r="K202" s="61"/>
      <c r="L202" s="61"/>
      <c r="M202" s="61"/>
      <c r="N202" s="61"/>
      <c r="S202" s="25"/>
    </row>
    <row r="203" spans="1:23" x14ac:dyDescent="0.2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</row>
    <row r="204" spans="1:23" x14ac:dyDescent="0.2">
      <c r="A204" s="63"/>
      <c r="B204" s="63"/>
      <c r="C204" s="63"/>
      <c r="D204" s="63"/>
      <c r="E204" s="63"/>
      <c r="F204" s="63"/>
      <c r="G204" s="63"/>
      <c r="H204" s="63"/>
      <c r="I204" s="64"/>
      <c r="J204" s="63"/>
      <c r="K204" s="63"/>
      <c r="L204" s="63"/>
      <c r="M204" s="63"/>
      <c r="N204" s="63"/>
      <c r="S204" s="25"/>
    </row>
    <row r="205" spans="1:23" x14ac:dyDescent="0.2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</row>
    <row r="206" spans="1:23" x14ac:dyDescent="0.2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</row>
    <row r="207" spans="1:23" x14ac:dyDescent="0.2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</row>
    <row r="208" spans="1:23" x14ac:dyDescent="0.2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</row>
    <row r="209" spans="1:14" x14ac:dyDescent="0.2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</row>
    <row r="210" spans="1:14" x14ac:dyDescent="0.2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</row>
    <row r="211" spans="1:14" x14ac:dyDescent="0.2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</row>
    <row r="212" spans="1:14" x14ac:dyDescent="0.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</row>
    <row r="213" spans="1:14" x14ac:dyDescent="0.2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</row>
    <row r="214" spans="1:14" x14ac:dyDescent="0.2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</row>
    <row r="215" spans="1:14" x14ac:dyDescent="0.2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</row>
    <row r="216" spans="1:14" x14ac:dyDescent="0.2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</row>
    <row r="217" spans="1:14" x14ac:dyDescent="0.2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</row>
    <row r="218" spans="1:14" x14ac:dyDescent="0.2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</row>
    <row r="219" spans="1:14" x14ac:dyDescent="0.2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</row>
    <row r="220" spans="1:14" x14ac:dyDescent="0.2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</row>
    <row r="221" spans="1:14" x14ac:dyDescent="0.2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</row>
    <row r="222" spans="1:14" x14ac:dyDescent="0.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</row>
    <row r="223" spans="1:14" x14ac:dyDescent="0.2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</row>
    <row r="224" spans="1:14" x14ac:dyDescent="0.2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</row>
    <row r="225" spans="1:14" x14ac:dyDescent="0.2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</row>
    <row r="226" spans="1:14" x14ac:dyDescent="0.2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</row>
    <row r="227" spans="1:14" x14ac:dyDescent="0.2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</row>
    <row r="228" spans="1:14" x14ac:dyDescent="0.2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</row>
    <row r="229" spans="1:14" x14ac:dyDescent="0.2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</row>
    <row r="230" spans="1:14" x14ac:dyDescent="0.2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</row>
    <row r="231" spans="1:14" x14ac:dyDescent="0.2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</row>
    <row r="232" spans="1:14" x14ac:dyDescent="0.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</row>
    <row r="233" spans="1:14" x14ac:dyDescent="0.2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</row>
    <row r="234" spans="1:14" x14ac:dyDescent="0.2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</row>
    <row r="235" spans="1:14" x14ac:dyDescent="0.2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</row>
    <row r="236" spans="1:14" x14ac:dyDescent="0.2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</row>
    <row r="237" spans="1:14" x14ac:dyDescent="0.2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</row>
    <row r="238" spans="1:14" x14ac:dyDescent="0.2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</row>
    <row r="239" spans="1:14" x14ac:dyDescent="0.2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</row>
    <row r="240" spans="1:14" x14ac:dyDescent="0.2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</row>
    <row r="241" spans="1:14" x14ac:dyDescent="0.2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</row>
    <row r="242" spans="1:14" x14ac:dyDescent="0.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</row>
    <row r="243" spans="1:14" x14ac:dyDescent="0.2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</row>
    <row r="244" spans="1:14" x14ac:dyDescent="0.2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</row>
    <row r="245" spans="1:14" x14ac:dyDescent="0.2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</row>
    <row r="246" spans="1:14" x14ac:dyDescent="0.2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</row>
    <row r="247" spans="1:14" x14ac:dyDescent="0.2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</row>
    <row r="248" spans="1:14" x14ac:dyDescent="0.2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</row>
    <row r="249" spans="1:14" x14ac:dyDescent="0.2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</row>
    <row r="250" spans="1:14" x14ac:dyDescent="0.2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</row>
    <row r="251" spans="1:14" x14ac:dyDescent="0.2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</row>
    <row r="252" spans="1:14" x14ac:dyDescent="0.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</row>
    <row r="253" spans="1:14" x14ac:dyDescent="0.2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</row>
    <row r="254" spans="1:14" x14ac:dyDescent="0.2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</row>
    <row r="255" spans="1:14" x14ac:dyDescent="0.2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</row>
    <row r="256" spans="1:14" x14ac:dyDescent="0.2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</row>
    <row r="257" spans="1:14" x14ac:dyDescent="0.2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</row>
    <row r="258" spans="1:14" x14ac:dyDescent="0.2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</row>
    <row r="259" spans="1:14" x14ac:dyDescent="0.2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</row>
    <row r="260" spans="1:14" x14ac:dyDescent="0.2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</row>
    <row r="261" spans="1:14" x14ac:dyDescent="0.2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</row>
    <row r="262" spans="1:14" x14ac:dyDescent="0.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</row>
    <row r="263" spans="1:14" x14ac:dyDescent="0.2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</row>
    <row r="264" spans="1:14" x14ac:dyDescent="0.2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</row>
    <row r="265" spans="1:14" x14ac:dyDescent="0.2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</row>
    <row r="266" spans="1:14" x14ac:dyDescent="0.2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</row>
    <row r="267" spans="1:14" x14ac:dyDescent="0.2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</row>
    <row r="268" spans="1:14" x14ac:dyDescent="0.2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</row>
    <row r="269" spans="1:14" x14ac:dyDescent="0.2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</row>
    <row r="270" spans="1:14" x14ac:dyDescent="0.2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</row>
  </sheetData>
  <mergeCells count="4">
    <mergeCell ref="A1:T1"/>
    <mergeCell ref="A2:T2"/>
    <mergeCell ref="A3:T3"/>
    <mergeCell ref="A4:T4"/>
  </mergeCells>
  <printOptions horizontalCentered="1"/>
  <pageMargins left="0.39370078740157483" right="0.39370078740157483" top="0.39370078740157483" bottom="0.39370078740157483" header="0" footer="0"/>
  <pageSetup scale="5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2'!Área_de_impresión</vt:lpstr>
      <vt:lpstr>'Anexo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2019-10-16T17:48:23Z</dcterms:created>
  <dcterms:modified xsi:type="dcterms:W3CDTF">2019-10-16T17:49:05Z</dcterms:modified>
</cp:coreProperties>
</file>