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Año 2019\LEY 1712\EJECUCION PRESUPUESTAL HISTORICA ANUAL\2016\Gasto\"/>
    </mc:Choice>
  </mc:AlternateContent>
  <bookViews>
    <workbookView xWindow="0" yWindow="0" windowWidth="24000" windowHeight="9435"/>
  </bookViews>
  <sheets>
    <sheet name="Anexo 2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xlnm._FilterDatabase" hidden="1">#REF!</definedName>
    <definedName name="ANEXO" hidden="1">'[10]Inversión total en programas'!$A$50:$IV$50,'[10]Inversión total en programas'!$A$60:$IV$63</definedName>
    <definedName name="_xlnm.Print_Area" localSheetId="0">'Anexo 2 '!$A$1:$M$205</definedName>
    <definedName name="_xlnm.Print_Area">#REF!</definedName>
    <definedName name="ASISCALLCENTER">#REF!</definedName>
    <definedName name="ASISCONTABPPC">#REF!</definedName>
    <definedName name="ASISDESPACHOS">#REF!</definedName>
    <definedName name="ASISICA">#REF!</definedName>
    <definedName name="AUXBODEGA">#REF!</definedName>
    <definedName name="cabezas">'[12]Anexo 1 Minagricultura'!#REF!</definedName>
    <definedName name="CABEZAS_PROYEC" localSheetId="0">'[13]Anexo 1 Minagricultura'!$C$46</definedName>
    <definedName name="CABEZAS_PROYEC">'[1]Anexo 1 Minagricultura'!#REF!</definedName>
    <definedName name="CUOTAPPC2005" localSheetId="0">'[13]Anexo 1 Minagricultura'!#REF!</definedName>
    <definedName name="CUOTAPPC2005">'[1]Anexo 1 Minagricultura'!#REF!</definedName>
    <definedName name="CUOTAPPC2013" localSheetId="0">'[13]Anexo 1 Minagricultura'!#REF!</definedName>
    <definedName name="CUOTAPPC2013">'[1]Anexo 1 Minagricultura'!#REF!</definedName>
    <definedName name="CUOTAPPC203" localSheetId="0">'[13]Anexo 1 Minagricultura'!#REF!</definedName>
    <definedName name="CUOTAPPC203">'[1]Anexo 1 Minagricultura'!#REF!</definedName>
    <definedName name="DIAG_PPC">#REF!</definedName>
    <definedName name="DISTRIBUIDOR">#REF!</definedName>
    <definedName name="Dólar" localSheetId="0">#REF!</definedName>
    <definedName name="Dólar">#REF!</definedName>
    <definedName name="eeeee" localSheetId="0">'[13]Ejecución ingresos 2014'!#REF!</definedName>
    <definedName name="eeeee">#REF!</definedName>
    <definedName name="EPPC" localSheetId="0">'[13]Anexo 1 Minagricultura'!$C$54</definedName>
    <definedName name="EPPC">'[1]Anexo 1 Minagricultura'!#REF!</definedName>
    <definedName name="Euro" localSheetId="0">#REF!</definedName>
    <definedName name="Euro">#REF!</definedName>
    <definedName name="FDGFDG">#REF!</definedName>
    <definedName name="FECHA_DE_RECIBIDO">[14]BASE!$E$3:$E$177</definedName>
    <definedName name="FOMENTO" localSheetId="0">'[13]Anexo 1 Minagricultura'!$C$53</definedName>
    <definedName name="FOMENTO">'[1]Anexo 1 Minagricultura'!#REF!</definedName>
    <definedName name="FOMENTOS">'[17]Anexo 1 Minagricultura'!$C$51</definedName>
    <definedName name="fondo">#REF!</definedName>
    <definedName name="GTOSEPPC">#REF!</definedName>
    <definedName name="HONORAUDI_JURIDIC">#REF!</definedName>
    <definedName name="HONTOTAL">#REF!</definedName>
    <definedName name="Incremento" localSheetId="0">#REF!</definedName>
    <definedName name="Incremento">#REF!</definedName>
    <definedName name="Inflación" localSheetId="0">#REF!</definedName>
    <definedName name="Inflación">#REF!</definedName>
    <definedName name="JORTIZ">#REF!</definedName>
    <definedName name="LABORATORIOS">#REF!</definedName>
    <definedName name="NOMBDISTRI">#REF!</definedName>
    <definedName name="ojo">#REF!</definedName>
    <definedName name="Pasajes" localSheetId="0">#REF!</definedName>
    <definedName name="Pasajes">#REF!</definedName>
    <definedName name="ppc">'[19]Inversión total en programas'!$B$86</definedName>
    <definedName name="RESERV_FUTU">#REF!</definedName>
    <definedName name="saldo" localSheetId="0">'[13]Ejecución ingresos 2014'!#REF!</definedName>
    <definedName name="saldo">#REF!</definedName>
    <definedName name="saldos" localSheetId="0">'[13]Ejecución ingresos 2014'!#REF!</definedName>
    <definedName name="saldos">#REF!</definedName>
    <definedName name="SUPERA2004" localSheetId="0">'[13]Anexo 1 Minagricultura'!#REF!</definedName>
    <definedName name="SUPERA2004">'[1]Anexo 1 Minagricultura'!#REF!</definedName>
    <definedName name="SUPERA2005" localSheetId="0">'[13]Anexo 1 Minagricultura'!#REF!</definedName>
    <definedName name="SUPERA2005">'[1]Anexo 1 Minagricultura'!#REF!</definedName>
    <definedName name="SUPERA2010">'[19]Anexo 1 Minagricultura'!$C$21</definedName>
    <definedName name="SUPERA2012" localSheetId="0">'[13]Anexo 1 Minagricultura'!#REF!</definedName>
    <definedName name="SUPERA2012">'[1]Anexo 1 Minagricultura'!#REF!</definedName>
    <definedName name="SUPERAVIT">#REF!</definedName>
    <definedName name="SUPERAVIT2005_FNP">#REF!</definedName>
    <definedName name="SUPERAVITPPC_2005">#REF!</definedName>
    <definedName name="_xlnm.Print_Titles" localSheetId="0">'Anexo 2 '!$1:$7</definedName>
    <definedName name="_xlnm.Print_Titles">#REF!</definedName>
    <definedName name="VTAS2005">'[1]Anexo 1 Minagricultura'!$B$32</definedName>
    <definedName name="xx">[20]Ingresos!$C$19</definedName>
    <definedName name="Z_4099E833_BB74_4680_85C9_A6CF399D1CE2_.wvu.Cols" hidden="1">#REF!,#REF!,#REF!,#REF!</definedName>
    <definedName name="Z_4099E833_BB74_4680_85C9_A6CF399D1CE2_.wvu.FilterData" hidden="1">#REF!</definedName>
    <definedName name="Z_4099E833_BB74_4680_85C9_A6CF399D1CE2_.wvu.PrintArea" hidden="1">#REF!</definedName>
    <definedName name="Z_4099E833_BB74_4680_85C9_A6CF399D1CE2_.wvu.PrintTitles" hidden="1">#REF!</definedName>
    <definedName name="Z_4099E833_BB74_4680_85C9_A6CF399D1CE2_.wvu.Rows" hidden="1">#REF!,#REF!</definedName>
    <definedName name="ZFRONTERA" localSheetId="0">'[22]Ingresos 2014'!#REF!</definedName>
    <definedName name="ZFRONTERA">'[22]Ingresos 2014'!#REF!</definedName>
  </definedNames>
  <calcPr calcId="152511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0" i="1" l="1"/>
  <c r="I209" i="1"/>
  <c r="M202" i="1"/>
  <c r="L202" i="1"/>
  <c r="J202" i="1"/>
  <c r="K202" i="1" s="1"/>
  <c r="H202" i="1"/>
  <c r="H201" i="1"/>
  <c r="J201" i="1" s="1"/>
  <c r="K201" i="1" s="1"/>
  <c r="K200" i="1"/>
  <c r="M200" i="1" s="1"/>
  <c r="I200" i="1"/>
  <c r="J200" i="1" s="1"/>
  <c r="H200" i="1"/>
  <c r="H198" i="1"/>
  <c r="J198" i="1" s="1"/>
  <c r="K198" i="1" s="1"/>
  <c r="I196" i="1"/>
  <c r="J196" i="1" s="1"/>
  <c r="M196" i="1" s="1"/>
  <c r="I195" i="1"/>
  <c r="J195" i="1" s="1"/>
  <c r="K194" i="1"/>
  <c r="I194" i="1"/>
  <c r="J194" i="1" s="1"/>
  <c r="E192" i="1"/>
  <c r="H192" i="1" s="1"/>
  <c r="J192" i="1" s="1"/>
  <c r="E191" i="1"/>
  <c r="H191" i="1" s="1"/>
  <c r="J191" i="1" s="1"/>
  <c r="E190" i="1"/>
  <c r="K189" i="1"/>
  <c r="K188" i="1" s="1"/>
  <c r="H186" i="1"/>
  <c r="J186" i="1" s="1"/>
  <c r="M186" i="1" s="1"/>
  <c r="D186" i="1"/>
  <c r="D185" i="1"/>
  <c r="H185" i="1" s="1"/>
  <c r="J185" i="1" s="1"/>
  <c r="D184" i="1"/>
  <c r="H184" i="1" s="1"/>
  <c r="J184" i="1" s="1"/>
  <c r="D183" i="1"/>
  <c r="H183" i="1" s="1"/>
  <c r="J183" i="1" s="1"/>
  <c r="J181" i="1" s="1"/>
  <c r="M181" i="1" s="1"/>
  <c r="M182" i="1"/>
  <c r="J182" i="1"/>
  <c r="L182" i="1" s="1"/>
  <c r="H182" i="1"/>
  <c r="D182" i="1"/>
  <c r="K181" i="1"/>
  <c r="J180" i="1"/>
  <c r="L180" i="1" s="1"/>
  <c r="D180" i="1"/>
  <c r="H180" i="1" s="1"/>
  <c r="H179" i="1"/>
  <c r="J179" i="1" s="1"/>
  <c r="D179" i="1"/>
  <c r="J178" i="1"/>
  <c r="L178" i="1" s="1"/>
  <c r="H178" i="1"/>
  <c r="D178" i="1"/>
  <c r="H177" i="1"/>
  <c r="J177" i="1" s="1"/>
  <c r="M177" i="1" s="1"/>
  <c r="D177" i="1"/>
  <c r="M176" i="1"/>
  <c r="J176" i="1"/>
  <c r="L176" i="1" s="1"/>
  <c r="H176" i="1"/>
  <c r="D176" i="1"/>
  <c r="K175" i="1"/>
  <c r="J175" i="1"/>
  <c r="D175" i="1"/>
  <c r="H173" i="1"/>
  <c r="J173" i="1" s="1"/>
  <c r="D173" i="1"/>
  <c r="D172" i="1"/>
  <c r="H172" i="1" s="1"/>
  <c r="J172" i="1" s="1"/>
  <c r="M171" i="1"/>
  <c r="L171" i="1"/>
  <c r="H171" i="1"/>
  <c r="J171" i="1" s="1"/>
  <c r="D171" i="1"/>
  <c r="D170" i="1"/>
  <c r="H170" i="1" s="1"/>
  <c r="K169" i="1"/>
  <c r="H168" i="1"/>
  <c r="J168" i="1" s="1"/>
  <c r="D168" i="1"/>
  <c r="M167" i="1"/>
  <c r="L167" i="1"/>
  <c r="D167" i="1"/>
  <c r="H167" i="1" s="1"/>
  <c r="J167" i="1" s="1"/>
  <c r="D166" i="1"/>
  <c r="H166" i="1" s="1"/>
  <c r="M165" i="1"/>
  <c r="L165" i="1"/>
  <c r="J165" i="1"/>
  <c r="D165" i="1"/>
  <c r="H165" i="1" s="1"/>
  <c r="K164" i="1"/>
  <c r="D164" i="1"/>
  <c r="K163" i="1"/>
  <c r="M162" i="1"/>
  <c r="L162" i="1"/>
  <c r="J162" i="1"/>
  <c r="H162" i="1"/>
  <c r="J161" i="1"/>
  <c r="L161" i="1" s="1"/>
  <c r="H161" i="1"/>
  <c r="D161" i="1"/>
  <c r="M160" i="1"/>
  <c r="L160" i="1"/>
  <c r="H160" i="1"/>
  <c r="J160" i="1" s="1"/>
  <c r="H159" i="1"/>
  <c r="J159" i="1" s="1"/>
  <c r="D159" i="1"/>
  <c r="K158" i="1"/>
  <c r="H158" i="1"/>
  <c r="D158" i="1"/>
  <c r="C155" i="1"/>
  <c r="H155" i="1" s="1"/>
  <c r="J155" i="1" s="1"/>
  <c r="L154" i="1"/>
  <c r="H154" i="1"/>
  <c r="J154" i="1" s="1"/>
  <c r="M154" i="1" s="1"/>
  <c r="C154" i="1"/>
  <c r="C153" i="1"/>
  <c r="H152" i="1"/>
  <c r="J152" i="1" s="1"/>
  <c r="C152" i="1"/>
  <c r="K151" i="1"/>
  <c r="M150" i="1"/>
  <c r="L150" i="1"/>
  <c r="J150" i="1"/>
  <c r="C150" i="1"/>
  <c r="H150" i="1" s="1"/>
  <c r="H149" i="1"/>
  <c r="J149" i="1" s="1"/>
  <c r="C149" i="1"/>
  <c r="C148" i="1"/>
  <c r="H148" i="1" s="1"/>
  <c r="J148" i="1" s="1"/>
  <c r="H147" i="1"/>
  <c r="J147" i="1" s="1"/>
  <c r="C147" i="1"/>
  <c r="H146" i="1"/>
  <c r="J146" i="1" s="1"/>
  <c r="C146" i="1"/>
  <c r="H145" i="1"/>
  <c r="J145" i="1" s="1"/>
  <c r="C145" i="1"/>
  <c r="K144" i="1"/>
  <c r="J143" i="1"/>
  <c r="H143" i="1"/>
  <c r="M142" i="1"/>
  <c r="L142" i="1"/>
  <c r="J142" i="1"/>
  <c r="H142" i="1"/>
  <c r="C141" i="1"/>
  <c r="H141" i="1" s="1"/>
  <c r="J141" i="1" s="1"/>
  <c r="M140" i="1"/>
  <c r="L140" i="1"/>
  <c r="H140" i="1"/>
  <c r="J140" i="1" s="1"/>
  <c r="C140" i="1"/>
  <c r="C139" i="1"/>
  <c r="H138" i="1"/>
  <c r="J138" i="1" s="1"/>
  <c r="K137" i="1"/>
  <c r="G134" i="1"/>
  <c r="H134" i="1" s="1"/>
  <c r="J134" i="1" s="1"/>
  <c r="M133" i="1"/>
  <c r="L133" i="1"/>
  <c r="J133" i="1"/>
  <c r="G133" i="1"/>
  <c r="H133" i="1" s="1"/>
  <c r="H132" i="1"/>
  <c r="G132" i="1"/>
  <c r="K131" i="1"/>
  <c r="J130" i="1"/>
  <c r="M130" i="1" s="1"/>
  <c r="H130" i="1"/>
  <c r="H129" i="1"/>
  <c r="H128" i="1" s="1"/>
  <c r="G129" i="1"/>
  <c r="K128" i="1"/>
  <c r="G128" i="1"/>
  <c r="M127" i="1"/>
  <c r="L127" i="1"/>
  <c r="J127" i="1"/>
  <c r="H127" i="1"/>
  <c r="G127" i="1"/>
  <c r="H126" i="1"/>
  <c r="J126" i="1" s="1"/>
  <c r="M125" i="1"/>
  <c r="L125" i="1"/>
  <c r="J125" i="1"/>
  <c r="G125" i="1"/>
  <c r="H125" i="1" s="1"/>
  <c r="G124" i="1"/>
  <c r="H124" i="1" s="1"/>
  <c r="J124" i="1" s="1"/>
  <c r="J123" i="1"/>
  <c r="L123" i="1" s="1"/>
  <c r="G123" i="1"/>
  <c r="H123" i="1" s="1"/>
  <c r="J122" i="1"/>
  <c r="H122" i="1"/>
  <c r="G122" i="1"/>
  <c r="K121" i="1"/>
  <c r="M120" i="1"/>
  <c r="G120" i="1"/>
  <c r="H120" i="1" s="1"/>
  <c r="J120" i="1" s="1"/>
  <c r="M119" i="1"/>
  <c r="L119" i="1"/>
  <c r="J119" i="1"/>
  <c r="H119" i="1"/>
  <c r="G119" i="1"/>
  <c r="K118" i="1"/>
  <c r="G117" i="1"/>
  <c r="H117" i="1" s="1"/>
  <c r="J117" i="1" s="1"/>
  <c r="J116" i="1"/>
  <c r="M116" i="1" s="1"/>
  <c r="H116" i="1"/>
  <c r="L115" i="1"/>
  <c r="H115" i="1"/>
  <c r="J115" i="1" s="1"/>
  <c r="M115" i="1" s="1"/>
  <c r="G115" i="1"/>
  <c r="G114" i="1"/>
  <c r="K113" i="1"/>
  <c r="M110" i="1"/>
  <c r="L110" i="1"/>
  <c r="H110" i="1"/>
  <c r="J110" i="1" s="1"/>
  <c r="F110" i="1"/>
  <c r="F109" i="1"/>
  <c r="H109" i="1" s="1"/>
  <c r="J109" i="1" s="1"/>
  <c r="F108" i="1"/>
  <c r="H108" i="1" s="1"/>
  <c r="J108" i="1" s="1"/>
  <c r="F107" i="1"/>
  <c r="H107" i="1" s="1"/>
  <c r="J107" i="1" s="1"/>
  <c r="F106" i="1"/>
  <c r="K105" i="1"/>
  <c r="M104" i="1"/>
  <c r="L104" i="1"/>
  <c r="J104" i="1"/>
  <c r="H104" i="1"/>
  <c r="H103" i="1"/>
  <c r="J103" i="1" s="1"/>
  <c r="L103" i="1" s="1"/>
  <c r="F103" i="1"/>
  <c r="M102" i="1"/>
  <c r="L102" i="1"/>
  <c r="H102" i="1"/>
  <c r="J102" i="1" s="1"/>
  <c r="F101" i="1"/>
  <c r="F100" i="1" s="1"/>
  <c r="K100" i="1"/>
  <c r="F99" i="1"/>
  <c r="H99" i="1" s="1"/>
  <c r="J99" i="1" s="1"/>
  <c r="J98" i="1"/>
  <c r="M98" i="1" s="1"/>
  <c r="H98" i="1"/>
  <c r="H97" i="1"/>
  <c r="J97" i="1" s="1"/>
  <c r="F97" i="1"/>
  <c r="M96" i="1"/>
  <c r="L96" i="1"/>
  <c r="J96" i="1"/>
  <c r="H96" i="1"/>
  <c r="F95" i="1"/>
  <c r="H95" i="1" s="1"/>
  <c r="J95" i="1" s="1"/>
  <c r="H94" i="1"/>
  <c r="H91" i="1" s="1"/>
  <c r="F94" i="1"/>
  <c r="F93" i="1"/>
  <c r="H93" i="1" s="1"/>
  <c r="J93" i="1" s="1"/>
  <c r="M92" i="1"/>
  <c r="J92" i="1"/>
  <c r="L92" i="1" s="1"/>
  <c r="H92" i="1"/>
  <c r="F92" i="1"/>
  <c r="K91" i="1"/>
  <c r="F91" i="1"/>
  <c r="H90" i="1"/>
  <c r="J90" i="1" s="1"/>
  <c r="F89" i="1"/>
  <c r="H89" i="1" s="1"/>
  <c r="J89" i="1" s="1"/>
  <c r="F88" i="1"/>
  <c r="H88" i="1" s="1"/>
  <c r="J88" i="1" s="1"/>
  <c r="F87" i="1"/>
  <c r="H86" i="1"/>
  <c r="K85" i="1"/>
  <c r="H84" i="1"/>
  <c r="J84" i="1" s="1"/>
  <c r="J83" i="1"/>
  <c r="H83" i="1"/>
  <c r="F83" i="1"/>
  <c r="K82" i="1"/>
  <c r="F82" i="1"/>
  <c r="H81" i="1"/>
  <c r="J81" i="1" s="1"/>
  <c r="L81" i="1" s="1"/>
  <c r="F80" i="1"/>
  <c r="H80" i="1" s="1"/>
  <c r="J80" i="1" s="1"/>
  <c r="M79" i="1"/>
  <c r="H79" i="1"/>
  <c r="J79" i="1" s="1"/>
  <c r="L79" i="1" s="1"/>
  <c r="H78" i="1"/>
  <c r="J78" i="1" s="1"/>
  <c r="M78" i="1" s="1"/>
  <c r="F78" i="1"/>
  <c r="M77" i="1"/>
  <c r="L77" i="1"/>
  <c r="J77" i="1"/>
  <c r="H77" i="1"/>
  <c r="M76" i="1"/>
  <c r="J76" i="1"/>
  <c r="L76" i="1" s="1"/>
  <c r="H76" i="1"/>
  <c r="F75" i="1"/>
  <c r="K74" i="1"/>
  <c r="K73" i="1"/>
  <c r="M71" i="1"/>
  <c r="L71" i="1"/>
  <c r="H71" i="1"/>
  <c r="J71" i="1" s="1"/>
  <c r="B71" i="1"/>
  <c r="H70" i="1"/>
  <c r="H69" i="1" s="1"/>
  <c r="B70" i="1"/>
  <c r="K69" i="1"/>
  <c r="B69" i="1"/>
  <c r="M68" i="1"/>
  <c r="L68" i="1"/>
  <c r="H68" i="1"/>
  <c r="J68" i="1" s="1"/>
  <c r="B68" i="1"/>
  <c r="B67" i="1"/>
  <c r="H67" i="1" s="1"/>
  <c r="J67" i="1" s="1"/>
  <c r="L67" i="1" s="1"/>
  <c r="J66" i="1"/>
  <c r="H66" i="1"/>
  <c r="B66" i="1"/>
  <c r="K65" i="1"/>
  <c r="J64" i="1"/>
  <c r="M64" i="1" s="1"/>
  <c r="H64" i="1"/>
  <c r="M63" i="1"/>
  <c r="B63" i="1"/>
  <c r="H63" i="1" s="1"/>
  <c r="J63" i="1" s="1"/>
  <c r="L63" i="1" s="1"/>
  <c r="J62" i="1"/>
  <c r="J61" i="1" s="1"/>
  <c r="H62" i="1"/>
  <c r="B62" i="1"/>
  <c r="K61" i="1"/>
  <c r="H61" i="1"/>
  <c r="B61" i="1"/>
  <c r="H60" i="1"/>
  <c r="J60" i="1" s="1"/>
  <c r="B60" i="1"/>
  <c r="J59" i="1"/>
  <c r="M59" i="1" s="1"/>
  <c r="H59" i="1"/>
  <c r="B59" i="1"/>
  <c r="B58" i="1"/>
  <c r="K57" i="1"/>
  <c r="J56" i="1"/>
  <c r="M56" i="1" s="1"/>
  <c r="H56" i="1"/>
  <c r="B55" i="1"/>
  <c r="H55" i="1" s="1"/>
  <c r="J55" i="1" s="1"/>
  <c r="B54" i="1"/>
  <c r="K53" i="1"/>
  <c r="B52" i="1"/>
  <c r="H52" i="1" s="1"/>
  <c r="J52" i="1" s="1"/>
  <c r="M51" i="1"/>
  <c r="L51" i="1"/>
  <c r="J51" i="1"/>
  <c r="H51" i="1"/>
  <c r="K50" i="1"/>
  <c r="B50" i="1"/>
  <c r="K49" i="1"/>
  <c r="B48" i="1"/>
  <c r="H48" i="1" s="1"/>
  <c r="J48" i="1" s="1"/>
  <c r="B47" i="1"/>
  <c r="K46" i="1"/>
  <c r="B45" i="1"/>
  <c r="H45" i="1" s="1"/>
  <c r="J45" i="1" s="1"/>
  <c r="L45" i="1" s="1"/>
  <c r="H44" i="1"/>
  <c r="H43" i="1" s="1"/>
  <c r="B44" i="1"/>
  <c r="K43" i="1"/>
  <c r="B43" i="1"/>
  <c r="K37" i="1"/>
  <c r="I36" i="1"/>
  <c r="J36" i="1" s="1"/>
  <c r="M36" i="1" s="1"/>
  <c r="H36" i="1"/>
  <c r="I35" i="1"/>
  <c r="H35" i="1"/>
  <c r="J35" i="1" s="1"/>
  <c r="I34" i="1"/>
  <c r="G34" i="1"/>
  <c r="F34" i="1"/>
  <c r="B34" i="1"/>
  <c r="H34" i="1" s="1"/>
  <c r="J34" i="1" s="1"/>
  <c r="I33" i="1"/>
  <c r="H33" i="1"/>
  <c r="J33" i="1" s="1"/>
  <c r="G33" i="1"/>
  <c r="F33" i="1"/>
  <c r="D33" i="1"/>
  <c r="C33" i="1"/>
  <c r="B33" i="1"/>
  <c r="I32" i="1"/>
  <c r="H32" i="1"/>
  <c r="J32" i="1" s="1"/>
  <c r="L32" i="1" s="1"/>
  <c r="I31" i="1"/>
  <c r="G31" i="1"/>
  <c r="D31" i="1"/>
  <c r="C31" i="1"/>
  <c r="B31" i="1"/>
  <c r="H31" i="1" s="1"/>
  <c r="J31" i="1" s="1"/>
  <c r="I30" i="1"/>
  <c r="H30" i="1"/>
  <c r="J30" i="1" s="1"/>
  <c r="G30" i="1"/>
  <c r="I29" i="1"/>
  <c r="G29" i="1"/>
  <c r="E29" i="1"/>
  <c r="D29" i="1"/>
  <c r="C29" i="1"/>
  <c r="B29" i="1"/>
  <c r="H29" i="1" s="1"/>
  <c r="J29" i="1" s="1"/>
  <c r="G28" i="1"/>
  <c r="F28" i="1"/>
  <c r="E28" i="1"/>
  <c r="D28" i="1"/>
  <c r="C28" i="1"/>
  <c r="B28" i="1"/>
  <c r="I27" i="1"/>
  <c r="H27" i="1"/>
  <c r="J27" i="1" s="1"/>
  <c r="I26" i="1"/>
  <c r="G26" i="1"/>
  <c r="F26" i="1"/>
  <c r="D26" i="1"/>
  <c r="C26" i="1"/>
  <c r="B26" i="1"/>
  <c r="H25" i="1"/>
  <c r="J25" i="1" s="1"/>
  <c r="M25" i="1" s="1"/>
  <c r="F25" i="1"/>
  <c r="E25" i="1"/>
  <c r="D25" i="1"/>
  <c r="C25" i="1"/>
  <c r="B25" i="1"/>
  <c r="I24" i="1"/>
  <c r="G24" i="1"/>
  <c r="H24" i="1" s="1"/>
  <c r="J24" i="1" s="1"/>
  <c r="B24" i="1"/>
  <c r="I23" i="1"/>
  <c r="I37" i="1" s="1"/>
  <c r="I38" i="1" s="1"/>
  <c r="G23" i="1"/>
  <c r="G37" i="1" s="1"/>
  <c r="G38" i="1" s="1"/>
  <c r="F23" i="1"/>
  <c r="E23" i="1"/>
  <c r="E37" i="1" s="1"/>
  <c r="C23" i="1"/>
  <c r="B23" i="1"/>
  <c r="F22" i="1"/>
  <c r="C22" i="1"/>
  <c r="C37" i="1" s="1"/>
  <c r="B22" i="1"/>
  <c r="B37" i="1" s="1"/>
  <c r="K20" i="1"/>
  <c r="I19" i="1"/>
  <c r="G19" i="1"/>
  <c r="F19" i="1"/>
  <c r="E19" i="1"/>
  <c r="D19" i="1"/>
  <c r="C19" i="1"/>
  <c r="B19" i="1"/>
  <c r="H19" i="1" s="1"/>
  <c r="J19" i="1" s="1"/>
  <c r="I18" i="1"/>
  <c r="G18" i="1"/>
  <c r="F18" i="1"/>
  <c r="E18" i="1"/>
  <c r="E20" i="1" s="1"/>
  <c r="D18" i="1"/>
  <c r="D9" i="1" s="1"/>
  <c r="C18" i="1"/>
  <c r="B18" i="1"/>
  <c r="I17" i="1"/>
  <c r="G17" i="1"/>
  <c r="H17" i="1" s="1"/>
  <c r="J17" i="1" s="1"/>
  <c r="F17" i="1"/>
  <c r="F20" i="1" s="1"/>
  <c r="E17" i="1"/>
  <c r="D17" i="1"/>
  <c r="C17" i="1"/>
  <c r="B17" i="1"/>
  <c r="I16" i="1"/>
  <c r="G16" i="1"/>
  <c r="F16" i="1"/>
  <c r="E16" i="1"/>
  <c r="D16" i="1"/>
  <c r="C16" i="1"/>
  <c r="B16" i="1"/>
  <c r="I15" i="1"/>
  <c r="I20" i="1" s="1"/>
  <c r="G15" i="1"/>
  <c r="F15" i="1"/>
  <c r="E15" i="1"/>
  <c r="D15" i="1"/>
  <c r="C15" i="1"/>
  <c r="B15" i="1"/>
  <c r="H15" i="1" s="1"/>
  <c r="J15" i="1" s="1"/>
  <c r="G14" i="1"/>
  <c r="F14" i="1"/>
  <c r="D14" i="1"/>
  <c r="C14" i="1"/>
  <c r="B14" i="1"/>
  <c r="H14" i="1" s="1"/>
  <c r="J14" i="1" s="1"/>
  <c r="M13" i="1"/>
  <c r="J13" i="1"/>
  <c r="L13" i="1" s="1"/>
  <c r="I13" i="1"/>
  <c r="H13" i="1"/>
  <c r="B13" i="1"/>
  <c r="G12" i="1"/>
  <c r="G20" i="1" s="1"/>
  <c r="F12" i="1"/>
  <c r="E12" i="1"/>
  <c r="D12" i="1"/>
  <c r="C12" i="1"/>
  <c r="B12" i="1"/>
  <c r="I11" i="1"/>
  <c r="G11" i="1"/>
  <c r="F11" i="1"/>
  <c r="E11" i="1"/>
  <c r="D11" i="1"/>
  <c r="C11" i="1"/>
  <c r="B11" i="1"/>
  <c r="H11" i="1" s="1"/>
  <c r="J11" i="1" s="1"/>
  <c r="I10" i="1"/>
  <c r="G10" i="1"/>
  <c r="F10" i="1"/>
  <c r="E10" i="1"/>
  <c r="D10" i="1"/>
  <c r="C10" i="1"/>
  <c r="B10" i="1"/>
  <c r="K9" i="1"/>
  <c r="C9" i="1"/>
  <c r="L148" i="1" l="1"/>
  <c r="M148" i="1"/>
  <c r="L14" i="1"/>
  <c r="M14" i="1"/>
  <c r="L17" i="1"/>
  <c r="M17" i="1"/>
  <c r="M30" i="1"/>
  <c r="L30" i="1"/>
  <c r="L34" i="1"/>
  <c r="M34" i="1"/>
  <c r="M48" i="1"/>
  <c r="L48" i="1"/>
  <c r="M52" i="1"/>
  <c r="L52" i="1"/>
  <c r="M152" i="1"/>
  <c r="J151" i="1"/>
  <c r="L151" i="1" s="1"/>
  <c r="L152" i="1"/>
  <c r="L172" i="1"/>
  <c r="M172" i="1"/>
  <c r="M192" i="1"/>
  <c r="L192" i="1"/>
  <c r="M19" i="1"/>
  <c r="L19" i="1"/>
  <c r="B38" i="1"/>
  <c r="L27" i="1"/>
  <c r="M27" i="1"/>
  <c r="M29" i="1"/>
  <c r="L29" i="1"/>
  <c r="M88" i="1"/>
  <c r="L88" i="1"/>
  <c r="M134" i="1"/>
  <c r="L134" i="1"/>
  <c r="M184" i="1"/>
  <c r="L184" i="1"/>
  <c r="M194" i="1"/>
  <c r="L194" i="1"/>
  <c r="M31" i="1"/>
  <c r="L31" i="1"/>
  <c r="L24" i="1"/>
  <c r="M24" i="1"/>
  <c r="M55" i="1"/>
  <c r="L55" i="1"/>
  <c r="H169" i="1"/>
  <c r="J170" i="1"/>
  <c r="M35" i="1"/>
  <c r="L35" i="1"/>
  <c r="L15" i="1"/>
  <c r="M15" i="1"/>
  <c r="M155" i="1"/>
  <c r="L155" i="1"/>
  <c r="M198" i="1"/>
  <c r="L198" i="1"/>
  <c r="L11" i="1"/>
  <c r="M11" i="1"/>
  <c r="E38" i="1"/>
  <c r="L33" i="1"/>
  <c r="M33" i="1"/>
  <c r="L99" i="1"/>
  <c r="M99" i="1"/>
  <c r="M109" i="1"/>
  <c r="L109" i="1"/>
  <c r="M147" i="1"/>
  <c r="L147" i="1"/>
  <c r="M66" i="1"/>
  <c r="J65" i="1"/>
  <c r="L65" i="1" s="1"/>
  <c r="M124" i="1"/>
  <c r="L124" i="1"/>
  <c r="M137" i="1"/>
  <c r="L137" i="1"/>
  <c r="K136" i="1"/>
  <c r="M159" i="1"/>
  <c r="J158" i="1"/>
  <c r="L158" i="1" s="1"/>
  <c r="L159" i="1"/>
  <c r="L25" i="1"/>
  <c r="K38" i="1"/>
  <c r="K42" i="1"/>
  <c r="J44" i="1"/>
  <c r="H54" i="1"/>
  <c r="B53" i="1"/>
  <c r="B49" i="1" s="1"/>
  <c r="L59" i="1"/>
  <c r="L66" i="1"/>
  <c r="M83" i="1"/>
  <c r="J82" i="1"/>
  <c r="M82" i="1" s="1"/>
  <c r="J144" i="1"/>
  <c r="M145" i="1"/>
  <c r="D181" i="1"/>
  <c r="E9" i="1"/>
  <c r="C20" i="1"/>
  <c r="C38" i="1" s="1"/>
  <c r="F37" i="1"/>
  <c r="F38" i="1" s="1"/>
  <c r="H75" i="1"/>
  <c r="F74" i="1"/>
  <c r="L83" i="1"/>
  <c r="H114" i="1"/>
  <c r="G113" i="1"/>
  <c r="J166" i="1"/>
  <c r="H164" i="1"/>
  <c r="H163" i="1" s="1"/>
  <c r="H12" i="1"/>
  <c r="J12" i="1" s="1"/>
  <c r="H16" i="1"/>
  <c r="J16" i="1" s="1"/>
  <c r="H22" i="1"/>
  <c r="H50" i="1"/>
  <c r="J50" i="1" s="1"/>
  <c r="L60" i="1"/>
  <c r="M60" i="1"/>
  <c r="L62" i="1"/>
  <c r="B65" i="1"/>
  <c r="M67" i="1"/>
  <c r="M81" i="1"/>
  <c r="M84" i="1"/>
  <c r="L84" i="1"/>
  <c r="M97" i="1"/>
  <c r="L97" i="1"/>
  <c r="M103" i="1"/>
  <c r="L116" i="1"/>
  <c r="C137" i="1"/>
  <c r="H139" i="1"/>
  <c r="J139" i="1" s="1"/>
  <c r="M149" i="1"/>
  <c r="L149" i="1"/>
  <c r="M195" i="1"/>
  <c r="L195" i="1"/>
  <c r="L200" i="1"/>
  <c r="F9" i="1"/>
  <c r="B57" i="1"/>
  <c r="H58" i="1"/>
  <c r="M62" i="1"/>
  <c r="J70" i="1"/>
  <c r="M89" i="1"/>
  <c r="L89" i="1"/>
  <c r="M107" i="1"/>
  <c r="L107" i="1"/>
  <c r="L146" i="1"/>
  <c r="M146" i="1"/>
  <c r="M173" i="1"/>
  <c r="L173" i="1"/>
  <c r="M178" i="1"/>
  <c r="M185" i="1"/>
  <c r="L185" i="1"/>
  <c r="H190" i="1"/>
  <c r="E189" i="1"/>
  <c r="E188" i="1" s="1"/>
  <c r="E40" i="1" s="1"/>
  <c r="E204" i="1" s="1"/>
  <c r="G9" i="1"/>
  <c r="M45" i="1"/>
  <c r="L78" i="1"/>
  <c r="H82" i="1"/>
  <c r="L90" i="1"/>
  <c r="M90" i="1"/>
  <c r="L95" i="1"/>
  <c r="M95" i="1"/>
  <c r="L117" i="1"/>
  <c r="M117" i="1"/>
  <c r="L120" i="1"/>
  <c r="J118" i="1"/>
  <c r="M118" i="1" s="1"/>
  <c r="L126" i="1"/>
  <c r="M126" i="1"/>
  <c r="G131" i="1"/>
  <c r="H153" i="1"/>
  <c r="J153" i="1" s="1"/>
  <c r="C151" i="1"/>
  <c r="H151" i="1" s="1"/>
  <c r="M191" i="1"/>
  <c r="L191" i="1"/>
  <c r="L196" i="1"/>
  <c r="M201" i="1"/>
  <c r="L201" i="1"/>
  <c r="I211" i="1"/>
  <c r="L121" i="1"/>
  <c r="L141" i="1"/>
  <c r="M141" i="1"/>
  <c r="M175" i="1"/>
  <c r="J174" i="1"/>
  <c r="L175" i="1"/>
  <c r="B20" i="1"/>
  <c r="H20" i="1" s="1"/>
  <c r="L36" i="1"/>
  <c r="L64" i="1"/>
  <c r="L80" i="1"/>
  <c r="M80" i="1"/>
  <c r="M138" i="1"/>
  <c r="J137" i="1"/>
  <c r="L183" i="1"/>
  <c r="M183" i="1"/>
  <c r="D20" i="1"/>
  <c r="H23" i="1"/>
  <c r="J23" i="1" s="1"/>
  <c r="M32" i="1"/>
  <c r="H47" i="1"/>
  <c r="J94" i="1"/>
  <c r="H106" i="1"/>
  <c r="J106" i="1" s="1"/>
  <c r="F105" i="1"/>
  <c r="H105" i="1" s="1"/>
  <c r="J105" i="1" s="1"/>
  <c r="M105" i="1" s="1"/>
  <c r="L138" i="1"/>
  <c r="L145" i="1"/>
  <c r="D169" i="1"/>
  <c r="D163" i="1" s="1"/>
  <c r="D157" i="1" s="1"/>
  <c r="D40" i="1" s="1"/>
  <c r="D204" i="1" s="1"/>
  <c r="H181" i="1"/>
  <c r="H10" i="1"/>
  <c r="H131" i="1"/>
  <c r="L143" i="1"/>
  <c r="M143" i="1"/>
  <c r="M158" i="1"/>
  <c r="D174" i="1"/>
  <c r="M179" i="1"/>
  <c r="L179" i="1"/>
  <c r="B9" i="1"/>
  <c r="I9" i="1"/>
  <c r="H18" i="1"/>
  <c r="J18" i="1" s="1"/>
  <c r="H28" i="1"/>
  <c r="J28" i="1" s="1"/>
  <c r="L56" i="1"/>
  <c r="M61" i="1"/>
  <c r="L61" i="1"/>
  <c r="H65" i="1"/>
  <c r="J86" i="1"/>
  <c r="L93" i="1"/>
  <c r="M93" i="1"/>
  <c r="G121" i="1"/>
  <c r="M123" i="1"/>
  <c r="J129" i="1"/>
  <c r="J132" i="1"/>
  <c r="M168" i="1"/>
  <c r="L168" i="1"/>
  <c r="H175" i="1"/>
  <c r="L186" i="1"/>
  <c r="G118" i="1"/>
  <c r="H26" i="1"/>
  <c r="J26" i="1" s="1"/>
  <c r="H87" i="1"/>
  <c r="J87" i="1" s="1"/>
  <c r="F85" i="1"/>
  <c r="H118" i="1"/>
  <c r="H121" i="1"/>
  <c r="L130" i="1"/>
  <c r="M161" i="1"/>
  <c r="L177" i="1"/>
  <c r="I204" i="1"/>
  <c r="K112" i="1"/>
  <c r="J121" i="1"/>
  <c r="M121" i="1" s="1"/>
  <c r="M122" i="1"/>
  <c r="D37" i="1"/>
  <c r="D38" i="1" s="1"/>
  <c r="L98" i="1"/>
  <c r="H101" i="1"/>
  <c r="L105" i="1"/>
  <c r="M108" i="1"/>
  <c r="L108" i="1"/>
  <c r="L118" i="1"/>
  <c r="L122" i="1"/>
  <c r="M180" i="1"/>
  <c r="K174" i="1"/>
  <c r="L181" i="1"/>
  <c r="C144" i="1"/>
  <c r="H144" i="1" s="1"/>
  <c r="H157" i="1" l="1"/>
  <c r="J157" i="1" s="1"/>
  <c r="H49" i="1"/>
  <c r="J49" i="1" s="1"/>
  <c r="B46" i="1"/>
  <c r="B42" i="1" s="1"/>
  <c r="B40" i="1" s="1"/>
  <c r="H38" i="1"/>
  <c r="L174" i="1"/>
  <c r="M174" i="1"/>
  <c r="J47" i="1"/>
  <c r="H46" i="1"/>
  <c r="H42" i="1" s="1"/>
  <c r="M166" i="1"/>
  <c r="L166" i="1"/>
  <c r="L164" i="1" s="1"/>
  <c r="J164" i="1"/>
  <c r="H100" i="1"/>
  <c r="J101" i="1"/>
  <c r="J69" i="1"/>
  <c r="M70" i="1"/>
  <c r="L70" i="1"/>
  <c r="G112" i="1"/>
  <c r="G40" i="1" s="1"/>
  <c r="G204" i="1" s="1"/>
  <c r="H210" i="1" s="1"/>
  <c r="J210" i="1" s="1"/>
  <c r="H174" i="1"/>
  <c r="M153" i="1"/>
  <c r="L153" i="1"/>
  <c r="H113" i="1"/>
  <c r="H112" i="1" s="1"/>
  <c r="J114" i="1"/>
  <c r="H189" i="1"/>
  <c r="H188" i="1" s="1"/>
  <c r="J188" i="1" s="1"/>
  <c r="J190" i="1"/>
  <c r="J58" i="1"/>
  <c r="H57" i="1"/>
  <c r="F73" i="1"/>
  <c r="F40" i="1" s="1"/>
  <c r="F204" i="1" s="1"/>
  <c r="M151" i="1"/>
  <c r="M65" i="1"/>
  <c r="M132" i="1"/>
  <c r="J131" i="1"/>
  <c r="L132" i="1"/>
  <c r="M18" i="1"/>
  <c r="L18" i="1"/>
  <c r="M106" i="1"/>
  <c r="L106" i="1"/>
  <c r="M139" i="1"/>
  <c r="L139" i="1"/>
  <c r="M16" i="1"/>
  <c r="L16" i="1"/>
  <c r="J75" i="1"/>
  <c r="H74" i="1"/>
  <c r="H53" i="1"/>
  <c r="J54" i="1"/>
  <c r="M144" i="1"/>
  <c r="L144" i="1"/>
  <c r="L82" i="1"/>
  <c r="M28" i="1"/>
  <c r="L28" i="1"/>
  <c r="L23" i="1"/>
  <c r="M23" i="1"/>
  <c r="M170" i="1"/>
  <c r="L170" i="1"/>
  <c r="J169" i="1"/>
  <c r="L87" i="1"/>
  <c r="M87" i="1"/>
  <c r="M86" i="1"/>
  <c r="L86" i="1"/>
  <c r="J85" i="1"/>
  <c r="K157" i="1"/>
  <c r="M50" i="1"/>
  <c r="L50" i="1"/>
  <c r="H85" i="1"/>
  <c r="H37" i="1"/>
  <c r="J22" i="1"/>
  <c r="M26" i="1"/>
  <c r="L26" i="1"/>
  <c r="L129" i="1"/>
  <c r="J128" i="1"/>
  <c r="M129" i="1"/>
  <c r="J10" i="1"/>
  <c r="H9" i="1"/>
  <c r="J91" i="1"/>
  <c r="M94" i="1"/>
  <c r="L94" i="1"/>
  <c r="H137" i="1"/>
  <c r="H136" i="1" s="1"/>
  <c r="J136" i="1" s="1"/>
  <c r="M136" i="1" s="1"/>
  <c r="C136" i="1"/>
  <c r="C40" i="1" s="1"/>
  <c r="C204" i="1" s="1"/>
  <c r="M12" i="1"/>
  <c r="L12" i="1"/>
  <c r="J43" i="1"/>
  <c r="M44" i="1"/>
  <c r="L44" i="1"/>
  <c r="L136" i="1"/>
  <c r="M169" i="1" l="1"/>
  <c r="L169" i="1"/>
  <c r="L190" i="1"/>
  <c r="M190" i="1"/>
  <c r="J189" i="1"/>
  <c r="M128" i="1"/>
  <c r="L128" i="1"/>
  <c r="M131" i="1"/>
  <c r="L131" i="1"/>
  <c r="L188" i="1"/>
  <c r="M188" i="1"/>
  <c r="J163" i="1"/>
  <c r="M164" i="1"/>
  <c r="M157" i="1"/>
  <c r="L163" i="1"/>
  <c r="L157" i="1" s="1"/>
  <c r="M85" i="1"/>
  <c r="L85" i="1"/>
  <c r="J113" i="1"/>
  <c r="M114" i="1"/>
  <c r="L114" i="1"/>
  <c r="K210" i="1"/>
  <c r="K40" i="1"/>
  <c r="J53" i="1"/>
  <c r="M54" i="1"/>
  <c r="L54" i="1"/>
  <c r="B204" i="1"/>
  <c r="H40" i="1"/>
  <c r="J40" i="1" s="1"/>
  <c r="M91" i="1"/>
  <c r="L91" i="1"/>
  <c r="M22" i="1"/>
  <c r="L22" i="1"/>
  <c r="J37" i="1"/>
  <c r="M47" i="1"/>
  <c r="J46" i="1"/>
  <c r="L47" i="1"/>
  <c r="L49" i="1"/>
  <c r="M49" i="1"/>
  <c r="J42" i="1"/>
  <c r="M43" i="1"/>
  <c r="L43" i="1"/>
  <c r="H73" i="1"/>
  <c r="J73" i="1" s="1"/>
  <c r="L69" i="1"/>
  <c r="M69" i="1"/>
  <c r="J20" i="1"/>
  <c r="M10" i="1"/>
  <c r="J9" i="1"/>
  <c r="L10" i="1"/>
  <c r="J74" i="1"/>
  <c r="M75" i="1"/>
  <c r="L75" i="1"/>
  <c r="M58" i="1"/>
  <c r="J57" i="1"/>
  <c r="L58" i="1"/>
  <c r="M101" i="1"/>
  <c r="J100" i="1"/>
  <c r="L101" i="1"/>
  <c r="L74" i="1" l="1"/>
  <c r="M74" i="1"/>
  <c r="J38" i="1"/>
  <c r="L37" i="1"/>
  <c r="M37" i="1"/>
  <c r="L100" i="1"/>
  <c r="M100" i="1"/>
  <c r="L53" i="1"/>
  <c r="M53" i="1"/>
  <c r="M9" i="1"/>
  <c r="L9" i="1"/>
  <c r="L42" i="1"/>
  <c r="M42" i="1"/>
  <c r="L40" i="1"/>
  <c r="M40" i="1"/>
  <c r="K204" i="1"/>
  <c r="L210" i="1"/>
  <c r="L57" i="1"/>
  <c r="M57" i="1"/>
  <c r="L20" i="1"/>
  <c r="M20" i="1"/>
  <c r="M189" i="1"/>
  <c r="L189" i="1"/>
  <c r="L46" i="1"/>
  <c r="M46" i="1"/>
  <c r="H204" i="1"/>
  <c r="J204" i="1" s="1"/>
  <c r="H209" i="1"/>
  <c r="M73" i="1"/>
  <c r="L73" i="1"/>
  <c r="J112" i="1"/>
  <c r="M113" i="1"/>
  <c r="L113" i="1"/>
  <c r="L204" i="1" l="1"/>
  <c r="M204" i="1"/>
  <c r="M112" i="1"/>
  <c r="L112" i="1"/>
  <c r="H211" i="1"/>
  <c r="J209" i="1"/>
  <c r="M38" i="1"/>
  <c r="L38" i="1"/>
  <c r="K209" i="1" l="1"/>
  <c r="J211" i="1"/>
  <c r="L209" i="1" l="1"/>
  <c r="L211" i="1" s="1"/>
  <c r="K211" i="1"/>
</calcChain>
</file>

<file path=xl/comments1.xml><?xml version="1.0" encoding="utf-8"?>
<comments xmlns="http://schemas.openxmlformats.org/spreadsheetml/2006/main">
  <authors>
    <author>Coordinacion Administrativa</author>
    <author>Oscar Rubio</author>
  </authors>
  <commentList>
    <comment ref="G13" authorId="0" shapeId="0">
      <text>
        <r>
          <rPr>
            <sz val="9"/>
            <color indexed="81"/>
            <rFont val="Tahoma"/>
            <family val="2"/>
          </rPr>
          <t>Corresponde a 3 meses a razón de $ 3.450.000 mensuales.  ($2.268.000 salario hoy del Profesional Grado II Sanidad más la carga prestacional).</t>
        </r>
      </text>
    </comment>
    <comment ref="M22" authorId="1" shapeId="0">
      <text>
        <r>
          <rPr>
            <sz val="9"/>
            <color indexed="81"/>
            <rFont val="Tahoma"/>
            <family val="2"/>
          </rPr>
          <t xml:space="preserve">Se ha iniciado el proceso para la compra de equipos para diferentes perfiles de usuarios, sin embargo al solicitar cotizaciones no se ha encontrado un modelo que cumpla las caracteristicas requeridas  </t>
        </r>
      </text>
    </comment>
    <comment ref="M23" authorId="1" shapeId="0">
      <text>
        <r>
          <rPr>
            <sz val="9"/>
            <color indexed="81"/>
            <rFont val="Tahoma"/>
            <family val="2"/>
          </rPr>
          <t>Debido a reestructuración y actualización de la cartilla de normas y leyes del FNP se efectuara la impresión de estos el tercer trimestre</t>
        </r>
      </text>
    </comment>
    <comment ref="M46" authorId="1" shapeId="0">
      <text>
        <r>
          <rPr>
            <sz val="9"/>
            <color indexed="81"/>
            <rFont val="Tahoma"/>
            <family val="2"/>
          </rPr>
          <t xml:space="preserve">Debido a demoras en el inicio del programa de asociatividad y demoras en la firma de los convenios se devuelve el recurso para ejecutarlo en el III trimestre </t>
        </r>
      </text>
    </comment>
    <comment ref="M47" authorId="1" shapeId="0">
      <text>
        <r>
          <rPr>
            <sz val="9"/>
            <color indexed="81"/>
            <rFont val="Tahoma"/>
            <charset val="1"/>
          </rPr>
          <t xml:space="preserve">se tenia contemplado iniciar actividades en busca del fortalecimiento de asociatividad de pequeños y medianos productores sin embargo el programa inicio hasta mayo
</t>
        </r>
      </text>
    </comment>
    <comment ref="M52" authorId="1" shapeId="0">
      <text>
        <r>
          <rPr>
            <sz val="9"/>
            <color indexed="81"/>
            <rFont val="Tahoma"/>
            <family val="2"/>
          </rPr>
          <t>El convenio de Pereira se inicio hasta el 27 de mayo debido a la socialización con el alcalde y la secretaria de agricultura de Pereira</t>
        </r>
      </text>
    </comment>
    <comment ref="M54" authorId="1" shapeId="0">
      <text>
        <r>
          <rPr>
            <sz val="9"/>
            <color indexed="81"/>
            <rFont val="Tahoma"/>
            <family val="2"/>
          </rPr>
          <t>Se devuelve el recurso debido a que áun no se ha firmado el convenio, sin embargo los recursos ya fueron autorizados</t>
        </r>
      </text>
    </comment>
    <comment ref="M55" authorId="1" shapeId="0">
      <text>
        <r>
          <rPr>
            <sz val="9"/>
            <color indexed="81"/>
            <rFont val="Tahoma"/>
            <family val="2"/>
          </rPr>
          <t>El convenio de Pereira se inicio hasta el 27 de mayo debido a la socialización con el alcalde y la secretaria de agricultura de Pereira</t>
        </r>
      </text>
    </comment>
    <comment ref="M69" authorId="1" shapeId="0">
      <text>
        <r>
          <rPr>
            <b/>
            <sz val="9"/>
            <color indexed="81"/>
            <rFont val="Tahoma"/>
            <family val="2"/>
          </rPr>
          <t>En espera de la certificación del sello por los entes certificadores, para la elaboración de material y divulgación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4" authorId="1" shapeId="0">
      <text>
        <r>
          <rPr>
            <sz val="9"/>
            <color indexed="81"/>
            <rFont val="Tahoma"/>
            <family val="2"/>
          </rPr>
          <t>Por demoras en el estudio del estudio del Estatus de cadena comercialización se efectuara el segundo pago en el tercer trimestre</t>
        </r>
      </text>
    </comment>
    <comment ref="M100" authorId="1" shapeId="0">
      <text>
        <r>
          <rPr>
            <sz val="9"/>
            <color indexed="81"/>
            <rFont val="Tahoma"/>
            <family val="2"/>
          </rPr>
          <t>Se cancela evento por falta de garantias con los organizadores</t>
        </r>
      </text>
    </comment>
    <comment ref="M118" authorId="1" shapeId="0">
      <text>
        <r>
          <rPr>
            <sz val="9"/>
            <color indexed="81"/>
            <rFont val="Tahoma"/>
            <family val="2"/>
          </rPr>
          <t>No se logro la impresión de todo el material publicitario</t>
        </r>
        <r>
          <rPr>
            <b/>
            <sz val="9"/>
            <color indexed="81"/>
            <rFont val="Tahoma"/>
            <family val="2"/>
          </rPr>
          <t xml:space="preserve"> </t>
        </r>
      </text>
    </comment>
    <comment ref="M121" authorId="1" shapeId="0">
      <text>
        <r>
          <rPr>
            <sz val="9"/>
            <color indexed="81"/>
            <rFont val="Tahoma"/>
            <family val="2"/>
          </rPr>
          <t>No se pudo dar inicio a la contratación de puestos de control, por ajustes en la carta de entendimiento No 8, adicionalmente se cancelo la compra de camaras de vigilancia en los puntos de control del ICA</t>
        </r>
      </text>
    </comment>
    <comment ref="M128" authorId="1" shapeId="0">
      <text>
        <r>
          <rPr>
            <sz val="9"/>
            <color indexed="81"/>
            <rFont val="Tahoma"/>
            <family val="2"/>
          </rPr>
          <t>La fase de campo en el proceso de encuestas se realizara en el tercer trimestre</t>
        </r>
      </text>
    </comment>
    <comment ref="M137" authorId="1" shapeId="0">
      <text>
        <r>
          <rPr>
            <sz val="9"/>
            <color indexed="81"/>
            <rFont val="Tahoma"/>
            <family val="2"/>
          </rPr>
          <t>uno de los profesionales de apoyo se desvinculo del equipo</t>
        </r>
      </text>
    </comment>
  </commentList>
</comments>
</file>

<file path=xl/sharedStrings.xml><?xml version="1.0" encoding="utf-8"?>
<sst xmlns="http://schemas.openxmlformats.org/spreadsheetml/2006/main" count="211" uniqueCount="207">
  <si>
    <t>MINISTERIO DE AGRICULTURA  Y DESARROLLO RURAL</t>
  </si>
  <si>
    <t>DIRECCIÓN DE PLANEACIÓN Y SEGUIMIENTO PRESUPUESTAL</t>
  </si>
  <si>
    <t>PRESUPUESTO DE GASTOS DE FUNCIONAMIENTO E INVERSIÓN 2.016</t>
  </si>
  <si>
    <t>EJECUCIÓN TRIMESTRE ABRIL-JUNIO 2016</t>
  </si>
  <si>
    <t>ANEXO 2</t>
  </si>
  <si>
    <t>CUENTAS</t>
  </si>
  <si>
    <t>PROGRAMAS ECONÓMICA</t>
  </si>
  <si>
    <t>PROGRAMAS TÉCNICA</t>
  </si>
  <si>
    <t>PROGRAMAS INVESTIGACIÓN Y TRANSFERENCIA DE TÉCNOLOGÍA</t>
  </si>
  <si>
    <t>PROGRAMA SANIDAD</t>
  </si>
  <si>
    <t>PROGRAMAS MERCADEO</t>
  </si>
  <si>
    <t xml:space="preserve">PROGRAMA PPC </t>
  </si>
  <si>
    <t>TOTAL INVERSIÓN</t>
  </si>
  <si>
    <t>GASTOS DE FUNCIONAMIENTO</t>
  </si>
  <si>
    <t>TOTAL PRESUPUESTO</t>
  </si>
  <si>
    <t>TOTAL EJECUTADO</t>
  </si>
  <si>
    <t>ACUERDO 8/16</t>
  </si>
  <si>
    <t>%EJECU-CIÓN</t>
  </si>
  <si>
    <t>GASTOS DE PERSONAL</t>
  </si>
  <si>
    <t>Servicios de personal</t>
  </si>
  <si>
    <t>Sueldos</t>
  </si>
  <si>
    <t>Vacaciones</t>
  </si>
  <si>
    <t>Prima legal</t>
  </si>
  <si>
    <t>Honorarios</t>
  </si>
  <si>
    <t xml:space="preserve">Dotación y suministro </t>
  </si>
  <si>
    <t>Cesantías</t>
  </si>
  <si>
    <t>Intereses de cesantías</t>
  </si>
  <si>
    <t>Seguros y/o fondos privados</t>
  </si>
  <si>
    <t>Caja de compensación</t>
  </si>
  <si>
    <t>Aportes ICBF y SENA</t>
  </si>
  <si>
    <t>SUBTOTAL GASTOS PERSONAL</t>
  </si>
  <si>
    <t>GASTOS GENERALES</t>
  </si>
  <si>
    <t>Muebles, equipos de oficina y software</t>
  </si>
  <si>
    <t>Impresos y publicaciones</t>
  </si>
  <si>
    <t>Materiales y suministros</t>
  </si>
  <si>
    <t>Correo</t>
  </si>
  <si>
    <t>Transportes, fletes y acarreos</t>
  </si>
  <si>
    <t xml:space="preserve">Capacitación </t>
  </si>
  <si>
    <t xml:space="preserve">Mantenimiento </t>
  </si>
  <si>
    <t>Seguros, impuestos y gastos legales</t>
  </si>
  <si>
    <t>Comisiones y gastos bancarios</t>
  </si>
  <si>
    <t>Gastos de viaje</t>
  </si>
  <si>
    <t>Aseo, vigilancia y cafetería</t>
  </si>
  <si>
    <t>Servicios públicos</t>
  </si>
  <si>
    <t>Arriendos</t>
  </si>
  <si>
    <t>Cuota auditaje CGR</t>
  </si>
  <si>
    <t>Gastos comisión de fomento</t>
  </si>
  <si>
    <t>SUBTOTAL GASTOS GENERALES</t>
  </si>
  <si>
    <t>TOTAL FUNCIONAMIENTO</t>
  </si>
  <si>
    <t>TOTAL PROGRAMAS Y PROYECTOS</t>
  </si>
  <si>
    <t>TOTAL ÁREA ECONÓMICA</t>
  </si>
  <si>
    <t>Fortalecimiento institucional</t>
  </si>
  <si>
    <t>Acceso a Mercados</t>
  </si>
  <si>
    <t xml:space="preserve">Cadena Carnica Porcína </t>
  </si>
  <si>
    <t>Centro de servicios técnicos y financieros</t>
  </si>
  <si>
    <t>Atención de Solicitudes (Asistencia a Productores)</t>
  </si>
  <si>
    <t>Herramientas del centro de servicios</t>
  </si>
  <si>
    <t>Convenios</t>
  </si>
  <si>
    <t xml:space="preserve">   Contrapartidas Gobernaciones y/o Alcaldias</t>
  </si>
  <si>
    <t xml:space="preserve">     Convenio Gobernacion de Cundinamarca</t>
  </si>
  <si>
    <t xml:space="preserve">     Convenio Pereira</t>
  </si>
  <si>
    <t xml:space="preserve">   Contrapartidas FNP</t>
  </si>
  <si>
    <t xml:space="preserve">     Convenio Gobernacion de Cundinamarca FNP</t>
  </si>
  <si>
    <t xml:space="preserve">     Convenio Pereira FNP</t>
  </si>
  <si>
    <t>Divulgación Resolución 2640</t>
  </si>
  <si>
    <t>Sistemas de información de mercados</t>
  </si>
  <si>
    <t>Monitoreo Precios de la Carne al Consumidor</t>
  </si>
  <si>
    <t>Actualización Información Nacional</t>
  </si>
  <si>
    <t>Seguimiento Mercados Internacionales</t>
  </si>
  <si>
    <t>Control al recaudo</t>
  </si>
  <si>
    <t>Seguimiento al recaudo regional</t>
  </si>
  <si>
    <t>Movilización coordinadores</t>
  </si>
  <si>
    <t>Jornadas de trabajo con los coordinadores regionales (visita plantas)</t>
  </si>
  <si>
    <t>Fortalecimiento del beneficio formal</t>
  </si>
  <si>
    <t>Movilización Jefe Coordinadores de recaudo</t>
  </si>
  <si>
    <t>Trabajo con autoridades</t>
  </si>
  <si>
    <t>Jornadas de trabajo con los coordinadores regionales(trabajo con autoridades)</t>
  </si>
  <si>
    <t>Aseguramiento de la calidad</t>
  </si>
  <si>
    <t>Asesorias BPM y HACCP</t>
  </si>
  <si>
    <t>Sello de producto en la cadena de transformación</t>
  </si>
  <si>
    <t>TOTAL ÁREA MERCADEO</t>
  </si>
  <si>
    <t>Investigación de mercados</t>
  </si>
  <si>
    <t>Home panel de Nilsen</t>
  </si>
  <si>
    <t>Brand equity tracking</t>
  </si>
  <si>
    <t>Eye Trancking</t>
  </si>
  <si>
    <t>Monitoreo de Medios</t>
  </si>
  <si>
    <t>Tracking publicitario ( Neuro nilsen)</t>
  </si>
  <si>
    <t>Estudio Digital</t>
  </si>
  <si>
    <t>Estudio del estatus de comercializacion de la carne de cerdo</t>
  </si>
  <si>
    <t>Estrategia digital</t>
  </si>
  <si>
    <t>Me encanta la carne de cerdo.com</t>
  </si>
  <si>
    <t>Concurso innovador carne de cerdo</t>
  </si>
  <si>
    <t>Campaña de fomento al consumo</t>
  </si>
  <si>
    <t>Campaña de publicidad</t>
  </si>
  <si>
    <t>Free Press ATL Influenciadores</t>
  </si>
  <si>
    <t>Consultoría MESA</t>
  </si>
  <si>
    <t>Pauta institucional</t>
  </si>
  <si>
    <t>Kit Publicitario</t>
  </si>
  <si>
    <t>Eventos de Sensibilización de las bondades gastronomicas y nutricionales de la carne de cerdo</t>
  </si>
  <si>
    <t>Nutricionistas Ejecutivas</t>
  </si>
  <si>
    <t>Día de la Carne de Cerdo</t>
  </si>
  <si>
    <t>Asesores Gastronómicos Ejecutivos</t>
  </si>
  <si>
    <t>Viajes regionales equipo incentivo y sensibilizacion de las bondades de la carne de cerdo</t>
  </si>
  <si>
    <t>Capacitación anual contratistas</t>
  </si>
  <si>
    <t xml:space="preserve">Material Publicitario, Promoción y Divulgación para el Incentivo y sensibilizacion </t>
  </si>
  <si>
    <t>Festival de la Carne de cerdo</t>
  </si>
  <si>
    <t xml:space="preserve">Conceptos y artes </t>
  </si>
  <si>
    <t>Eventos Especializados y del Sector</t>
  </si>
  <si>
    <t>Seguimiento gestión a eventos de sensibilización de las bondades de la carne de cerdo</t>
  </si>
  <si>
    <t>Porciamericas</t>
  </si>
  <si>
    <t>Eventos especializados (Sector, gastronomicos , sector salud)</t>
  </si>
  <si>
    <t>Teletón</t>
  </si>
  <si>
    <t>Comercialización y Nuevos Negocios</t>
  </si>
  <si>
    <t>Profesional de Comercialización y Nuevos Negocios</t>
  </si>
  <si>
    <t>Material Promocional y Publicitario</t>
  </si>
  <si>
    <t>Cerdificado</t>
  </si>
  <si>
    <t xml:space="preserve">Club Gourmet de la Carne de Cerdo ( talleres de cocina ) </t>
  </si>
  <si>
    <t>Asesores Gastronómicos</t>
  </si>
  <si>
    <t>TOTAL ÁREA ERRADICACIÓN PPC</t>
  </si>
  <si>
    <t>Regionalización</t>
  </si>
  <si>
    <t>Compra de biológico, chapetas y tenazas</t>
  </si>
  <si>
    <t>Compra de materiales y dotaciones</t>
  </si>
  <si>
    <t>Pago de Axilios de frío, flete y movilización</t>
  </si>
  <si>
    <t>Gastos de brigada</t>
  </si>
  <si>
    <t>Capacitación y divulgación</t>
  </si>
  <si>
    <t>Capacitación</t>
  </si>
  <si>
    <t>Divulgación</t>
  </si>
  <si>
    <t>Vigilancia Epidemiológica</t>
  </si>
  <si>
    <t>Diagnóstico Rutinario</t>
  </si>
  <si>
    <t>Determinació de factores de riesgo</t>
  </si>
  <si>
    <t>Adminisbilidad y normatividad sanitaria</t>
  </si>
  <si>
    <t>Control al Contrabando</t>
  </si>
  <si>
    <t>Equipos comunicación puestos control</t>
  </si>
  <si>
    <t>Administración del programa</t>
  </si>
  <si>
    <t>Administración de la base de datos</t>
  </si>
  <si>
    <t>Depuración, codificación y verificación de predios</t>
  </si>
  <si>
    <t>Ciclos de vacunación</t>
  </si>
  <si>
    <t>Contratación de personal</t>
  </si>
  <si>
    <t>Auxilios comités</t>
  </si>
  <si>
    <t>Recolección de desechos biológicos</t>
  </si>
  <si>
    <t>TOTAL ÁREA TÉCNICA</t>
  </si>
  <si>
    <t>Programa nacional de bioseguridad, sanidad y productividad-PNBSP</t>
  </si>
  <si>
    <t>Capacitación y fortalecimiento de competencias</t>
  </si>
  <si>
    <t>Profesionales de acompañamiento    *(Sello de granja)</t>
  </si>
  <si>
    <t>Taller técnico de bioseguridad, sanidad y productividad</t>
  </si>
  <si>
    <t>Talleres de sensibilidad en bioseguridad, productividad  y economía de las enfermedades</t>
  </si>
  <si>
    <t>Benchmarking y análisis de productividad e impacto económico</t>
  </si>
  <si>
    <t>Reconocimiento a granjas categorizadas, medios</t>
  </si>
  <si>
    <t xml:space="preserve">Sostenibilidad y responsabilidad social empresarial en producción primaria </t>
  </si>
  <si>
    <t>Acompañamiento jurídico ambiental</t>
  </si>
  <si>
    <t xml:space="preserve">Profesionales de acompañamiento </t>
  </si>
  <si>
    <t xml:space="preserve">Granjas modelo y mesas de trabajo interinstitucionales </t>
  </si>
  <si>
    <t>Sensibilización y divulgación en P.I.G.A y R.S.E y Guía ambiental</t>
  </si>
  <si>
    <t>Levantamiento línea base de consumo de agua en granja</t>
  </si>
  <si>
    <t>Inocuidad y bienestar animal en producción primaria y transporte</t>
  </si>
  <si>
    <t>Profesional de acompañamiento</t>
  </si>
  <si>
    <t>Fortalecimiento de competencias en bienestar animal e inocuidad</t>
  </si>
  <si>
    <t xml:space="preserve">Implementación del programa de P.A.C.I.P - granja y transporte </t>
  </si>
  <si>
    <t>Bienestar Animal</t>
  </si>
  <si>
    <t>TOTAL ÁREA INVESTIGACIÓN Y TRANSFERENCIA</t>
  </si>
  <si>
    <t>Investigación y desarrollo</t>
  </si>
  <si>
    <t>Proyectos</t>
  </si>
  <si>
    <t>Seguimiento a proyectos</t>
  </si>
  <si>
    <t>Capacitación anual</t>
  </si>
  <si>
    <t>Jornadas de divulgación resultados de investigación</t>
  </si>
  <si>
    <t>Transferencia de tecnología</t>
  </si>
  <si>
    <t xml:space="preserve">  Vinculación tecnologica</t>
  </si>
  <si>
    <t>Gira técnica</t>
  </si>
  <si>
    <t>Capacitación en desposte de carne de cerdo</t>
  </si>
  <si>
    <t>Capacitación para expendedores</t>
  </si>
  <si>
    <t>Diplomado en alta gerencia</t>
  </si>
  <si>
    <t xml:space="preserve">  Talleres y seminarios</t>
  </si>
  <si>
    <t>Seminario Internacional</t>
  </si>
  <si>
    <t>Buenas practicas en el manejo de medicamentos veterinarios</t>
  </si>
  <si>
    <t>Taller tecnologia de carnicos</t>
  </si>
  <si>
    <t>Material de apoyo</t>
  </si>
  <si>
    <t>Diagnostico</t>
  </si>
  <si>
    <t>Diagnostico rutinario con laboratorios oficiales</t>
  </si>
  <si>
    <t xml:space="preserve">  Diagnostico rutinario</t>
  </si>
  <si>
    <t xml:space="preserve">  Diagnostico integrado</t>
  </si>
  <si>
    <t xml:space="preserve">  Diagnóstico PRRS (incluido IFA)</t>
  </si>
  <si>
    <t xml:space="preserve">  Compras de insumos</t>
  </si>
  <si>
    <t xml:space="preserve">  Diagnóstico importados</t>
  </si>
  <si>
    <t>Diagnostico rutinario con laboratorios privados</t>
  </si>
  <si>
    <t>Rutinario</t>
  </si>
  <si>
    <t>Combos</t>
  </si>
  <si>
    <t>PRRS</t>
  </si>
  <si>
    <t>Promoción del diagnóstico</t>
  </si>
  <si>
    <t>Inocuidad y Ambiente</t>
  </si>
  <si>
    <t>TOTAL ÁREA SANIDAD</t>
  </si>
  <si>
    <t>Control y monitoreo para la enfermedad de PRRS  en granjas de Colombia</t>
  </si>
  <si>
    <t>Apoyo programa PRRS</t>
  </si>
  <si>
    <t>Epidemiología de la enfermedad (Nacional)</t>
  </si>
  <si>
    <t>Sensibilización y divulgación</t>
  </si>
  <si>
    <t>CUOTA DE ADMINISTRACIÓN</t>
  </si>
  <si>
    <t>Cuota de administración FNP</t>
  </si>
  <si>
    <t>Cuota de administración PPC</t>
  </si>
  <si>
    <t>FONDO DE EMERGENCIA</t>
  </si>
  <si>
    <t xml:space="preserve">RESERVA FUTURAS INVERSIONES Y GASTOS </t>
  </si>
  <si>
    <t>Cuota de fomento porcícola</t>
  </si>
  <si>
    <t>Cuota de erradicación Peste Porcina Clásica</t>
  </si>
  <si>
    <t xml:space="preserve">TOTAL GASTOS </t>
  </si>
  <si>
    <t>GASTOS</t>
  </si>
  <si>
    <t>INGRESOS</t>
  </si>
  <si>
    <t>RESERVA</t>
  </si>
  <si>
    <t>FNP</t>
  </si>
  <si>
    <t>PPC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</si>
</sst>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 * #,##0.00_ ;_ * \-#,##0.00_ ;_ * &quot;-&quot;??_ ;_ @_ "/>
    <numFmt numFmtId="165" formatCode="_ * #,##0_ ;_ * \-#,##0_ ;_ * &quot;-&quot;??_ ;_ @_ "/>
    <numFmt numFmtId="166" formatCode="_-* #,##0\ _€_-;\-* #,##0\ _€_-;_-* &quot;-&quot;??\ _€_-;_-@_-"/>
  </numFmts>
  <fonts count="17" x14ac:knownFonts="1">
    <font>
      <sz val="10"/>
      <name val="Arial"/>
    </font>
    <font>
      <b/>
      <sz val="11"/>
      <name val="Arial"/>
      <family val="2"/>
      <charset val="186"/>
    </font>
    <font>
      <b/>
      <sz val="11"/>
      <name val="Arial"/>
      <family val="2"/>
    </font>
    <font>
      <b/>
      <sz val="11"/>
      <color indexed="10"/>
      <name val="Arial"/>
      <family val="2"/>
      <charset val="186"/>
    </font>
    <font>
      <b/>
      <sz val="11"/>
      <color rgb="FFFF0000"/>
      <name val="Arial"/>
      <family val="2"/>
      <charset val="186"/>
    </font>
    <font>
      <sz val="11"/>
      <name val="Arial"/>
      <family val="2"/>
      <charset val="186"/>
    </font>
    <font>
      <sz val="10"/>
      <name val="Arial"/>
      <family val="2"/>
    </font>
    <font>
      <sz val="10"/>
      <color indexed="14"/>
      <name val="Arial"/>
      <family val="2"/>
    </font>
    <font>
      <sz val="11"/>
      <name val="Arial"/>
      <family val="2"/>
    </font>
    <font>
      <sz val="11"/>
      <color indexed="8"/>
      <name val="Arial"/>
      <family val="2"/>
    </font>
    <font>
      <b/>
      <sz val="10"/>
      <name val="Arial"/>
      <family val="2"/>
    </font>
    <font>
      <sz val="9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</cellStyleXfs>
  <cellXfs count="81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horizontal="center"/>
    </xf>
    <xf numFmtId="3" fontId="3" fillId="0" borderId="1" xfId="0" applyNumberFormat="1" applyFont="1" applyFill="1" applyBorder="1" applyAlignment="1">
      <alignment horizontal="centerContinuous"/>
    </xf>
    <xf numFmtId="3" fontId="1" fillId="0" borderId="1" xfId="0" applyNumberFormat="1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1" fillId="0" borderId="1" xfId="0" applyFont="1" applyFill="1" applyBorder="1" applyAlignment="1">
      <alignment horizontal="centerContinuous"/>
    </xf>
    <xf numFmtId="0" fontId="4" fillId="0" borderId="1" xfId="0" applyFont="1" applyFill="1" applyBorder="1" applyAlignment="1">
      <alignment horizontal="centerContinuous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3" fontId="1" fillId="0" borderId="5" xfId="0" applyNumberFormat="1" applyFont="1" applyFill="1" applyBorder="1" applyAlignment="1"/>
    <xf numFmtId="0" fontId="5" fillId="0" borderId="6" xfId="0" applyFont="1" applyFill="1" applyBorder="1"/>
    <xf numFmtId="0" fontId="5" fillId="0" borderId="7" xfId="0" applyFont="1" applyFill="1" applyBorder="1"/>
    <xf numFmtId="3" fontId="2" fillId="0" borderId="5" xfId="0" applyNumberFormat="1" applyFont="1" applyFill="1" applyBorder="1" applyAlignment="1"/>
    <xf numFmtId="3" fontId="2" fillId="0" borderId="6" xfId="0" applyNumberFormat="1" applyFont="1" applyFill="1" applyBorder="1"/>
    <xf numFmtId="10" fontId="2" fillId="0" borderId="7" xfId="1" applyNumberFormat="1" applyFont="1" applyFill="1" applyBorder="1"/>
    <xf numFmtId="0" fontId="7" fillId="0" borderId="0" xfId="0" applyFont="1" applyFill="1"/>
    <xf numFmtId="3" fontId="5" fillId="0" borderId="5" xfId="0" applyNumberFormat="1" applyFont="1" applyFill="1" applyBorder="1" applyAlignment="1"/>
    <xf numFmtId="3" fontId="5" fillId="0" borderId="6" xfId="0" applyNumberFormat="1" applyFont="1" applyFill="1" applyBorder="1"/>
    <xf numFmtId="3" fontId="8" fillId="0" borderId="6" xfId="0" applyNumberFormat="1" applyFont="1" applyFill="1" applyBorder="1"/>
    <xf numFmtId="10" fontId="8" fillId="0" borderId="7" xfId="1" applyNumberFormat="1" applyFont="1" applyFill="1" applyBorder="1"/>
    <xf numFmtId="0" fontId="0" fillId="0" borderId="0" xfId="0" applyFill="1" applyAlignment="1">
      <alignment horizontal="center"/>
    </xf>
    <xf numFmtId="10" fontId="0" fillId="0" borderId="0" xfId="1" applyNumberFormat="1" applyFont="1" applyFill="1"/>
    <xf numFmtId="3" fontId="9" fillId="2" borderId="6" xfId="0" applyNumberFormat="1" applyFont="1" applyFill="1" applyBorder="1"/>
    <xf numFmtId="3" fontId="9" fillId="0" borderId="6" xfId="0" applyNumberFormat="1" applyFont="1" applyFill="1" applyBorder="1"/>
    <xf numFmtId="3" fontId="0" fillId="0" borderId="0" xfId="0" applyNumberFormat="1" applyFill="1"/>
    <xf numFmtId="0" fontId="1" fillId="0" borderId="5" xfId="0" applyFont="1" applyFill="1" applyBorder="1" applyAlignment="1"/>
    <xf numFmtId="3" fontId="1" fillId="0" borderId="6" xfId="0" applyNumberFormat="1" applyFont="1" applyFill="1" applyBorder="1"/>
    <xf numFmtId="0" fontId="5" fillId="0" borderId="5" xfId="0" applyFont="1" applyFill="1" applyBorder="1" applyAlignment="1"/>
    <xf numFmtId="3" fontId="5" fillId="0" borderId="6" xfId="2" applyNumberFormat="1" applyFont="1" applyFill="1" applyBorder="1"/>
    <xf numFmtId="3" fontId="2" fillId="0" borderId="6" xfId="2" applyNumberFormat="1" applyFont="1" applyFill="1" applyBorder="1"/>
    <xf numFmtId="0" fontId="1" fillId="0" borderId="8" xfId="0" applyFont="1" applyFill="1" applyBorder="1" applyAlignment="1"/>
    <xf numFmtId="3" fontId="1" fillId="0" borderId="9" xfId="0" applyNumberFormat="1" applyFont="1" applyFill="1" applyBorder="1"/>
    <xf numFmtId="3" fontId="2" fillId="0" borderId="9" xfId="2" applyNumberFormat="1" applyFont="1" applyFill="1" applyBorder="1"/>
    <xf numFmtId="10" fontId="2" fillId="0" borderId="10" xfId="1" applyNumberFormat="1" applyFont="1" applyFill="1" applyBorder="1"/>
    <xf numFmtId="43" fontId="0" fillId="0" borderId="0" xfId="0" applyNumberFormat="1" applyFill="1"/>
    <xf numFmtId="0" fontId="5" fillId="0" borderId="11" xfId="0" applyFont="1" applyFill="1" applyBorder="1" applyAlignment="1"/>
    <xf numFmtId="3" fontId="5" fillId="0" borderId="12" xfId="0" applyNumberFormat="1" applyFont="1" applyFill="1" applyBorder="1"/>
    <xf numFmtId="10" fontId="2" fillId="0" borderId="13" xfId="1" applyNumberFormat="1" applyFont="1" applyFill="1" applyBorder="1"/>
    <xf numFmtId="0" fontId="1" fillId="0" borderId="14" xfId="0" applyFont="1" applyFill="1" applyBorder="1" applyAlignment="1"/>
    <xf numFmtId="3" fontId="1" fillId="0" borderId="15" xfId="0" applyNumberFormat="1" applyFont="1" applyFill="1" applyBorder="1"/>
    <xf numFmtId="10" fontId="2" fillId="0" borderId="16" xfId="1" applyNumberFormat="1" applyFont="1" applyFill="1" applyBorder="1"/>
    <xf numFmtId="37" fontId="1" fillId="0" borderId="5" xfId="0" applyNumberFormat="1" applyFont="1" applyFill="1" applyBorder="1" applyAlignment="1"/>
    <xf numFmtId="0" fontId="10" fillId="0" borderId="0" xfId="0" applyFont="1" applyFill="1"/>
    <xf numFmtId="37" fontId="8" fillId="0" borderId="5" xfId="0" applyNumberFormat="1" applyFont="1" applyFill="1" applyBorder="1" applyAlignment="1">
      <alignment horizontal="left"/>
    </xf>
    <xf numFmtId="37" fontId="2" fillId="0" borderId="5" xfId="0" applyNumberFormat="1" applyFont="1" applyFill="1" applyBorder="1" applyAlignment="1">
      <alignment horizontal="left"/>
    </xf>
    <xf numFmtId="164" fontId="1" fillId="0" borderId="6" xfId="2" applyFont="1" applyFill="1" applyBorder="1"/>
    <xf numFmtId="164" fontId="8" fillId="0" borderId="6" xfId="2" applyFont="1" applyFill="1" applyBorder="1"/>
    <xf numFmtId="164" fontId="10" fillId="0" borderId="0" xfId="2" applyFont="1" applyFill="1"/>
    <xf numFmtId="37" fontId="8" fillId="0" borderId="5" xfId="0" applyNumberFormat="1" applyFont="1" applyFill="1" applyBorder="1" applyAlignment="1"/>
    <xf numFmtId="37" fontId="2" fillId="0" borderId="5" xfId="0" applyNumberFormat="1" applyFont="1" applyFill="1" applyBorder="1" applyAlignment="1"/>
    <xf numFmtId="3" fontId="2" fillId="2" borderId="6" xfId="0" applyNumberFormat="1" applyFont="1" applyFill="1" applyBorder="1"/>
    <xf numFmtId="3" fontId="2" fillId="0" borderId="6" xfId="3" applyNumberFormat="1" applyFont="1" applyFill="1" applyBorder="1"/>
    <xf numFmtId="0" fontId="6" fillId="0" borderId="0" xfId="0" applyFont="1" applyFill="1"/>
    <xf numFmtId="0" fontId="5" fillId="0" borderId="17" xfId="0" applyFont="1" applyFill="1" applyBorder="1" applyAlignment="1"/>
    <xf numFmtId="3" fontId="1" fillId="0" borderId="18" xfId="0" applyNumberFormat="1" applyFont="1" applyFill="1" applyBorder="1"/>
    <xf numFmtId="0" fontId="5" fillId="0" borderId="18" xfId="0" applyFont="1" applyFill="1" applyBorder="1"/>
    <xf numFmtId="3" fontId="5" fillId="0" borderId="18" xfId="0" applyNumberFormat="1" applyFont="1" applyFill="1" applyBorder="1"/>
    <xf numFmtId="0" fontId="5" fillId="0" borderId="19" xfId="0" applyFont="1" applyFill="1" applyBorder="1"/>
    <xf numFmtId="0" fontId="11" fillId="0" borderId="0" xfId="0" applyFont="1" applyFill="1" applyAlignment="1"/>
    <xf numFmtId="3" fontId="11" fillId="0" borderId="0" xfId="0" applyNumberFormat="1" applyFont="1" applyFill="1"/>
    <xf numFmtId="37" fontId="11" fillId="0" borderId="0" xfId="0" applyNumberFormat="1" applyFont="1" applyFill="1"/>
    <xf numFmtId="0" fontId="11" fillId="0" borderId="0" xfId="0" applyFont="1" applyFill="1"/>
    <xf numFmtId="10" fontId="11" fillId="0" borderId="0" xfId="0" applyNumberFormat="1" applyFont="1" applyFill="1"/>
    <xf numFmtId="37" fontId="0" fillId="0" borderId="0" xfId="0" applyNumberFormat="1" applyFill="1"/>
    <xf numFmtId="164" fontId="11" fillId="0" borderId="0" xfId="2" applyFont="1" applyFill="1"/>
    <xf numFmtId="9" fontId="11" fillId="0" borderId="0" xfId="1" applyFont="1" applyFill="1"/>
    <xf numFmtId="0" fontId="12" fillId="0" borderId="0" xfId="0" applyFont="1" applyFill="1"/>
    <xf numFmtId="0" fontId="13" fillId="0" borderId="0" xfId="0" applyFont="1" applyFill="1" applyAlignment="1">
      <alignment horizontal="center"/>
    </xf>
    <xf numFmtId="3" fontId="13" fillId="0" borderId="0" xfId="0" applyNumberFormat="1" applyFont="1" applyFill="1" applyAlignment="1">
      <alignment horizontal="center"/>
    </xf>
    <xf numFmtId="3" fontId="11" fillId="0" borderId="0" xfId="0" applyNumberFormat="1" applyFont="1" applyFill="1" applyAlignment="1"/>
    <xf numFmtId="3" fontId="12" fillId="0" borderId="0" xfId="0" applyNumberFormat="1" applyFont="1" applyFill="1"/>
    <xf numFmtId="165" fontId="12" fillId="0" borderId="0" xfId="2" applyNumberFormat="1" applyFont="1" applyFill="1"/>
    <xf numFmtId="10" fontId="11" fillId="0" borderId="0" xfId="1" applyNumberFormat="1" applyFont="1" applyFill="1"/>
    <xf numFmtId="3" fontId="12" fillId="0" borderId="1" xfId="0" applyNumberFormat="1" applyFont="1" applyFill="1" applyBorder="1"/>
    <xf numFmtId="165" fontId="12" fillId="0" borderId="1" xfId="2" applyNumberFormat="1" applyFont="1" applyFill="1" applyBorder="1"/>
    <xf numFmtId="3" fontId="13" fillId="0" borderId="0" xfId="0" applyNumberFormat="1" applyFont="1" applyFill="1" applyAlignment="1"/>
    <xf numFmtId="166" fontId="13" fillId="0" borderId="0" xfId="0" applyNumberFormat="1" applyFont="1" applyFill="1" applyAlignment="1"/>
    <xf numFmtId="164" fontId="12" fillId="0" borderId="0" xfId="2" applyFont="1" applyFill="1"/>
  </cellXfs>
  <cellStyles count="4">
    <cellStyle name="Millares 2 2" xfId="3"/>
    <cellStyle name="Millares 23" xfId="2"/>
    <cellStyle name="Normal" xfId="0" builtinId="0"/>
    <cellStyle name="Porcentaje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Ingreso/Informe%20de%20ejecuci&#243;n%20de%20ingresos%20segundo%20trimestre%20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CONTABILIDAD\ANEXO%20CIERRE%20DE%20INGRESOS%20201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Informe%20gesti&#243;n%20definitivo%20I%20semestre%202012\gastos%20enero%20junio%20de%202012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A&#241;o%202010\MANEJO%20PTO%202010\PRESUPUESTO%20INGRESOS%20ESTIMADO%2020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5/PRESUPUESTO%202015/PRESUPUESTO%202015%20V.6/Presupuesto%202015%20version%2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2011\Presentaciones\COMITES%20PPC\DESPACHOS%20BIOLOGICO%20201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irectorppc/AppData/Local/Microsoft/Windows/Temporary%20Internet%20Files/Content.IE5/68SX2PI0/Desagregado%20&#193;rea%202015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Temp\desagregado%20ppc%20201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Documents%20and%20Settings\PatriciaMart&#237;nez\Configuraci&#243;n%20local\Archivos%20temporales%20de%20Internet\Content.Outlook\RD6RDTKZ\A&#241;o%202008\Presupuesto%202009\nomina%202009%20pp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Anexos/Presupuesto%20PPC%20201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A&#241;o%202010\PTO%20FONDO%202010\Presupuesto%202010%20versi&#243;n%203\PRESUPUESTO%2010%203a%20%20versi&#243;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9/LEY%201712/EJECUCION%20PRESUPUESTAL%20HISTORICA%20ANUAL/2016/ANEXO%20ACUERDO%207-16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JefeControlRegional\Presupuesto%202008\Presupuesto%202008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RCICOL\Administrativa\Users\OscarRubio\AppData\Local\Microsoft\Windows\Temporary%20Internet%20Files\Content.Outlook\INBWVVAW\ANEXO%20ACUERDO%204-12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orgeOrtiz/Desktop/PPC2013/PRESUPUESTO%202014/PRESUPUESTO%20DEFINITIVO%202014%20NOV/Desagregado%20PPC%202014%20%20definitiv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rubio\Downloads\Presupuesto%20II%20Trimestre%20AEconomic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Solicitud%20areas/II%20TRIMESTRE/Presupuesto%20II%20Trimestre%20AEconomica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Solicitud%20areas/II%20TRIMESTRE/Solicitud%20II%20trimestre%20Mercade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Solicitud%20areas/II%20TRIMESTRE/Presupuesto%202o%20tre%20PPC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Solicitud%20areas/II%20TRIMESTRE/Solicitud%20II%20trimestre%20t&#233;cnica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Solicitud%20areas/II%20TRIMESTRE/Presupuesto%20investigaci&#243;n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16/Solicitud%20areas/II%20TRIMESTRE/Presupuesto%202o%20tre%20San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6"/>
      <sheetName val="Ajuste salarios Coordinadores "/>
      <sheetName val="Detalle Incremento Nomina"/>
    </sheetNames>
    <sheetDataSet>
      <sheetData sheetId="0">
        <row r="14">
          <cell r="B14">
            <v>4249573247.5</v>
          </cell>
        </row>
        <row r="15">
          <cell r="B15">
            <v>2549743948.5</v>
          </cell>
        </row>
        <row r="32">
          <cell r="B32">
            <v>664940336</v>
          </cell>
        </row>
        <row r="41">
          <cell r="B41">
            <v>5891014025.4623098</v>
          </cell>
        </row>
        <row r="45">
          <cell r="B45">
            <v>4897140830.5249405</v>
          </cell>
        </row>
      </sheetData>
      <sheetData sheetId="1"/>
      <sheetData sheetId="2"/>
      <sheetData sheetId="3">
        <row r="8">
          <cell r="F8">
            <v>7000000</v>
          </cell>
        </row>
        <row r="10">
          <cell r="I10">
            <v>66081141</v>
          </cell>
        </row>
        <row r="12">
          <cell r="F12">
            <v>1614207.5835000002</v>
          </cell>
        </row>
        <row r="14">
          <cell r="F14">
            <v>5105769.1601999998</v>
          </cell>
          <cell r="G14">
            <v>3000000</v>
          </cell>
        </row>
        <row r="16">
          <cell r="G16">
            <v>2028628.9323</v>
          </cell>
          <cell r="H16">
            <v>2028628.9323</v>
          </cell>
          <cell r="I16">
            <v>2028628.9323</v>
          </cell>
          <cell r="J16">
            <v>2028628.9323</v>
          </cell>
          <cell r="K16">
            <v>2028628.9323</v>
          </cell>
          <cell r="L16">
            <v>2028628.9323</v>
          </cell>
        </row>
        <row r="18">
          <cell r="F18">
            <v>7368088.527675001</v>
          </cell>
          <cell r="G18">
            <v>2338263</v>
          </cell>
          <cell r="I18">
            <v>2600501.8647000003</v>
          </cell>
          <cell r="J18">
            <v>1011306.2214</v>
          </cell>
          <cell r="K18">
            <v>433417.06642500003</v>
          </cell>
          <cell r="L18">
            <v>2600501.8647000003</v>
          </cell>
        </row>
        <row r="20">
          <cell r="F20">
            <v>13011842.889975002</v>
          </cell>
          <cell r="G20">
            <v>2482317.8847750002</v>
          </cell>
          <cell r="I20">
            <v>800775.00000000012</v>
          </cell>
          <cell r="L20">
            <v>3600000</v>
          </cell>
        </row>
        <row r="22">
          <cell r="F22">
            <v>6673125.0000000009</v>
          </cell>
          <cell r="G22">
            <v>92000000</v>
          </cell>
          <cell r="I22">
            <v>4000000</v>
          </cell>
          <cell r="J22">
            <v>4336568.9853750002</v>
          </cell>
          <cell r="K22">
            <v>2060247.2662500001</v>
          </cell>
        </row>
        <row r="24">
          <cell r="F24">
            <v>3023598.5429250002</v>
          </cell>
          <cell r="G24">
            <v>4800000</v>
          </cell>
          <cell r="H24">
            <v>1400000</v>
          </cell>
          <cell r="I24">
            <v>3000000</v>
          </cell>
        </row>
        <row r="26">
          <cell r="H26">
            <v>1000000</v>
          </cell>
          <cell r="I26">
            <v>6436903</v>
          </cell>
          <cell r="J26">
            <v>2822184.6787500004</v>
          </cell>
          <cell r="K26">
            <v>1693372.2000000002</v>
          </cell>
          <cell r="L26">
            <v>2668882.17735</v>
          </cell>
        </row>
        <row r="28">
          <cell r="F28">
            <v>1210864.1560500001</v>
          </cell>
          <cell r="G28">
            <v>750000</v>
          </cell>
          <cell r="I28">
            <v>300000</v>
          </cell>
          <cell r="J28">
            <v>677324.32290000003</v>
          </cell>
          <cell r="K28">
            <v>500000</v>
          </cell>
          <cell r="L28">
            <v>643458.21352500003</v>
          </cell>
        </row>
        <row r="30">
          <cell r="F30">
            <v>5872350</v>
          </cell>
          <cell r="G30">
            <v>9609300</v>
          </cell>
          <cell r="H30">
            <v>375000</v>
          </cell>
          <cell r="I30">
            <v>1000000</v>
          </cell>
          <cell r="J30">
            <v>133462.5</v>
          </cell>
          <cell r="K30">
            <v>3750000</v>
          </cell>
        </row>
        <row r="32">
          <cell r="F32">
            <v>5602029.9809250012</v>
          </cell>
        </row>
        <row r="34">
          <cell r="F34">
            <v>23369460.721275002</v>
          </cell>
          <cell r="G34">
            <v>15374880.000000002</v>
          </cell>
        </row>
        <row r="36">
          <cell r="F36">
            <v>2220612.4334</v>
          </cell>
        </row>
      </sheetData>
      <sheetData sheetId="4">
        <row r="12">
          <cell r="K12">
            <v>38156455.140000001</v>
          </cell>
          <cell r="L12">
            <v>2490250.0950000002</v>
          </cell>
          <cell r="M12">
            <v>298830.01139999996</v>
          </cell>
          <cell r="O12">
            <v>1245125.0475000001</v>
          </cell>
          <cell r="S12">
            <v>7326983.1071208008</v>
          </cell>
          <cell r="U12">
            <v>1275008.0486399999</v>
          </cell>
          <cell r="X12">
            <v>1593760.0608000001</v>
          </cell>
        </row>
        <row r="21">
          <cell r="K21">
            <v>194274150.24360004</v>
          </cell>
          <cell r="L21">
            <v>13810830.045299998</v>
          </cell>
          <cell r="M21">
            <v>1657299.6054359998</v>
          </cell>
          <cell r="O21">
            <v>8094756.2601499995</v>
          </cell>
          <cell r="S21">
            <v>39302886.837654546</v>
          </cell>
          <cell r="U21">
            <v>7883882.3822336011</v>
          </cell>
          <cell r="X21">
            <v>9854852.9777920023</v>
          </cell>
        </row>
        <row r="39">
          <cell r="K39">
            <v>57883792.134900004</v>
          </cell>
          <cell r="L39">
            <v>2444966.8695750004</v>
          </cell>
          <cell r="M39">
            <v>293396.02434900001</v>
          </cell>
          <cell r="O39">
            <v>2411824.6722875</v>
          </cell>
          <cell r="S39">
            <v>10319160.632978478</v>
          </cell>
          <cell r="U39">
            <v>2094397.2362624002</v>
          </cell>
          <cell r="X39">
            <v>2617996.5453279996</v>
          </cell>
        </row>
        <row r="48">
          <cell r="K48">
            <v>64744060.387800008</v>
          </cell>
          <cell r="L48">
            <v>3016655.8906500004</v>
          </cell>
          <cell r="M48">
            <v>361998.706878</v>
          </cell>
          <cell r="O48">
            <v>2697669.182825</v>
          </cell>
          <cell r="S48">
            <v>11761326.225103116</v>
          </cell>
          <cell r="U48">
            <v>2387102.0150528001</v>
          </cell>
          <cell r="X48">
            <v>2983877.5188159999</v>
          </cell>
        </row>
        <row r="57">
          <cell r="K57">
            <v>56432823.069000006</v>
          </cell>
          <cell r="L57">
            <v>2324052.7807499999</v>
          </cell>
          <cell r="M57">
            <v>278886.33369</v>
          </cell>
          <cell r="O57">
            <v>2351367.6278750002</v>
          </cell>
          <cell r="S57">
            <v>10050535.411333499</v>
          </cell>
          <cell r="U57">
            <v>2032489.222784</v>
          </cell>
          <cell r="X57">
            <v>2540611.5284800003</v>
          </cell>
        </row>
        <row r="65">
          <cell r="K65">
            <v>6972700.2660000008</v>
          </cell>
          <cell r="L65">
            <v>581058.35550000006</v>
          </cell>
          <cell r="M65">
            <v>69727.002659999998</v>
          </cell>
          <cell r="O65">
            <v>290529.17775000003</v>
          </cell>
          <cell r="S65">
            <v>1465801.0499185203</v>
          </cell>
          <cell r="U65">
            <v>297501.87801600003</v>
          </cell>
          <cell r="X65">
            <v>371877.34752000007</v>
          </cell>
        </row>
        <row r="69">
          <cell r="K69">
            <v>201078108.42090002</v>
          </cell>
          <cell r="L69">
            <v>14377826.560075</v>
          </cell>
          <cell r="M69">
            <v>1725339.1872089996</v>
          </cell>
          <cell r="O69">
            <v>8378254.5175374988</v>
          </cell>
          <cell r="S69">
            <v>41185777.667022094</v>
          </cell>
          <cell r="U69">
            <v>8184130.1977984011</v>
          </cell>
          <cell r="X69">
            <v>10230162.747248</v>
          </cell>
        </row>
        <row r="96">
          <cell r="K96">
            <v>854160.00000000012</v>
          </cell>
          <cell r="M96">
            <v>213540.00000000003</v>
          </cell>
          <cell r="O96">
            <v>213540.00000000003</v>
          </cell>
          <cell r="Q96">
            <v>213540.00000000003</v>
          </cell>
          <cell r="S96">
            <v>640620.00000000012</v>
          </cell>
        </row>
        <row r="107">
          <cell r="I107">
            <v>31883811.449200004</v>
          </cell>
        </row>
      </sheetData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 general"/>
      <sheetName val="2004VS2005"/>
      <sheetName val="Otros ingresos Modificaciones"/>
      <sheetName val="Inversión total en programas"/>
      <sheetName val="MODELO CONTRATISTAS"/>
      <sheetName val="Servicios personal 2005"/>
      <sheetName val="Nómina 2004"/>
    </sheetNames>
    <sheetDataSet>
      <sheetData sheetId="0"/>
      <sheetData sheetId="1"/>
      <sheetData sheetId="2"/>
      <sheetData sheetId="3">
        <row r="50">
          <cell r="A50" t="str">
            <v>Cadena avícola porcícola</v>
          </cell>
          <cell r="B50">
            <v>0</v>
          </cell>
        </row>
        <row r="60">
          <cell r="A60" t="str">
            <v>Honorarios director nacional</v>
          </cell>
          <cell r="B60" t="e">
            <v>#REF!</v>
          </cell>
        </row>
        <row r="61">
          <cell r="A61" t="str">
            <v>Conceptualización gráfica</v>
          </cell>
          <cell r="B61" t="e">
            <v>#REF!</v>
          </cell>
        </row>
        <row r="62">
          <cell r="A62" t="str">
            <v>Asistente Call Center</v>
          </cell>
          <cell r="B62" t="e">
            <v>#REF!</v>
          </cell>
        </row>
        <row r="63">
          <cell r="A63" t="str">
            <v>Subtotal gastos de personal</v>
          </cell>
          <cell r="B63" t="e">
            <v>#REF!</v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Anexo 2 X Areas"/>
      <sheetName val="#¡REF"/>
    </sheetNames>
    <sheetDataSet>
      <sheetData sheetId="0"/>
      <sheetData sheetId="1"/>
      <sheetData sheetId="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Presupuesto general"/>
      <sheetName val="2004VS2005"/>
      <sheetName val="Inversión total en programas"/>
      <sheetName val="MODELO CONTRATISTAS"/>
      <sheetName val="Servicios personal 2005"/>
      <sheetName val="Nómina 2004"/>
      <sheetName val="Anexo cierre 2010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Rendimientos "/>
      <sheetName val="Escenario PPC"/>
      <sheetName val="Ejecución ingresos 2014"/>
      <sheetName val="Ejecución gastos 2014"/>
      <sheetName val="Superavit 2014"/>
      <sheetName val="Anexo 2 "/>
      <sheetName val="Anexo 3"/>
      <sheetName val="Anexo 4"/>
      <sheetName val="Funcionamiento"/>
      <sheetName val="Nómina y honorarios 2015"/>
      <sheetName val="Comparativo nómina 2014-2015"/>
      <sheetName val="Comparativo gastos personal "/>
    </sheetNames>
    <sheetDataSet>
      <sheetData sheetId="0">
        <row r="46">
          <cell r="C46">
            <v>3182535.7199999997</v>
          </cell>
        </row>
        <row r="53">
          <cell r="C53">
            <v>4295.6000000000004</v>
          </cell>
        </row>
        <row r="54">
          <cell r="C54">
            <v>2577.36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SES"/>
      <sheetName val="2010  LABORATORIOS"/>
      <sheetName val="2011 LABORATORIOS"/>
      <sheetName val="COMPARATIVO POR DOSIS"/>
      <sheetName val="COMPARATIVO POR LABORATORIO"/>
      <sheetName val="Hoja1"/>
      <sheetName val="BRIGADAS"/>
      <sheetName val="COMITÉ"/>
      <sheetName val="DISTRIBUIDOR"/>
      <sheetName val="DEPARTAMENTO"/>
      <sheetName val="CONSOLIDADO GENERAL"/>
      <sheetName val="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3">
          <cell r="E3">
            <v>40191</v>
          </cell>
        </row>
        <row r="4">
          <cell r="E4">
            <v>40196</v>
          </cell>
        </row>
        <row r="5">
          <cell r="E5">
            <v>40179</v>
          </cell>
        </row>
        <row r="6">
          <cell r="E6">
            <v>40193</v>
          </cell>
        </row>
        <row r="7">
          <cell r="E7">
            <v>40193</v>
          </cell>
        </row>
        <row r="8">
          <cell r="E8">
            <v>40190</v>
          </cell>
        </row>
        <row r="9">
          <cell r="E9">
            <v>40190</v>
          </cell>
        </row>
        <row r="10">
          <cell r="E10">
            <v>40190</v>
          </cell>
        </row>
        <row r="11">
          <cell r="E11">
            <v>40190</v>
          </cell>
        </row>
        <row r="12">
          <cell r="E12">
            <v>40190</v>
          </cell>
        </row>
        <row r="13">
          <cell r="E13">
            <v>40191</v>
          </cell>
        </row>
        <row r="14">
          <cell r="E14">
            <v>40191</v>
          </cell>
        </row>
        <row r="15">
          <cell r="E15">
            <v>40196</v>
          </cell>
        </row>
        <row r="16">
          <cell r="E16">
            <v>40196</v>
          </cell>
        </row>
        <row r="17">
          <cell r="E17">
            <v>40196</v>
          </cell>
        </row>
        <row r="18">
          <cell r="E18">
            <v>40196</v>
          </cell>
        </row>
        <row r="19">
          <cell r="E19">
            <v>40197</v>
          </cell>
        </row>
        <row r="20">
          <cell r="E20">
            <v>40197</v>
          </cell>
        </row>
        <row r="21">
          <cell r="E21">
            <v>40197</v>
          </cell>
        </row>
        <row r="22">
          <cell r="E22">
            <v>40192</v>
          </cell>
        </row>
        <row r="23">
          <cell r="E23">
            <v>40192</v>
          </cell>
        </row>
        <row r="24">
          <cell r="E24">
            <v>40192</v>
          </cell>
        </row>
        <row r="25">
          <cell r="E25">
            <v>40192</v>
          </cell>
        </row>
        <row r="26">
          <cell r="E26">
            <v>40197</v>
          </cell>
        </row>
        <row r="27">
          <cell r="E27">
            <v>40197</v>
          </cell>
        </row>
        <row r="28">
          <cell r="E28">
            <v>40196</v>
          </cell>
        </row>
        <row r="29">
          <cell r="E29">
            <v>40196</v>
          </cell>
        </row>
        <row r="30">
          <cell r="E30">
            <v>40196</v>
          </cell>
        </row>
        <row r="31">
          <cell r="E31">
            <v>40199</v>
          </cell>
        </row>
        <row r="32">
          <cell r="E32">
            <v>40199</v>
          </cell>
        </row>
        <row r="33">
          <cell r="E33">
            <v>40199</v>
          </cell>
        </row>
        <row r="34">
          <cell r="E34">
            <v>40199</v>
          </cell>
        </row>
        <row r="35">
          <cell r="E35">
            <v>40203</v>
          </cell>
        </row>
        <row r="36">
          <cell r="E36">
            <v>40203</v>
          </cell>
        </row>
        <row r="37">
          <cell r="E37">
            <v>40203</v>
          </cell>
        </row>
        <row r="38">
          <cell r="E38">
            <v>40203</v>
          </cell>
        </row>
        <row r="39">
          <cell r="E39">
            <v>40200</v>
          </cell>
        </row>
        <row r="40">
          <cell r="E40">
            <v>40200</v>
          </cell>
        </row>
        <row r="41">
          <cell r="E41">
            <v>40199</v>
          </cell>
        </row>
        <row r="42">
          <cell r="E42">
            <v>40203</v>
          </cell>
        </row>
        <row r="43">
          <cell r="E43">
            <v>40203</v>
          </cell>
        </row>
        <row r="44">
          <cell r="E44">
            <v>40203</v>
          </cell>
        </row>
        <row r="45">
          <cell r="E45">
            <v>40203</v>
          </cell>
        </row>
        <row r="46">
          <cell r="E46">
            <v>40203</v>
          </cell>
        </row>
        <row r="47">
          <cell r="E47">
            <v>40203</v>
          </cell>
        </row>
        <row r="48">
          <cell r="E48">
            <v>40205</v>
          </cell>
        </row>
        <row r="49">
          <cell r="E49">
            <v>40205</v>
          </cell>
        </row>
        <row r="50">
          <cell r="E50">
            <v>40205</v>
          </cell>
        </row>
        <row r="51">
          <cell r="E51">
            <v>40205</v>
          </cell>
        </row>
        <row r="52">
          <cell r="E52">
            <v>40205</v>
          </cell>
        </row>
        <row r="53">
          <cell r="E53">
            <v>40205</v>
          </cell>
        </row>
        <row r="54">
          <cell r="E54">
            <v>40205</v>
          </cell>
        </row>
        <row r="55">
          <cell r="E55">
            <v>40205</v>
          </cell>
        </row>
        <row r="56">
          <cell r="E56">
            <v>40205</v>
          </cell>
        </row>
        <row r="57">
          <cell r="E57">
            <v>40205</v>
          </cell>
        </row>
        <row r="58">
          <cell r="E58">
            <v>40205</v>
          </cell>
        </row>
        <row r="59">
          <cell r="E59">
            <v>40205</v>
          </cell>
        </row>
        <row r="60">
          <cell r="E60">
            <v>40210</v>
          </cell>
        </row>
        <row r="61">
          <cell r="E61">
            <v>40210</v>
          </cell>
        </row>
        <row r="62">
          <cell r="E62">
            <v>40210</v>
          </cell>
        </row>
        <row r="63">
          <cell r="E63">
            <v>40210</v>
          </cell>
        </row>
        <row r="64">
          <cell r="E64">
            <v>40210</v>
          </cell>
        </row>
        <row r="65">
          <cell r="E65">
            <v>40210</v>
          </cell>
        </row>
        <row r="66">
          <cell r="E66">
            <v>40210</v>
          </cell>
        </row>
        <row r="67">
          <cell r="E67">
            <v>40210</v>
          </cell>
        </row>
        <row r="68">
          <cell r="E68">
            <v>40210</v>
          </cell>
        </row>
        <row r="69">
          <cell r="E69">
            <v>40210</v>
          </cell>
        </row>
        <row r="70">
          <cell r="E70">
            <v>40211</v>
          </cell>
        </row>
        <row r="71">
          <cell r="E71">
            <v>40211</v>
          </cell>
        </row>
        <row r="72">
          <cell r="E72">
            <v>40211</v>
          </cell>
        </row>
        <row r="73">
          <cell r="E73">
            <v>40211</v>
          </cell>
        </row>
        <row r="74">
          <cell r="E74">
            <v>40211</v>
          </cell>
        </row>
        <row r="75">
          <cell r="E75">
            <v>40211</v>
          </cell>
        </row>
        <row r="76">
          <cell r="E76">
            <v>40211</v>
          </cell>
        </row>
        <row r="77">
          <cell r="E77">
            <v>40211</v>
          </cell>
        </row>
        <row r="78">
          <cell r="E78">
            <v>40211</v>
          </cell>
        </row>
        <row r="79">
          <cell r="E79">
            <v>40211</v>
          </cell>
        </row>
        <row r="80">
          <cell r="E80">
            <v>40211</v>
          </cell>
        </row>
        <row r="81">
          <cell r="E81">
            <v>40211</v>
          </cell>
        </row>
        <row r="82">
          <cell r="E82">
            <v>40211</v>
          </cell>
        </row>
        <row r="83">
          <cell r="E83">
            <v>40210</v>
          </cell>
        </row>
        <row r="84">
          <cell r="E84">
            <v>40210</v>
          </cell>
        </row>
        <row r="85">
          <cell r="E85">
            <v>40205</v>
          </cell>
        </row>
        <row r="86">
          <cell r="E86">
            <v>40205</v>
          </cell>
        </row>
        <row r="87">
          <cell r="E87">
            <v>40210</v>
          </cell>
        </row>
        <row r="88">
          <cell r="E88">
            <v>40212</v>
          </cell>
        </row>
        <row r="89">
          <cell r="E89">
            <v>40212</v>
          </cell>
        </row>
        <row r="90">
          <cell r="E90">
            <v>40210</v>
          </cell>
        </row>
        <row r="91">
          <cell r="E91">
            <v>40210</v>
          </cell>
        </row>
        <row r="92">
          <cell r="E92">
            <v>40213</v>
          </cell>
        </row>
        <row r="93">
          <cell r="E93">
            <v>40213</v>
          </cell>
        </row>
        <row r="94">
          <cell r="E94">
            <v>40210</v>
          </cell>
        </row>
        <row r="95">
          <cell r="E95">
            <v>40210</v>
          </cell>
        </row>
        <row r="96">
          <cell r="E96">
            <v>40212</v>
          </cell>
        </row>
        <row r="97">
          <cell r="E97">
            <v>40212</v>
          </cell>
        </row>
        <row r="98">
          <cell r="E98">
            <v>40213</v>
          </cell>
        </row>
        <row r="99">
          <cell r="E99">
            <v>40213</v>
          </cell>
        </row>
        <row r="100">
          <cell r="E100">
            <v>40214</v>
          </cell>
        </row>
        <row r="101">
          <cell r="E101">
            <v>40214</v>
          </cell>
        </row>
        <row r="102">
          <cell r="E102">
            <v>40217</v>
          </cell>
        </row>
        <row r="103">
          <cell r="E103">
            <v>40217</v>
          </cell>
        </row>
        <row r="104">
          <cell r="E104">
            <v>40217</v>
          </cell>
        </row>
        <row r="105">
          <cell r="E105">
            <v>40217</v>
          </cell>
        </row>
        <row r="106">
          <cell r="E106">
            <v>40214</v>
          </cell>
        </row>
        <row r="107">
          <cell r="E107">
            <v>40214</v>
          </cell>
        </row>
        <row r="108">
          <cell r="E108">
            <v>40207</v>
          </cell>
        </row>
        <row r="109">
          <cell r="E109">
            <v>40207</v>
          </cell>
        </row>
        <row r="110">
          <cell r="E110">
            <v>40212</v>
          </cell>
        </row>
        <row r="111">
          <cell r="E111">
            <v>40212</v>
          </cell>
        </row>
        <row r="112">
          <cell r="E112">
            <v>40212</v>
          </cell>
        </row>
        <row r="113">
          <cell r="E113">
            <v>40212</v>
          </cell>
        </row>
        <row r="114">
          <cell r="E114">
            <v>40212</v>
          </cell>
        </row>
        <row r="115">
          <cell r="E115">
            <v>40212</v>
          </cell>
        </row>
        <row r="116">
          <cell r="E116">
            <v>40218</v>
          </cell>
        </row>
        <row r="117">
          <cell r="E117">
            <v>40218</v>
          </cell>
        </row>
        <row r="118">
          <cell r="E118">
            <v>40218</v>
          </cell>
        </row>
        <row r="119">
          <cell r="E119">
            <v>40218</v>
          </cell>
        </row>
        <row r="120">
          <cell r="E120">
            <v>40218</v>
          </cell>
        </row>
        <row r="121">
          <cell r="E121">
            <v>40211</v>
          </cell>
        </row>
        <row r="122">
          <cell r="E122">
            <v>40211</v>
          </cell>
        </row>
        <row r="123">
          <cell r="E123">
            <v>40211</v>
          </cell>
        </row>
        <row r="124">
          <cell r="E124">
            <v>40211</v>
          </cell>
        </row>
        <row r="125">
          <cell r="E125">
            <v>40211</v>
          </cell>
        </row>
        <row r="126">
          <cell r="E126">
            <v>40214</v>
          </cell>
        </row>
        <row r="127">
          <cell r="E127">
            <v>40214</v>
          </cell>
        </row>
        <row r="128">
          <cell r="E128">
            <v>40211</v>
          </cell>
        </row>
        <row r="129">
          <cell r="E129">
            <v>40218</v>
          </cell>
        </row>
        <row r="130">
          <cell r="E130">
            <v>40218</v>
          </cell>
        </row>
        <row r="131">
          <cell r="E131">
            <v>40218</v>
          </cell>
        </row>
        <row r="132">
          <cell r="E132">
            <v>40218</v>
          </cell>
        </row>
        <row r="133">
          <cell r="E133">
            <v>40213</v>
          </cell>
        </row>
        <row r="134">
          <cell r="E134">
            <v>40213</v>
          </cell>
        </row>
        <row r="135">
          <cell r="E135">
            <v>40213</v>
          </cell>
        </row>
        <row r="136">
          <cell r="E136">
            <v>40213</v>
          </cell>
        </row>
        <row r="137">
          <cell r="E137">
            <v>40218</v>
          </cell>
        </row>
        <row r="138">
          <cell r="E138">
            <v>40218</v>
          </cell>
        </row>
        <row r="139">
          <cell r="E139">
            <v>40218</v>
          </cell>
        </row>
        <row r="140">
          <cell r="E140">
            <v>40218</v>
          </cell>
        </row>
        <row r="141">
          <cell r="E141">
            <v>40218</v>
          </cell>
        </row>
        <row r="142">
          <cell r="E142">
            <v>40210</v>
          </cell>
        </row>
        <row r="143">
          <cell r="E143">
            <v>40210</v>
          </cell>
        </row>
        <row r="144">
          <cell r="E144">
            <v>40218</v>
          </cell>
        </row>
        <row r="145">
          <cell r="E145">
            <v>40218</v>
          </cell>
        </row>
        <row r="146">
          <cell r="E146">
            <v>40218</v>
          </cell>
        </row>
        <row r="147">
          <cell r="E147">
            <v>40220</v>
          </cell>
        </row>
        <row r="148">
          <cell r="E148">
            <v>40220</v>
          </cell>
        </row>
        <row r="149">
          <cell r="E149">
            <v>40220</v>
          </cell>
        </row>
        <row r="150">
          <cell r="E150">
            <v>40220</v>
          </cell>
        </row>
        <row r="151">
          <cell r="E151">
            <v>40224</v>
          </cell>
        </row>
        <row r="152">
          <cell r="E152">
            <v>40224</v>
          </cell>
        </row>
        <row r="153">
          <cell r="E153">
            <v>40224</v>
          </cell>
        </row>
        <row r="154">
          <cell r="E154">
            <v>40224</v>
          </cell>
        </row>
        <row r="155">
          <cell r="E155">
            <v>40224</v>
          </cell>
        </row>
        <row r="156">
          <cell r="E156">
            <v>40218</v>
          </cell>
        </row>
        <row r="157">
          <cell r="E157">
            <v>40218</v>
          </cell>
        </row>
        <row r="158">
          <cell r="E158">
            <v>40218</v>
          </cell>
        </row>
        <row r="159">
          <cell r="E159">
            <v>40225</v>
          </cell>
        </row>
        <row r="160">
          <cell r="E160">
            <v>40225</v>
          </cell>
        </row>
        <row r="161">
          <cell r="E161">
            <v>40225</v>
          </cell>
        </row>
        <row r="162">
          <cell r="E162">
            <v>40227</v>
          </cell>
        </row>
        <row r="163">
          <cell r="E163">
            <v>40227</v>
          </cell>
        </row>
        <row r="164">
          <cell r="E164">
            <v>40227</v>
          </cell>
        </row>
        <row r="165">
          <cell r="E165">
            <v>40227</v>
          </cell>
        </row>
        <row r="166">
          <cell r="E166">
            <v>40228</v>
          </cell>
        </row>
        <row r="167">
          <cell r="E167">
            <v>40228</v>
          </cell>
        </row>
        <row r="168">
          <cell r="E168">
            <v>40228</v>
          </cell>
        </row>
        <row r="169">
          <cell r="E169">
            <v>40231</v>
          </cell>
        </row>
        <row r="170">
          <cell r="E170">
            <v>40231</v>
          </cell>
        </row>
        <row r="171">
          <cell r="E171">
            <v>40233</v>
          </cell>
        </row>
        <row r="172">
          <cell r="E172">
            <v>40233</v>
          </cell>
        </row>
        <row r="173">
          <cell r="E173">
            <v>40232</v>
          </cell>
        </row>
        <row r="174">
          <cell r="E174">
            <v>40232</v>
          </cell>
        </row>
        <row r="175">
          <cell r="E175">
            <v>40233</v>
          </cell>
        </row>
        <row r="176">
          <cell r="E176">
            <v>40232</v>
          </cell>
        </row>
        <row r="177">
          <cell r="E177">
            <v>40233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 área X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stificacion formulada"/>
      <sheetName val="Ciclos"/>
      <sheetName val="INGRESOS 2010"/>
      <sheetName val="anexo viaticos gastos de viaje"/>
      <sheetName val="anexo materiales y dotaciones"/>
      <sheetName val="anexo publicidad"/>
      <sheetName val="anexo impresos y publicaciones"/>
      <sheetName val="Escenario PPC"/>
      <sheetName val="Auxilios distribuidores"/>
      <sheetName val="NOMINA HONORARIOS 2010"/>
    </sheetNames>
    <sheetDataSet>
      <sheetData sheetId="0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s PPC"/>
      <sheetName val="Superávit 2006"/>
      <sheetName val="Anexo 2 Minagricultura"/>
      <sheetName val="Anexo 3 Minagricultura"/>
      <sheetName val="Anexo 4 Regionalizacion"/>
      <sheetName val="Funcionamiento"/>
      <sheetName val="NOMINA HONORARIOS 2009 1"/>
      <sheetName val="NOMINA HONORARIOS 2009 2"/>
      <sheetName val="comparativo  alternativas "/>
      <sheetName val="Inversión total en programas"/>
      <sheetName val="MODELO CONTRATISTAS"/>
      <sheetName val="Servicios personal 2005"/>
      <sheetName val="Nómina 2004"/>
    </sheetNames>
    <sheetDataSet>
      <sheetData sheetId="0">
        <row r="51">
          <cell r="C51">
            <v>2168.25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5 vs 2016"/>
      <sheetName val="justificacion formulada"/>
      <sheetName val="Consolidado área PPC "/>
      <sheetName val="Recolección desechos y archivo"/>
      <sheetName val="Admon BD 2016"/>
      <sheetName val="Aux comités 2016"/>
      <sheetName val="Vacunadores Chapeteadores"/>
      <sheetName val="Censo 2016"/>
      <sheetName val="Vigilancia PPC"/>
      <sheetName val="Ventas PPC"/>
      <sheetName val="Anexo comunicaciones"/>
      <sheetName val="REUNIÓNES (2)"/>
      <sheetName val="Ingresos 2016"/>
      <sheetName val="Anexo materiales y dotaciones"/>
      <sheetName val="Arriendos"/>
      <sheetName val="Aux distribuidores 2016"/>
      <sheetName val="Aux Coord y Gastos de Viaje"/>
      <sheetName val="Progra vigilancia enf 2015"/>
      <sheetName val="anexo impresos y publicaciones"/>
      <sheetName val="NOMINA HONORARIOS 2015"/>
      <sheetName val="BRIGADAS"/>
      <sheetName val="Correo"/>
      <sheetName val="NOMINA HONORARIOS 2013"/>
      <sheetName val="Participación x dosis"/>
      <sheetName val="SIMULACROS"/>
      <sheetName val="Biologico II"/>
      <sheetName val="BIOLÓGICO 2016"/>
      <sheetName val="Chapetas ZL"/>
      <sheetName val="Chapetas Z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Presupuesto general"/>
      <sheetName val="2004VS2005"/>
      <sheetName val="Escenario PPC"/>
      <sheetName val="Ejecución ingresos 2009"/>
      <sheetName val="Ejecución gastos 2009"/>
      <sheetName val="Superavit 2009"/>
      <sheetName val="Anexo 2 "/>
      <sheetName val="Anexo 3 "/>
      <sheetName val="Anexo 4"/>
      <sheetName val="Funcionamiento"/>
      <sheetName val="Nómina y honorarios 2010"/>
      <sheetName val="Comparativo nómina 2009-2010"/>
      <sheetName val="Inversión total en programas"/>
      <sheetName val="MODELO CONTRATISTAS"/>
      <sheetName val="Servicios personal 2005"/>
      <sheetName val="Nómina 2004"/>
      <sheetName val="Hoja1"/>
    </sheetNames>
    <sheetDataSet>
      <sheetData sheetId="0">
        <row r="21">
          <cell r="C21">
            <v>1344784788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/>
      <sheetData sheetId="13" refreshError="1"/>
      <sheetData sheetId="14">
        <row r="86">
          <cell r="B86">
            <v>117000000</v>
          </cell>
        </row>
      </sheetData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Minagricultura"/>
      <sheetName val="Otros ingresos"/>
      <sheetName val="Anexo 2 "/>
      <sheetName val="Funcionamiento"/>
      <sheetName val="Nómina y honorarios 2016"/>
      <sheetName val="Ajuste salarios Coordinadores "/>
      <sheetName val="Detalle Incremento Nomina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1">
          <cell r="N21">
            <v>13810830.045299998</v>
          </cell>
        </row>
        <row r="39">
          <cell r="N39">
            <v>2444966.8695750004</v>
          </cell>
        </row>
        <row r="48">
          <cell r="N48">
            <v>3016655.8906500004</v>
          </cell>
        </row>
        <row r="57">
          <cell r="N57">
            <v>2324052.7807499999</v>
          </cell>
        </row>
        <row r="65">
          <cell r="N65">
            <v>581058.35550000006</v>
          </cell>
        </row>
        <row r="69">
          <cell r="N69">
            <v>14377826.560075</v>
          </cell>
        </row>
      </sheetData>
      <sheetData sheetId="5" refreshError="1"/>
      <sheetData sheetId="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"/>
      <sheetName val="Superávit 2006"/>
      <sheetName val="Otros ingresos"/>
      <sheetName val="Presupuesto general"/>
      <sheetName val="2004VS2005"/>
      <sheetName val="Escenarios PPC"/>
      <sheetName val="Anexo 2 Minagricultura"/>
      <sheetName val="Anexo 3 Minagricultura"/>
      <sheetName val="Anexo 4 Regionalizacion"/>
      <sheetName val="Funcionamiento"/>
      <sheetName val="Presupuesto de recaudo"/>
      <sheetName val="Inversión total en programas"/>
      <sheetName val="MODELO CONTRATISTAS"/>
      <sheetName val="Servicios personal 2005"/>
      <sheetName val="Nómina 2004"/>
    </sheetNames>
    <sheetDataSet>
      <sheetData sheetId="0">
        <row r="19">
          <cell r="C19">
            <v>2489922289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I"/>
      <sheetName val="ANEXO INGRESOS"/>
      <sheetName val="ANEXO II"/>
      <sheetName val="Anexo 2 x Areas"/>
      <sheetName val="SUPERAVIT"/>
      <sheetName val="RES"/>
      <sheetName val="ECO"/>
      <sheetName val="TEC"/>
      <sheetName val="PPC"/>
      <sheetName val="MER"/>
      <sheetName val="FU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vs 2014"/>
      <sheetName val="justificacion formulada"/>
      <sheetName val="Escenario PPC"/>
      <sheetName val="Arriendos"/>
      <sheetName val="costos vigilancia "/>
      <sheetName val="Ingresos 2014"/>
      <sheetName val="Recolección de desechos"/>
      <sheetName val="Aux comités"/>
      <sheetName val="Barridos 2014"/>
      <sheetName val="Aux distribuidores"/>
      <sheetName val="VALLAS"/>
      <sheetName val="anexo publicidad"/>
      <sheetName val="REUNIÓNES"/>
      <sheetName val="BRIGADAS"/>
      <sheetName val="Correo"/>
      <sheetName val="anexo viaticos gastos de viaje"/>
      <sheetName val="anexo materiales y dotaciones"/>
      <sheetName val="anexo impresos y publicaciones"/>
      <sheetName val="NOMINA HONORARIOS 2013"/>
      <sheetName val="Participación x dosis"/>
      <sheetName val="SIMULACROS"/>
      <sheetName val="Chapetas ZL"/>
      <sheetName val="Biológico"/>
      <sheetName val="Biológico ZF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regado"/>
      <sheetName val="Generales"/>
      <sheetName val="Inversión"/>
      <sheetName val="Ejecución 17-02-2016"/>
      <sheetName val="Desagregado 17-02-2016"/>
      <sheetName val="suspensiones 17-02-2016"/>
      <sheetName val="Ejecución estimada I trimestre"/>
      <sheetName val="Supuestos"/>
    </sheetNames>
    <sheetDataSet>
      <sheetData sheetId="0"/>
      <sheetData sheetId="1">
        <row r="7">
          <cell r="F7">
            <v>15096210.300000001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Agregado"/>
      <sheetName val="Generales"/>
      <sheetName val="Inversión"/>
      <sheetName val="Ejecución 17-02-2016"/>
      <sheetName val="Desagregado 17-02-2016"/>
      <sheetName val="suspensiones 17-02-2016"/>
      <sheetName val="Ejecución estimada I trimestre"/>
      <sheetName val="Ingresos"/>
      <sheetName val="Supuestos"/>
    </sheetNames>
    <sheetDataSet>
      <sheetData sheetId="0"/>
      <sheetData sheetId="1">
        <row r="10">
          <cell r="F10">
            <v>66081141</v>
          </cell>
        </row>
        <row r="24">
          <cell r="F24">
            <v>10595060.431200001</v>
          </cell>
        </row>
        <row r="25">
          <cell r="F25">
            <v>0</v>
          </cell>
        </row>
        <row r="28">
          <cell r="F28">
            <v>95464730.300000012</v>
          </cell>
        </row>
        <row r="29">
          <cell r="F29">
            <v>31450048.938600004</v>
          </cell>
        </row>
        <row r="33">
          <cell r="F33">
            <v>167239800.19</v>
          </cell>
        </row>
        <row r="35">
          <cell r="F35">
            <v>25000000</v>
          </cell>
        </row>
        <row r="36">
          <cell r="F36">
            <v>105331000</v>
          </cell>
        </row>
        <row r="40">
          <cell r="F40">
            <v>25141718.584500004</v>
          </cell>
        </row>
        <row r="41">
          <cell r="F41">
            <v>4092619.0208999999</v>
          </cell>
        </row>
        <row r="42">
          <cell r="F42">
            <v>29190000</v>
          </cell>
        </row>
        <row r="45">
          <cell r="F45">
            <v>32426450</v>
          </cell>
        </row>
        <row r="46">
          <cell r="F46">
            <v>45536313.810600005</v>
          </cell>
        </row>
        <row r="50">
          <cell r="F50">
            <v>6993435</v>
          </cell>
        </row>
        <row r="51">
          <cell r="F51">
            <v>37000000</v>
          </cell>
        </row>
        <row r="52">
          <cell r="F52">
            <v>8294000</v>
          </cell>
        </row>
        <row r="55">
          <cell r="F55">
            <v>83086074.800000012</v>
          </cell>
        </row>
        <row r="56">
          <cell r="F56">
            <v>10586950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4">
          <cell r="C4">
            <v>160000000</v>
          </cell>
        </row>
      </sheetData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licitud presupuestal 2016"/>
    </sheetNames>
    <sheetDataSet>
      <sheetData sheetId="0">
        <row r="15">
          <cell r="H15">
            <v>3600000</v>
          </cell>
        </row>
        <row r="20">
          <cell r="H20">
            <v>46088776</v>
          </cell>
        </row>
        <row r="23">
          <cell r="H23">
            <v>7382229</v>
          </cell>
        </row>
        <row r="25">
          <cell r="H25">
            <v>27000000</v>
          </cell>
        </row>
        <row r="28">
          <cell r="H28">
            <v>49401818</v>
          </cell>
        </row>
        <row r="32">
          <cell r="H32">
            <v>30000000</v>
          </cell>
        </row>
        <row r="33">
          <cell r="H33">
            <v>14422158</v>
          </cell>
        </row>
        <row r="34">
          <cell r="H34">
            <v>7865901</v>
          </cell>
        </row>
        <row r="37">
          <cell r="H37">
            <v>30749760</v>
          </cell>
        </row>
        <row r="38">
          <cell r="H38">
            <v>8000000</v>
          </cell>
        </row>
        <row r="39">
          <cell r="H39">
            <v>20499840</v>
          </cell>
        </row>
        <row r="40">
          <cell r="H40">
            <v>9600000</v>
          </cell>
        </row>
        <row r="42">
          <cell r="H42">
            <v>34967175</v>
          </cell>
        </row>
        <row r="44">
          <cell r="H44">
            <v>30000000</v>
          </cell>
        </row>
        <row r="46">
          <cell r="H46">
            <v>16933722</v>
          </cell>
        </row>
        <row r="48">
          <cell r="H48">
            <v>60000000</v>
          </cell>
        </row>
        <row r="51">
          <cell r="H51">
            <v>16933722</v>
          </cell>
        </row>
        <row r="52">
          <cell r="H52">
            <v>20000000</v>
          </cell>
        </row>
        <row r="53">
          <cell r="H53">
            <v>14400000</v>
          </cell>
        </row>
        <row r="54">
          <cell r="H54">
            <v>17900000</v>
          </cell>
        </row>
        <row r="55">
          <cell r="H55">
            <v>39590316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5">
          <cell r="H5">
            <v>4400000</v>
          </cell>
        </row>
        <row r="17">
          <cell r="H17">
            <v>630000000</v>
          </cell>
        </row>
        <row r="18">
          <cell r="H18">
            <v>150000000</v>
          </cell>
        </row>
        <row r="20">
          <cell r="H20">
            <v>653500000</v>
          </cell>
        </row>
        <row r="22">
          <cell r="H22">
            <v>100000000</v>
          </cell>
        </row>
        <row r="23">
          <cell r="H23">
            <v>80000000</v>
          </cell>
        </row>
        <row r="25">
          <cell r="H25">
            <v>80000000</v>
          </cell>
        </row>
        <row r="26">
          <cell r="H26">
            <v>430000000</v>
          </cell>
        </row>
        <row r="27">
          <cell r="H27">
            <v>15000000</v>
          </cell>
        </row>
        <row r="28">
          <cell r="H28">
            <v>35000000</v>
          </cell>
        </row>
        <row r="30">
          <cell r="H30">
            <v>1755000</v>
          </cell>
        </row>
        <row r="32">
          <cell r="H32">
            <v>40000000</v>
          </cell>
        </row>
        <row r="35">
          <cell r="H35">
            <v>1600000000</v>
          </cell>
        </row>
        <row r="36">
          <cell r="H36">
            <v>23000000</v>
          </cell>
        </row>
        <row r="37">
          <cell r="H37">
            <v>17000000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Hoja2"/>
    </sheetNames>
    <sheetDataSet>
      <sheetData sheetId="0">
        <row r="14">
          <cell r="H14">
            <v>69296420</v>
          </cell>
        </row>
        <row r="15">
          <cell r="H15">
            <v>8000000</v>
          </cell>
        </row>
        <row r="16">
          <cell r="H16">
            <v>9000000</v>
          </cell>
        </row>
        <row r="20">
          <cell r="H20">
            <v>5750000</v>
          </cell>
        </row>
        <row r="21">
          <cell r="H21">
            <v>6000000</v>
          </cell>
        </row>
        <row r="22">
          <cell r="H22">
            <v>173226090.00000003</v>
          </cell>
        </row>
        <row r="23">
          <cell r="H23">
            <v>27500000</v>
          </cell>
        </row>
        <row r="24">
          <cell r="H24">
            <v>53800000</v>
          </cell>
        </row>
        <row r="25">
          <cell r="H25">
            <v>5000000</v>
          </cell>
        </row>
        <row r="27">
          <cell r="H27">
            <v>13196772</v>
          </cell>
        </row>
        <row r="28">
          <cell r="H28">
            <v>7000000</v>
          </cell>
        </row>
        <row r="29">
          <cell r="H29">
            <v>12600000</v>
          </cell>
        </row>
        <row r="30">
          <cell r="H30">
            <v>11600000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4">
          <cell r="J4">
            <v>3750000</v>
          </cell>
        </row>
        <row r="6">
          <cell r="J6">
            <v>115436820</v>
          </cell>
        </row>
        <row r="8">
          <cell r="J8">
            <v>2552000</v>
          </cell>
        </row>
        <row r="11">
          <cell r="J11">
            <v>22000000</v>
          </cell>
        </row>
        <row r="12">
          <cell r="J12">
            <v>7192750</v>
          </cell>
        </row>
        <row r="13">
          <cell r="J13">
            <v>51084000</v>
          </cell>
        </row>
        <row r="14">
          <cell r="J14">
            <v>32400000</v>
          </cell>
        </row>
        <row r="15">
          <cell r="J15">
            <v>33000000</v>
          </cell>
        </row>
        <row r="16">
          <cell r="J16">
            <v>9000000</v>
          </cell>
        </row>
        <row r="17">
          <cell r="J17">
            <v>13200000</v>
          </cell>
        </row>
        <row r="18">
          <cell r="J18">
            <v>25000000</v>
          </cell>
        </row>
        <row r="19">
          <cell r="J19">
            <v>66396666</v>
          </cell>
        </row>
        <row r="20">
          <cell r="J20">
            <v>3500000</v>
          </cell>
        </row>
        <row r="21">
          <cell r="J21">
            <v>3500000</v>
          </cell>
        </row>
        <row r="22">
          <cell r="J22">
            <v>5000000</v>
          </cell>
        </row>
        <row r="23">
          <cell r="J23">
            <v>10000000</v>
          </cell>
        </row>
        <row r="24">
          <cell r="J24">
            <v>4000000</v>
          </cell>
        </row>
        <row r="25">
          <cell r="J25">
            <v>14000000</v>
          </cell>
        </row>
        <row r="26">
          <cell r="J26">
            <v>12000000</v>
          </cell>
        </row>
        <row r="27">
          <cell r="J27">
            <v>28000000</v>
          </cell>
        </row>
        <row r="28">
          <cell r="J28">
            <v>5000000</v>
          </cell>
        </row>
        <row r="29">
          <cell r="J29">
            <v>5000000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6">
          <cell r="H6">
            <v>1400000</v>
          </cell>
        </row>
        <row r="11">
          <cell r="H11">
            <v>10000000</v>
          </cell>
        </row>
        <row r="12">
          <cell r="H12">
            <v>80000000</v>
          </cell>
        </row>
        <row r="13">
          <cell r="H13">
            <v>2000000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S283"/>
  <sheetViews>
    <sheetView tabSelected="1" view="pageBreakPreview" zoomScaleNormal="90" zoomScaleSheetLayoutView="100" workbookViewId="0">
      <pane xSplit="1" ySplit="7" topLeftCell="G34" activePane="bottomRight" state="frozen"/>
      <selection pane="topRight" activeCell="B1" sqref="B1"/>
      <selection pane="bottomLeft" activeCell="A8" sqref="A8"/>
      <selection pane="bottomRight" activeCell="K204" sqref="K204"/>
    </sheetView>
  </sheetViews>
  <sheetFormatPr baseColWidth="10" defaultRowHeight="12.75" outlineLevelRow="2" x14ac:dyDescent="0.2"/>
  <cols>
    <col min="1" max="1" width="57.7109375" style="2" customWidth="1"/>
    <col min="2" max="2" width="14.5703125" style="2" customWidth="1"/>
    <col min="3" max="3" width="14.7109375" style="2" customWidth="1"/>
    <col min="4" max="4" width="19.85546875" style="2" customWidth="1"/>
    <col min="5" max="5" width="13.42578125" style="2" customWidth="1"/>
    <col min="6" max="6" width="15.42578125" style="2" customWidth="1"/>
    <col min="7" max="7" width="17.5703125" style="2" customWidth="1"/>
    <col min="8" max="8" width="16.140625" style="2" customWidth="1"/>
    <col min="9" max="9" width="21.28515625" style="2" customWidth="1"/>
    <col min="10" max="12" width="19.7109375" style="2" customWidth="1"/>
    <col min="13" max="13" width="11.42578125" style="2" customWidth="1"/>
    <col min="14" max="14" width="17.5703125" style="2" bestFit="1" customWidth="1"/>
    <col min="15" max="17" width="14.5703125" style="2" customWidth="1"/>
    <col min="18" max="16384" width="11.42578125" style="2"/>
  </cols>
  <sheetData>
    <row r="1" spans="1:16" ht="15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6" ht="15" x14ac:dyDescent="0.2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</row>
    <row r="3" spans="1:16" ht="15" x14ac:dyDescent="0.2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6" ht="15" x14ac:dyDescent="0.25">
      <c r="A4" s="3" t="s">
        <v>3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16" ht="15" x14ac:dyDescent="0.25">
      <c r="A5" s="1" t="s">
        <v>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6" ht="15.75" thickBot="1" x14ac:dyDescent="0.3">
      <c r="A6" s="4"/>
      <c r="B6" s="5"/>
      <c r="C6" s="6"/>
      <c r="D6" s="6"/>
      <c r="E6" s="7"/>
      <c r="F6" s="7"/>
      <c r="G6" s="7"/>
      <c r="H6" s="8"/>
      <c r="I6" s="7"/>
    </row>
    <row r="7" spans="1:16" ht="73.5" customHeight="1" thickTop="1" x14ac:dyDescent="0.2">
      <c r="A7" s="9" t="s">
        <v>5</v>
      </c>
      <c r="B7" s="10" t="s">
        <v>6</v>
      </c>
      <c r="C7" s="10" t="s">
        <v>7</v>
      </c>
      <c r="D7" s="10" t="s">
        <v>8</v>
      </c>
      <c r="E7" s="10" t="s">
        <v>9</v>
      </c>
      <c r="F7" s="10" t="s">
        <v>10</v>
      </c>
      <c r="G7" s="10" t="s">
        <v>11</v>
      </c>
      <c r="H7" s="10" t="s">
        <v>12</v>
      </c>
      <c r="I7" s="10" t="s">
        <v>13</v>
      </c>
      <c r="J7" s="10" t="s">
        <v>14</v>
      </c>
      <c r="K7" s="10" t="s">
        <v>15</v>
      </c>
      <c r="L7" s="10" t="s">
        <v>16</v>
      </c>
      <c r="M7" s="11" t="s">
        <v>17</v>
      </c>
    </row>
    <row r="8" spans="1:16" ht="15" x14ac:dyDescent="0.25">
      <c r="A8" s="12" t="s">
        <v>18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4"/>
    </row>
    <row r="9" spans="1:16" ht="15" x14ac:dyDescent="0.25">
      <c r="A9" s="15" t="s">
        <v>19</v>
      </c>
      <c r="B9" s="16">
        <f>SUM(B10:B19)</f>
        <v>304639858.69746625</v>
      </c>
      <c r="C9" s="16">
        <f t="shared" ref="C9:J9" si="0">SUM(C10:C19)</f>
        <v>91182885.817774922</v>
      </c>
      <c r="D9" s="16">
        <f t="shared" si="0"/>
        <v>78548358.754662499</v>
      </c>
      <c r="E9" s="16">
        <f t="shared" si="0"/>
        <v>10630253.432864521</v>
      </c>
      <c r="F9" s="16">
        <f t="shared" si="0"/>
        <v>80724040.98525539</v>
      </c>
      <c r="G9" s="16">
        <f>SUM(G10:G19)</f>
        <v>310528045.85786504</v>
      </c>
      <c r="H9" s="16">
        <f>SUM(H10:H19)</f>
        <v>876253443.54588842</v>
      </c>
      <c r="I9" s="16">
        <f>SUM(I10:I19)</f>
        <v>86760473.054660797</v>
      </c>
      <c r="J9" s="16">
        <f t="shared" si="0"/>
        <v>963013916.60054922</v>
      </c>
      <c r="K9" s="16">
        <f>SUM(K10:K19)</f>
        <v>943003371.59254158</v>
      </c>
      <c r="L9" s="16">
        <f>+K9-J9</f>
        <v>-20010545.008007646</v>
      </c>
      <c r="M9" s="17">
        <f>IFERROR(K9/J9,0)</f>
        <v>0.97922091813725276</v>
      </c>
      <c r="N9" s="18"/>
    </row>
    <row r="10" spans="1:16" ht="14.25" x14ac:dyDescent="0.2">
      <c r="A10" s="19" t="s">
        <v>20</v>
      </c>
      <c r="B10" s="20">
        <f>+'[1]Nómina y honorarios 2016'!K21</f>
        <v>194274150.24360004</v>
      </c>
      <c r="C10" s="20">
        <f>+'[1]Nómina y honorarios 2016'!K48</f>
        <v>64744060.387800008</v>
      </c>
      <c r="D10" s="20">
        <f>+'[1]Nómina y honorarios 2016'!K57</f>
        <v>56432823.069000006</v>
      </c>
      <c r="E10" s="20">
        <f>+'[1]Nómina y honorarios 2016'!K65</f>
        <v>6972700.2660000008</v>
      </c>
      <c r="F10" s="20">
        <f>+'[1]Nómina y honorarios 2016'!K39</f>
        <v>57883792.134900004</v>
      </c>
      <c r="G10" s="20">
        <f>+'[1]Nómina y honorarios 2016'!K69</f>
        <v>201078108.42090002</v>
      </c>
      <c r="H10" s="21">
        <f t="shared" ref="H10:H20" si="1">+B10+C10+D10+G10+E10+F10</f>
        <v>581385634.52220011</v>
      </c>
      <c r="I10" s="20">
        <f>+'[1]Nómina y honorarios 2016'!K12</f>
        <v>38156455.140000001</v>
      </c>
      <c r="J10" s="20">
        <f t="shared" ref="J10:J19" si="2">+H10+I10</f>
        <v>619542089.66220009</v>
      </c>
      <c r="K10" s="20">
        <v>609781557</v>
      </c>
      <c r="L10" s="20">
        <f t="shared" ref="L10:L73" si="3">+K10-J10</f>
        <v>-9760532.6622000933</v>
      </c>
      <c r="M10" s="22">
        <f t="shared" ref="M10:M73" si="4">IFERROR(K10/J10,0)</f>
        <v>0.9842455697117819</v>
      </c>
      <c r="P10" s="23"/>
    </row>
    <row r="11" spans="1:16" ht="14.25" x14ac:dyDescent="0.2">
      <c r="A11" s="19" t="s">
        <v>21</v>
      </c>
      <c r="B11" s="20">
        <f>+'[1]Nómina y honorarios 2016'!O21</f>
        <v>8094756.2601499995</v>
      </c>
      <c r="C11" s="20">
        <f>+'[1]Nómina y honorarios 2016'!O48</f>
        <v>2697669.182825</v>
      </c>
      <c r="D11" s="20">
        <f>+'[1]Nómina y honorarios 2016'!O57</f>
        <v>2351367.6278750002</v>
      </c>
      <c r="E11" s="20">
        <f>+'[1]Nómina y honorarios 2016'!O65</f>
        <v>290529.17775000003</v>
      </c>
      <c r="F11" s="20">
        <f>+'[1]Nómina y honorarios 2016'!O39</f>
        <v>2411824.6722875</v>
      </c>
      <c r="G11" s="20">
        <f>+'[1]Nómina y honorarios 2016'!O69</f>
        <v>8378254.5175374988</v>
      </c>
      <c r="H11" s="21">
        <f t="shared" si="1"/>
        <v>24224401.438424997</v>
      </c>
      <c r="I11" s="20">
        <f>+'[1]Nómina y honorarios 2016'!O12</f>
        <v>1245125.0475000001</v>
      </c>
      <c r="J11" s="20">
        <f t="shared" si="2"/>
        <v>25469526.485924996</v>
      </c>
      <c r="K11" s="20">
        <v>25181157.355500001</v>
      </c>
      <c r="L11" s="20">
        <f t="shared" si="3"/>
        <v>-288369.13042499498</v>
      </c>
      <c r="M11" s="22">
        <f t="shared" si="4"/>
        <v>0.98867787626187897</v>
      </c>
      <c r="N11" s="24"/>
    </row>
    <row r="12" spans="1:16" ht="14.25" x14ac:dyDescent="0.2">
      <c r="A12" s="19" t="s">
        <v>22</v>
      </c>
      <c r="B12" s="20">
        <f>+'[2]Nómina y honorarios 2016'!N21</f>
        <v>13810830.045299998</v>
      </c>
      <c r="C12" s="20">
        <f>+'[2]Nómina y honorarios 2016'!N48</f>
        <v>3016655.8906500004</v>
      </c>
      <c r="D12" s="20">
        <f>+'[2]Nómina y honorarios 2016'!N57</f>
        <v>2324052.7807499999</v>
      </c>
      <c r="E12" s="20">
        <f>+'[2]Nómina y honorarios 2016'!N65</f>
        <v>581058.35550000006</v>
      </c>
      <c r="F12" s="20">
        <f>+'[2]Nómina y honorarios 2016'!N39</f>
        <v>2444966.8695750004</v>
      </c>
      <c r="G12" s="20">
        <f>+'[2]Nómina y honorarios 2016'!N69</f>
        <v>14377826.560075</v>
      </c>
      <c r="H12" s="21">
        <f t="shared" si="1"/>
        <v>36555390.501849994</v>
      </c>
      <c r="I12" s="20">
        <v>2490250.0950000002</v>
      </c>
      <c r="J12" s="20">
        <f t="shared" si="2"/>
        <v>39045640.596849993</v>
      </c>
      <c r="K12" s="20">
        <v>38637255</v>
      </c>
      <c r="L12" s="20">
        <f t="shared" si="3"/>
        <v>-408385.59684999287</v>
      </c>
      <c r="M12" s="22">
        <f t="shared" si="4"/>
        <v>0.98954081452865339</v>
      </c>
      <c r="N12" s="24"/>
    </row>
    <row r="13" spans="1:16" ht="14.25" x14ac:dyDescent="0.2">
      <c r="A13" s="19" t="s">
        <v>23</v>
      </c>
      <c r="B13" s="25">
        <f>+[3]Agregado!$F$7</f>
        <v>15096210.300000001</v>
      </c>
      <c r="C13" s="26">
        <v>0</v>
      </c>
      <c r="D13" s="26">
        <v>0</v>
      </c>
      <c r="E13" s="20">
        <v>0</v>
      </c>
      <c r="F13" s="21">
        <v>0</v>
      </c>
      <c r="G13" s="21">
        <v>10350000</v>
      </c>
      <c r="H13" s="21">
        <f t="shared" si="1"/>
        <v>25446210.300000001</v>
      </c>
      <c r="I13" s="20">
        <f>+'[1]Nómina y honorarios 2016'!I107</f>
        <v>31883811.449200004</v>
      </c>
      <c r="J13" s="20">
        <f>+H13+I13</f>
        <v>57330021.749200001</v>
      </c>
      <c r="K13" s="20">
        <v>53269616</v>
      </c>
      <c r="L13" s="20">
        <f t="shared" si="3"/>
        <v>-4060405.7492000014</v>
      </c>
      <c r="M13" s="22">
        <f t="shared" si="4"/>
        <v>0.92917487861834513</v>
      </c>
      <c r="N13" s="24"/>
    </row>
    <row r="14" spans="1:16" ht="14.25" x14ac:dyDescent="0.2">
      <c r="A14" s="19" t="s">
        <v>24</v>
      </c>
      <c r="B14" s="20">
        <f>+'[1]Nómina y honorarios 2016'!K96</f>
        <v>854160.00000000012</v>
      </c>
      <c r="C14" s="20">
        <f>+'[1]Nómina y honorarios 2016'!O96</f>
        <v>213540.00000000003</v>
      </c>
      <c r="D14" s="20">
        <f>+'[1]Nómina y honorarios 2016'!Q96</f>
        <v>213540.00000000003</v>
      </c>
      <c r="E14" s="20">
        <v>0</v>
      </c>
      <c r="F14" s="20">
        <f>+'[1]Nómina y honorarios 2016'!M96</f>
        <v>213540.00000000003</v>
      </c>
      <c r="G14" s="20">
        <f>+'[1]Nómina y honorarios 2016'!S96</f>
        <v>640620.00000000012</v>
      </c>
      <c r="H14" s="21">
        <f t="shared" si="1"/>
        <v>2135400.0000000005</v>
      </c>
      <c r="I14" s="20">
        <v>0</v>
      </c>
      <c r="J14" s="20">
        <f t="shared" si="2"/>
        <v>2135400.0000000005</v>
      </c>
      <c r="K14" s="20">
        <v>2132879</v>
      </c>
      <c r="L14" s="20">
        <f t="shared" si="3"/>
        <v>-2521.0000000004657</v>
      </c>
      <c r="M14" s="22">
        <f t="shared" si="4"/>
        <v>0.99881942493209686</v>
      </c>
      <c r="N14" s="24"/>
    </row>
    <row r="15" spans="1:16" ht="14.25" x14ac:dyDescent="0.2">
      <c r="A15" s="19" t="s">
        <v>25</v>
      </c>
      <c r="B15" s="20">
        <f>+'[1]Nómina y honorarios 2016'!L21</f>
        <v>13810830.045299998</v>
      </c>
      <c r="C15" s="20">
        <f>+'[1]Nómina y honorarios 2016'!L48</f>
        <v>3016655.8906500004</v>
      </c>
      <c r="D15" s="20">
        <f>+'[1]Nómina y honorarios 2016'!L57</f>
        <v>2324052.7807499999</v>
      </c>
      <c r="E15" s="20">
        <f>+'[1]Nómina y honorarios 2016'!L65</f>
        <v>581058.35550000006</v>
      </c>
      <c r="F15" s="20">
        <f>+'[1]Nómina y honorarios 2016'!L39</f>
        <v>2444966.8695750004</v>
      </c>
      <c r="G15" s="20">
        <f>+'[1]Nómina y honorarios 2016'!L69</f>
        <v>14377826.560075</v>
      </c>
      <c r="H15" s="21">
        <f t="shared" si="1"/>
        <v>36555390.501849994</v>
      </c>
      <c r="I15" s="20">
        <f>+'[1]Nómina y honorarios 2016'!L12</f>
        <v>2490250.0950000002</v>
      </c>
      <c r="J15" s="20">
        <f t="shared" si="2"/>
        <v>39045640.596849993</v>
      </c>
      <c r="K15" s="20">
        <v>38637255</v>
      </c>
      <c r="L15" s="20">
        <f t="shared" si="3"/>
        <v>-408385.59684999287</v>
      </c>
      <c r="M15" s="22">
        <f t="shared" si="4"/>
        <v>0.98954081452865339</v>
      </c>
      <c r="N15" s="24"/>
      <c r="O15" s="27"/>
      <c r="P15" s="27"/>
    </row>
    <row r="16" spans="1:16" ht="14.25" x14ac:dyDescent="0.2">
      <c r="A16" s="19" t="s">
        <v>26</v>
      </c>
      <c r="B16" s="20">
        <f>+'[1]Nómina y honorarios 2016'!M21</f>
        <v>1657299.6054359998</v>
      </c>
      <c r="C16" s="20">
        <f>+'[1]Nómina y honorarios 2016'!M48</f>
        <v>361998.706878</v>
      </c>
      <c r="D16" s="20">
        <f>+'[1]Nómina y honorarios 2016'!M57</f>
        <v>278886.33369</v>
      </c>
      <c r="E16" s="20">
        <f>+'[1]Nómina y honorarios 2016'!M65</f>
        <v>69727.002659999998</v>
      </c>
      <c r="F16" s="20">
        <f>+'[1]Nómina y honorarios 2016'!M39</f>
        <v>293396.02434900001</v>
      </c>
      <c r="G16" s="20">
        <f>+'[1]Nómina y honorarios 2016'!M69</f>
        <v>1725339.1872089996</v>
      </c>
      <c r="H16" s="21">
        <f t="shared" si="1"/>
        <v>4386646.8602219997</v>
      </c>
      <c r="I16" s="20">
        <f>+'[1]Nómina y honorarios 2016'!M12</f>
        <v>298830.01139999996</v>
      </c>
      <c r="J16" s="20">
        <f t="shared" si="2"/>
        <v>4685476.8716219999</v>
      </c>
      <c r="K16" s="20">
        <v>4435602.0227999995</v>
      </c>
      <c r="L16" s="20">
        <f t="shared" si="3"/>
        <v>-249874.84882200044</v>
      </c>
      <c r="M16" s="22">
        <f t="shared" si="4"/>
        <v>0.94667034846860743</v>
      </c>
      <c r="N16" s="24"/>
      <c r="O16" s="27"/>
      <c r="P16" s="27"/>
    </row>
    <row r="17" spans="1:14" ht="14.25" x14ac:dyDescent="0.2">
      <c r="A17" s="19" t="s">
        <v>27</v>
      </c>
      <c r="B17" s="20">
        <f>+'[1]Nómina y honorarios 2016'!S21</f>
        <v>39302886.837654546</v>
      </c>
      <c r="C17" s="20">
        <f>+'[1]Nómina y honorarios 2016'!S48</f>
        <v>11761326.225103116</v>
      </c>
      <c r="D17" s="20">
        <f>+'[1]Nómina y honorarios 2016'!S57</f>
        <v>10050535.411333499</v>
      </c>
      <c r="E17" s="20">
        <f>+'[1]Nómina y honorarios 2016'!S65</f>
        <v>1465801.0499185203</v>
      </c>
      <c r="F17" s="20">
        <f>+'[1]Nómina y honorarios 2016'!S39</f>
        <v>10319160.632978478</v>
      </c>
      <c r="G17" s="20">
        <f>+'[1]Nómina y honorarios 2016'!S69</f>
        <v>41185777.667022094</v>
      </c>
      <c r="H17" s="21">
        <f t="shared" si="1"/>
        <v>114085487.82401025</v>
      </c>
      <c r="I17" s="20">
        <f>+'[1]Nómina y honorarios 2016'!S12</f>
        <v>7326983.1071208008</v>
      </c>
      <c r="J17" s="20">
        <f t="shared" si="2"/>
        <v>121412470.93113105</v>
      </c>
      <c r="K17" s="20">
        <v>120730633.21424159</v>
      </c>
      <c r="L17" s="20">
        <f t="shared" si="3"/>
        <v>-681837.71688945591</v>
      </c>
      <c r="M17" s="22">
        <f t="shared" si="4"/>
        <v>0.99438412123844988</v>
      </c>
      <c r="N17" s="24"/>
    </row>
    <row r="18" spans="1:14" ht="14.25" x14ac:dyDescent="0.2">
      <c r="A18" s="19" t="s">
        <v>28</v>
      </c>
      <c r="B18" s="20">
        <f>+'[1]Nómina y honorarios 2016'!U21</f>
        <v>7883882.3822336011</v>
      </c>
      <c r="C18" s="20">
        <f>+'[1]Nómina y honorarios 2016'!U48</f>
        <v>2387102.0150528001</v>
      </c>
      <c r="D18" s="20">
        <f>+'[1]Nómina y honorarios 2016'!U57</f>
        <v>2032489.222784</v>
      </c>
      <c r="E18" s="20">
        <f>+'[1]Nómina y honorarios 2016'!U65</f>
        <v>297501.87801600003</v>
      </c>
      <c r="F18" s="20">
        <f>+'[1]Nómina y honorarios 2016'!U39</f>
        <v>2094397.2362624002</v>
      </c>
      <c r="G18" s="20">
        <f>+'[1]Nómina y honorarios 2016'!U69</f>
        <v>8184130.1977984011</v>
      </c>
      <c r="H18" s="21">
        <f t="shared" si="1"/>
        <v>22879502.932147197</v>
      </c>
      <c r="I18" s="20">
        <f>+'[1]Nómina y honorarios 2016'!U12</f>
        <v>1275008.0486399999</v>
      </c>
      <c r="J18" s="20">
        <f t="shared" si="2"/>
        <v>24154510.980787199</v>
      </c>
      <c r="K18" s="20">
        <v>22315417</v>
      </c>
      <c r="L18" s="20">
        <f t="shared" si="3"/>
        <v>-1839093.980787199</v>
      </c>
      <c r="M18" s="22">
        <f t="shared" si="4"/>
        <v>0.92386126209509944</v>
      </c>
      <c r="N18" s="24"/>
    </row>
    <row r="19" spans="1:14" ht="14.25" x14ac:dyDescent="0.2">
      <c r="A19" s="19" t="s">
        <v>29</v>
      </c>
      <c r="B19" s="20">
        <f>+'[1]Nómina y honorarios 2016'!X21</f>
        <v>9854852.9777920023</v>
      </c>
      <c r="C19" s="20">
        <f>+'[1]Nómina y honorarios 2016'!X48</f>
        <v>2983877.5188159999</v>
      </c>
      <c r="D19" s="20">
        <f>+'[1]Nómina y honorarios 2016'!X57</f>
        <v>2540611.5284800003</v>
      </c>
      <c r="E19" s="20">
        <f>+'[1]Nómina y honorarios 2016'!X65</f>
        <v>371877.34752000007</v>
      </c>
      <c r="F19" s="20">
        <f>+'[1]Nómina y honorarios 2016'!X39</f>
        <v>2617996.5453279996</v>
      </c>
      <c r="G19" s="20">
        <f>+'[1]Nómina y honorarios 2016'!X69</f>
        <v>10230162.747248</v>
      </c>
      <c r="H19" s="21">
        <f t="shared" si="1"/>
        <v>28599378.665184002</v>
      </c>
      <c r="I19" s="20">
        <f>+'[1]Nómina y honorarios 2016'!X12</f>
        <v>1593760.0608000001</v>
      </c>
      <c r="J19" s="20">
        <f t="shared" si="2"/>
        <v>30193138.725984003</v>
      </c>
      <c r="K19" s="20">
        <v>27882000</v>
      </c>
      <c r="L19" s="20">
        <f t="shared" si="3"/>
        <v>-2311138.7259840034</v>
      </c>
      <c r="M19" s="22">
        <f t="shared" si="4"/>
        <v>0.9234548369760891</v>
      </c>
      <c r="N19" s="24"/>
    </row>
    <row r="20" spans="1:14" ht="15" x14ac:dyDescent="0.25">
      <c r="A20" s="28" t="s">
        <v>30</v>
      </c>
      <c r="B20" s="29">
        <f t="shared" ref="B20:G20" si="5">SUM(B10:B19)</f>
        <v>304639858.69746625</v>
      </c>
      <c r="C20" s="29">
        <f t="shared" si="5"/>
        <v>91182885.817774922</v>
      </c>
      <c r="D20" s="29">
        <f t="shared" si="5"/>
        <v>78548358.754662499</v>
      </c>
      <c r="E20" s="29">
        <f t="shared" si="5"/>
        <v>10630253.432864521</v>
      </c>
      <c r="F20" s="29">
        <f t="shared" si="5"/>
        <v>80724040.98525539</v>
      </c>
      <c r="G20" s="29">
        <f t="shared" si="5"/>
        <v>310528045.85786504</v>
      </c>
      <c r="H20" s="29">
        <f t="shared" si="1"/>
        <v>876253443.54588866</v>
      </c>
      <c r="I20" s="29">
        <f>SUM(I10:I19)</f>
        <v>86760473.054660797</v>
      </c>
      <c r="J20" s="29">
        <f>SUM(J10:J19)</f>
        <v>963013916.60054922</v>
      </c>
      <c r="K20" s="29">
        <f>SUM(K10:K19)</f>
        <v>943003371.59254158</v>
      </c>
      <c r="L20" s="29">
        <f t="shared" si="3"/>
        <v>-20010545.008007646</v>
      </c>
      <c r="M20" s="17">
        <f t="shared" si="4"/>
        <v>0.97922091813725276</v>
      </c>
      <c r="N20" s="29"/>
    </row>
    <row r="21" spans="1:14" ht="15" x14ac:dyDescent="0.25">
      <c r="A21" s="12" t="s">
        <v>31</v>
      </c>
      <c r="B21" s="20"/>
      <c r="C21" s="20"/>
      <c r="D21" s="20"/>
      <c r="E21" s="20"/>
      <c r="F21" s="20"/>
      <c r="G21" s="20"/>
      <c r="H21" s="20"/>
      <c r="I21" s="29"/>
      <c r="J21" s="20"/>
      <c r="K21" s="20"/>
      <c r="L21" s="20"/>
      <c r="M21" s="17"/>
      <c r="N21" s="24"/>
    </row>
    <row r="22" spans="1:14" ht="14.25" x14ac:dyDescent="0.2">
      <c r="A22" s="30" t="s">
        <v>32</v>
      </c>
      <c r="B22" s="31">
        <f>+[1]Funcionamiento!I10</f>
        <v>66081141</v>
      </c>
      <c r="C22" s="31">
        <f>+[1]Funcionamiento!J10</f>
        <v>0</v>
      </c>
      <c r="D22" s="31">
        <v>0</v>
      </c>
      <c r="E22" s="31">
        <v>0</v>
      </c>
      <c r="F22" s="31">
        <f>+[1]Funcionamiento!L10</f>
        <v>0</v>
      </c>
      <c r="G22" s="31">
        <v>7000000</v>
      </c>
      <c r="H22" s="31">
        <f t="shared" ref="H22:H36" si="6">+B22+C22+D22+G22+E22+F22</f>
        <v>73081141</v>
      </c>
      <c r="I22" s="20">
        <v>96163375.174400002</v>
      </c>
      <c r="J22" s="20">
        <f>+I22+H22</f>
        <v>169244516.1744</v>
      </c>
      <c r="K22" s="20">
        <v>161315052</v>
      </c>
      <c r="L22" s="20">
        <f t="shared" si="3"/>
        <v>-7929464.1744000018</v>
      </c>
      <c r="M22" s="22">
        <f t="shared" si="4"/>
        <v>0.95314788122157534</v>
      </c>
      <c r="N22" s="24"/>
    </row>
    <row r="23" spans="1:14" ht="14.25" x14ac:dyDescent="0.2">
      <c r="A23" s="30" t="s">
        <v>33</v>
      </c>
      <c r="B23" s="20">
        <f>+[1]Funcionamiento!I24</f>
        <v>3000000</v>
      </c>
      <c r="C23" s="31">
        <f>+[1]Funcionamiento!J24</f>
        <v>0</v>
      </c>
      <c r="D23" s="31">
        <v>0</v>
      </c>
      <c r="E23" s="20">
        <f>+[1]Funcionamiento!H24</f>
        <v>1400000</v>
      </c>
      <c r="F23" s="31">
        <f>+[1]Funcionamiento!L24</f>
        <v>0</v>
      </c>
      <c r="G23" s="20">
        <f>+[1]Funcionamiento!G24</f>
        <v>4800000</v>
      </c>
      <c r="H23" s="31">
        <f t="shared" si="6"/>
        <v>9200000</v>
      </c>
      <c r="I23" s="20">
        <f>+[1]Funcionamiento!F24</f>
        <v>3023598.5429250002</v>
      </c>
      <c r="J23" s="20">
        <f t="shared" ref="J23:J36" si="7">+H23+I23</f>
        <v>12223598.542925</v>
      </c>
      <c r="K23" s="20">
        <v>6505950</v>
      </c>
      <c r="L23" s="20">
        <f t="shared" si="3"/>
        <v>-5717648.5429250002</v>
      </c>
      <c r="M23" s="22">
        <f t="shared" si="4"/>
        <v>0.53224506491712575</v>
      </c>
    </row>
    <row r="24" spans="1:14" ht="14.25" x14ac:dyDescent="0.2">
      <c r="A24" s="30" t="s">
        <v>34</v>
      </c>
      <c r="B24" s="31">
        <f>+[1]Funcionamiento!I14</f>
        <v>0</v>
      </c>
      <c r="C24" s="31">
        <v>0</v>
      </c>
      <c r="D24" s="31">
        <v>0</v>
      </c>
      <c r="E24" s="31">
        <v>0</v>
      </c>
      <c r="F24" s="31"/>
      <c r="G24" s="31">
        <f>+[1]Funcionamiento!G14</f>
        <v>3000000</v>
      </c>
      <c r="H24" s="31">
        <f t="shared" si="6"/>
        <v>3000000</v>
      </c>
      <c r="I24" s="20">
        <f>+[1]Funcionamiento!F14</f>
        <v>5105769.1601999998</v>
      </c>
      <c r="J24" s="20">
        <f t="shared" si="7"/>
        <v>8105769.1601999998</v>
      </c>
      <c r="K24" s="20">
        <v>7984782</v>
      </c>
      <c r="L24" s="20">
        <f t="shared" si="3"/>
        <v>-120987.16019999981</v>
      </c>
      <c r="M24" s="22">
        <f t="shared" si="4"/>
        <v>0.98507394451916341</v>
      </c>
      <c r="N24" s="24"/>
    </row>
    <row r="25" spans="1:14" ht="14.25" x14ac:dyDescent="0.2">
      <c r="A25" s="30" t="s">
        <v>35</v>
      </c>
      <c r="B25" s="20">
        <f>+[1]Funcionamiento!I26</f>
        <v>6436903</v>
      </c>
      <c r="C25" s="31">
        <f>+[1]Funcionamiento!J26</f>
        <v>2822184.6787500004</v>
      </c>
      <c r="D25" s="31">
        <f>+[1]Funcionamiento!K26</f>
        <v>1693372.2000000002</v>
      </c>
      <c r="E25" s="31">
        <f>+[1]Funcionamiento!H26</f>
        <v>1000000</v>
      </c>
      <c r="F25" s="31">
        <f>+[1]Funcionamiento!L26</f>
        <v>2668882.17735</v>
      </c>
      <c r="G25" s="31">
        <v>80000000</v>
      </c>
      <c r="H25" s="31">
        <f t="shared" si="6"/>
        <v>94621342.056099996</v>
      </c>
      <c r="I25" s="20">
        <v>8499687</v>
      </c>
      <c r="J25" s="20">
        <f t="shared" si="7"/>
        <v>103121029.0561</v>
      </c>
      <c r="K25" s="20">
        <v>100043452</v>
      </c>
      <c r="L25" s="20">
        <f t="shared" si="3"/>
        <v>-3077577.056099996</v>
      </c>
      <c r="M25" s="22">
        <f t="shared" si="4"/>
        <v>0.97015567935783753</v>
      </c>
    </row>
    <row r="26" spans="1:14" ht="14.25" x14ac:dyDescent="0.2">
      <c r="A26" s="30" t="s">
        <v>36</v>
      </c>
      <c r="B26" s="31">
        <f>+[1]Funcionamiento!I28</f>
        <v>300000</v>
      </c>
      <c r="C26" s="31">
        <f>+[1]Funcionamiento!J28</f>
        <v>677324.32290000003</v>
      </c>
      <c r="D26" s="31">
        <f>+[1]Funcionamiento!K28</f>
        <v>500000</v>
      </c>
      <c r="E26" s="31">
        <v>0</v>
      </c>
      <c r="F26" s="31">
        <f>+[1]Funcionamiento!L28</f>
        <v>643458.21352500003</v>
      </c>
      <c r="G26" s="31">
        <f>+[1]Funcionamiento!G28-35000</f>
        <v>715000</v>
      </c>
      <c r="H26" s="31">
        <f t="shared" si="6"/>
        <v>2835782.5364250001</v>
      </c>
      <c r="I26" s="20">
        <f>+[1]Funcionamiento!F28</f>
        <v>1210864.1560500001</v>
      </c>
      <c r="J26" s="20">
        <f t="shared" si="7"/>
        <v>4046646.6924750004</v>
      </c>
      <c r="K26" s="20">
        <v>2261097</v>
      </c>
      <c r="L26" s="20">
        <f t="shared" si="3"/>
        <v>-1785549.6924750004</v>
      </c>
      <c r="M26" s="22">
        <f t="shared" si="4"/>
        <v>0.55875819458235754</v>
      </c>
    </row>
    <row r="27" spans="1:14" ht="14.25" x14ac:dyDescent="0.2">
      <c r="A27" s="19" t="s">
        <v>37</v>
      </c>
      <c r="B27" s="31">
        <v>0</v>
      </c>
      <c r="C27" s="31">
        <v>0</v>
      </c>
      <c r="D27" s="31">
        <v>0</v>
      </c>
      <c r="E27" s="31"/>
      <c r="F27" s="31"/>
      <c r="G27" s="31"/>
      <c r="H27" s="31">
        <f t="shared" si="6"/>
        <v>0</v>
      </c>
      <c r="I27" s="20">
        <f>+[1]Funcionamiento!F8</f>
        <v>7000000</v>
      </c>
      <c r="J27" s="20">
        <f t="shared" si="7"/>
        <v>7000000</v>
      </c>
      <c r="K27" s="20">
        <v>140487</v>
      </c>
      <c r="L27" s="20">
        <f t="shared" si="3"/>
        <v>-6859513</v>
      </c>
      <c r="M27" s="22">
        <f t="shared" si="4"/>
        <v>2.006957142857143E-2</v>
      </c>
      <c r="N27" s="24"/>
    </row>
    <row r="28" spans="1:14" ht="14.25" x14ac:dyDescent="0.2">
      <c r="A28" s="30" t="s">
        <v>38</v>
      </c>
      <c r="B28" s="31">
        <f>+[1]Funcionamiento!I16</f>
        <v>2028628.9323</v>
      </c>
      <c r="C28" s="31">
        <f>+[1]Funcionamiento!J16</f>
        <v>2028628.9323</v>
      </c>
      <c r="D28" s="31">
        <f>+[1]Funcionamiento!K16</f>
        <v>2028628.9323</v>
      </c>
      <c r="E28" s="31">
        <f>+[1]Funcionamiento!H16</f>
        <v>2028628.9323</v>
      </c>
      <c r="F28" s="31">
        <f>+[1]Funcionamiento!L16</f>
        <v>2028628.9323</v>
      </c>
      <c r="G28" s="31">
        <f>+[1]Funcionamiento!G16+35000</f>
        <v>2063628.9323</v>
      </c>
      <c r="H28" s="31">
        <f t="shared" si="6"/>
        <v>12206773.593799999</v>
      </c>
      <c r="I28" s="20">
        <v>79836136.413849995</v>
      </c>
      <c r="J28" s="20">
        <f t="shared" si="7"/>
        <v>92042910.007649988</v>
      </c>
      <c r="K28" s="20">
        <v>91467924</v>
      </c>
      <c r="L28" s="20">
        <f t="shared" si="3"/>
        <v>-574986.00764998794</v>
      </c>
      <c r="M28" s="22">
        <f t="shared" si="4"/>
        <v>0.99375306574289968</v>
      </c>
    </row>
    <row r="29" spans="1:14" ht="14.25" x14ac:dyDescent="0.2">
      <c r="A29" s="30" t="s">
        <v>39</v>
      </c>
      <c r="B29" s="31">
        <f>+[1]Funcionamiento!I30</f>
        <v>1000000</v>
      </c>
      <c r="C29" s="31">
        <f>+[1]Funcionamiento!J30</f>
        <v>133462.5</v>
      </c>
      <c r="D29" s="31">
        <f>+[1]Funcionamiento!K30</f>
        <v>3750000</v>
      </c>
      <c r="E29" s="31">
        <f>+[1]Funcionamiento!H30</f>
        <v>375000</v>
      </c>
      <c r="F29" s="31"/>
      <c r="G29" s="31">
        <f>+[1]Funcionamiento!G30-2030000</f>
        <v>7579300</v>
      </c>
      <c r="H29" s="31">
        <f t="shared" si="6"/>
        <v>12837762.5</v>
      </c>
      <c r="I29" s="20">
        <f>+[1]Funcionamiento!F30</f>
        <v>5872350</v>
      </c>
      <c r="J29" s="20">
        <f t="shared" si="7"/>
        <v>18710112.5</v>
      </c>
      <c r="K29" s="20">
        <v>5997829</v>
      </c>
      <c r="L29" s="20">
        <f t="shared" si="3"/>
        <v>-12712283.5</v>
      </c>
      <c r="M29" s="22">
        <f t="shared" si="4"/>
        <v>0.32056616442044378</v>
      </c>
    </row>
    <row r="30" spans="1:14" ht="14.25" x14ac:dyDescent="0.2">
      <c r="A30" s="30" t="s">
        <v>40</v>
      </c>
      <c r="B30" s="31">
        <v>0</v>
      </c>
      <c r="C30" s="31">
        <v>0</v>
      </c>
      <c r="D30" s="31">
        <v>0</v>
      </c>
      <c r="E30" s="31"/>
      <c r="F30" s="31"/>
      <c r="G30" s="31">
        <f>+[1]Funcionamiento!G34+2030000</f>
        <v>17404880</v>
      </c>
      <c r="H30" s="31">
        <f t="shared" si="6"/>
        <v>17404880</v>
      </c>
      <c r="I30" s="20">
        <f>+[1]Funcionamiento!F34</f>
        <v>23369460.721275002</v>
      </c>
      <c r="J30" s="20">
        <f t="shared" si="7"/>
        <v>40774340.721275002</v>
      </c>
      <c r="K30" s="20">
        <v>40558476</v>
      </c>
      <c r="L30" s="20">
        <f t="shared" si="3"/>
        <v>-215864.72127500176</v>
      </c>
      <c r="M30" s="22">
        <f t="shared" si="4"/>
        <v>0.99470586850807452</v>
      </c>
    </row>
    <row r="31" spans="1:14" ht="14.25" x14ac:dyDescent="0.2">
      <c r="A31" s="30" t="s">
        <v>41</v>
      </c>
      <c r="B31" s="20">
        <f>+[1]Funcionamiento!I22</f>
        <v>4000000</v>
      </c>
      <c r="C31" s="20">
        <f>+[1]Funcionamiento!J22</f>
        <v>4336568.9853750002</v>
      </c>
      <c r="D31" s="20">
        <f>+[1]Funcionamiento!K22</f>
        <v>2060247.2662500001</v>
      </c>
      <c r="E31" s="20"/>
      <c r="F31" s="31">
        <v>9563981</v>
      </c>
      <c r="G31" s="20">
        <f>+[1]Funcionamiento!G22</f>
        <v>92000000</v>
      </c>
      <c r="H31" s="31">
        <f t="shared" si="6"/>
        <v>111960797.251625</v>
      </c>
      <c r="I31" s="20">
        <f>+[1]Funcionamiento!F22</f>
        <v>6673125.0000000009</v>
      </c>
      <c r="J31" s="20">
        <f t="shared" si="7"/>
        <v>118633922.251625</v>
      </c>
      <c r="K31" s="20">
        <v>110222304</v>
      </c>
      <c r="L31" s="20">
        <f t="shared" si="3"/>
        <v>-8411618.2516250014</v>
      </c>
      <c r="M31" s="22">
        <f t="shared" si="4"/>
        <v>0.92909601156249566</v>
      </c>
    </row>
    <row r="32" spans="1:14" ht="14.25" x14ac:dyDescent="0.2">
      <c r="A32" s="30" t="s">
        <v>42</v>
      </c>
      <c r="B32" s="31">
        <v>0</v>
      </c>
      <c r="C32" s="31">
        <v>0</v>
      </c>
      <c r="D32" s="31">
        <v>0</v>
      </c>
      <c r="E32" s="31"/>
      <c r="F32" s="31"/>
      <c r="G32" s="31"/>
      <c r="H32" s="31">
        <f t="shared" si="6"/>
        <v>0</v>
      </c>
      <c r="I32" s="20">
        <f>+[1]Funcionamiento!F12</f>
        <v>1614207.5835000002</v>
      </c>
      <c r="J32" s="20">
        <f t="shared" si="7"/>
        <v>1614207.5835000002</v>
      </c>
      <c r="K32" s="20">
        <v>1590400</v>
      </c>
      <c r="L32" s="20">
        <f t="shared" si="3"/>
        <v>-23807.583500000183</v>
      </c>
      <c r="M32" s="22">
        <f t="shared" si="4"/>
        <v>0.98525122558997058</v>
      </c>
      <c r="N32" s="24"/>
    </row>
    <row r="33" spans="1:14" ht="14.25" x14ac:dyDescent="0.2">
      <c r="A33" s="30" t="s">
        <v>43</v>
      </c>
      <c r="B33" s="20">
        <f>+[1]Funcionamiento!I18</f>
        <v>2600501.8647000003</v>
      </c>
      <c r="C33" s="20">
        <f>+[1]Funcionamiento!J18</f>
        <v>1011306.2214</v>
      </c>
      <c r="D33" s="20">
        <f>+[1]Funcionamiento!K18</f>
        <v>433417.06642500003</v>
      </c>
      <c r="E33" s="20"/>
      <c r="F33" s="20">
        <f>+[1]Funcionamiento!L18</f>
        <v>2600501.8647000003</v>
      </c>
      <c r="G33" s="20">
        <f>+[1]Funcionamiento!G18</f>
        <v>2338263</v>
      </c>
      <c r="H33" s="31">
        <f t="shared" si="6"/>
        <v>8983990.017225001</v>
      </c>
      <c r="I33" s="20">
        <f>+[1]Funcionamiento!F18</f>
        <v>7368088.527675001</v>
      </c>
      <c r="J33" s="20">
        <f t="shared" si="7"/>
        <v>16352078.544900002</v>
      </c>
      <c r="K33" s="20">
        <v>12917314</v>
      </c>
      <c r="L33" s="20">
        <f t="shared" si="3"/>
        <v>-3434764.544900002</v>
      </c>
      <c r="M33" s="22">
        <f t="shared" si="4"/>
        <v>0.78994936114887615</v>
      </c>
    </row>
    <row r="34" spans="1:14" ht="14.25" x14ac:dyDescent="0.2">
      <c r="A34" s="30" t="s">
        <v>44</v>
      </c>
      <c r="B34" s="31">
        <f>+[1]Funcionamiento!I20</f>
        <v>800775.00000000012</v>
      </c>
      <c r="C34" s="31">
        <v>0</v>
      </c>
      <c r="D34" s="31">
        <v>0</v>
      </c>
      <c r="E34" s="31"/>
      <c r="F34" s="31">
        <f>+[1]Funcionamiento!L20</f>
        <v>3600000</v>
      </c>
      <c r="G34" s="31">
        <f>+[1]Funcionamiento!G20</f>
        <v>2482317.8847750002</v>
      </c>
      <c r="H34" s="31">
        <f t="shared" si="6"/>
        <v>6883092.8847749997</v>
      </c>
      <c r="I34" s="20">
        <f>+[1]Funcionamiento!F20</f>
        <v>13011842.889975002</v>
      </c>
      <c r="J34" s="20">
        <f>+H34+I34</f>
        <v>19894935.774750002</v>
      </c>
      <c r="K34" s="20">
        <v>19581948</v>
      </c>
      <c r="L34" s="20">
        <f t="shared" si="3"/>
        <v>-312987.77475000173</v>
      </c>
      <c r="M34" s="22">
        <f t="shared" si="4"/>
        <v>0.98426796757257018</v>
      </c>
    </row>
    <row r="35" spans="1:14" ht="14.25" x14ac:dyDescent="0.2">
      <c r="A35" s="30" t="s">
        <v>45</v>
      </c>
      <c r="B35" s="31">
        <v>0</v>
      </c>
      <c r="C35" s="31">
        <v>0</v>
      </c>
      <c r="D35" s="31">
        <v>0</v>
      </c>
      <c r="E35" s="31"/>
      <c r="F35" s="31"/>
      <c r="G35" s="31"/>
      <c r="H35" s="31">
        <f t="shared" si="6"/>
        <v>0</v>
      </c>
      <c r="I35" s="20">
        <f>+[1]Funcionamiento!F36</f>
        <v>2220612.4334</v>
      </c>
      <c r="J35" s="20">
        <f t="shared" si="7"/>
        <v>2220612.4334</v>
      </c>
      <c r="K35" s="20">
        <v>1736520</v>
      </c>
      <c r="L35" s="20">
        <f t="shared" si="3"/>
        <v>-484092.43339999998</v>
      </c>
      <c r="M35" s="22">
        <f t="shared" si="4"/>
        <v>0.78200048503790387</v>
      </c>
    </row>
    <row r="36" spans="1:14" ht="14.25" x14ac:dyDescent="0.2">
      <c r="A36" s="30" t="s">
        <v>46</v>
      </c>
      <c r="B36" s="31">
        <v>0</v>
      </c>
      <c r="C36" s="31">
        <v>0</v>
      </c>
      <c r="D36" s="31">
        <v>0</v>
      </c>
      <c r="E36" s="31"/>
      <c r="F36" s="31"/>
      <c r="G36" s="31"/>
      <c r="H36" s="31">
        <f t="shared" si="6"/>
        <v>0</v>
      </c>
      <c r="I36" s="20">
        <f>+[1]Funcionamiento!F32</f>
        <v>5602029.9809250012</v>
      </c>
      <c r="J36" s="20">
        <f t="shared" si="7"/>
        <v>5602029.9809250012</v>
      </c>
      <c r="K36" s="20">
        <v>5345326</v>
      </c>
      <c r="L36" s="20">
        <f t="shared" si="3"/>
        <v>-256703.9809250012</v>
      </c>
      <c r="M36" s="22">
        <f t="shared" si="4"/>
        <v>0.95417661422750644</v>
      </c>
    </row>
    <row r="37" spans="1:14" ht="15" x14ac:dyDescent="0.25">
      <c r="A37" s="28" t="s">
        <v>47</v>
      </c>
      <c r="B37" s="29">
        <f>SUM(B22:B36)</f>
        <v>86247949.797000006</v>
      </c>
      <c r="C37" s="29">
        <f t="shared" ref="C37:I37" si="8">SUM(C22:C36)</f>
        <v>11009475.640725002</v>
      </c>
      <c r="D37" s="29">
        <f t="shared" si="8"/>
        <v>10465665.464974999</v>
      </c>
      <c r="E37" s="29">
        <f>SUM(E22:E36)</f>
        <v>4803628.9322999995</v>
      </c>
      <c r="F37" s="29">
        <f t="shared" si="8"/>
        <v>21105452.187874999</v>
      </c>
      <c r="G37" s="29">
        <f>SUM(G22:G36)</f>
        <v>219383389.81707501</v>
      </c>
      <c r="H37" s="32">
        <f t="shared" si="8"/>
        <v>353015561.83995003</v>
      </c>
      <c r="I37" s="29">
        <f t="shared" si="8"/>
        <v>266571147.58417502</v>
      </c>
      <c r="J37" s="29">
        <f>SUM(J22:J36)</f>
        <v>619586709.42412496</v>
      </c>
      <c r="K37" s="29">
        <f>SUM(K22:K36)</f>
        <v>567668861</v>
      </c>
      <c r="L37" s="29">
        <f t="shared" si="3"/>
        <v>-51917848.424124956</v>
      </c>
      <c r="M37" s="17">
        <f t="shared" si="4"/>
        <v>0.91620567769702477</v>
      </c>
    </row>
    <row r="38" spans="1:14" ht="15" x14ac:dyDescent="0.25">
      <c r="A38" s="33" t="s">
        <v>48</v>
      </c>
      <c r="B38" s="34">
        <f t="shared" ref="B38:G38" si="9">+B37+B20</f>
        <v>390887808.49446625</v>
      </c>
      <c r="C38" s="34">
        <f t="shared" si="9"/>
        <v>102192361.45849992</v>
      </c>
      <c r="D38" s="34">
        <f t="shared" si="9"/>
        <v>89014024.219637498</v>
      </c>
      <c r="E38" s="34">
        <f t="shared" si="9"/>
        <v>15433882.36516452</v>
      </c>
      <c r="F38" s="34">
        <f t="shared" si="9"/>
        <v>101829493.17313039</v>
      </c>
      <c r="G38" s="34">
        <f t="shared" si="9"/>
        <v>529911435.67494005</v>
      </c>
      <c r="H38" s="35">
        <f>+B38+C38+D38+G38+E38+F38</f>
        <v>1229269005.3858385</v>
      </c>
      <c r="I38" s="34">
        <f>+I37+I20</f>
        <v>353331620.63883579</v>
      </c>
      <c r="J38" s="34">
        <f>+J37+J20</f>
        <v>1582600626.0246742</v>
      </c>
      <c r="K38" s="34">
        <f>+K37+K20</f>
        <v>1510672232.5925417</v>
      </c>
      <c r="L38" s="34">
        <f t="shared" si="3"/>
        <v>-71928393.432132483</v>
      </c>
      <c r="M38" s="36">
        <f t="shared" si="4"/>
        <v>0.95455050866951252</v>
      </c>
      <c r="N38" s="37"/>
    </row>
    <row r="39" spans="1:14" ht="15" x14ac:dyDescent="0.25">
      <c r="A39" s="38"/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40"/>
    </row>
    <row r="40" spans="1:14" ht="15" x14ac:dyDescent="0.25">
      <c r="A40" s="41" t="s">
        <v>49</v>
      </c>
      <c r="B40" s="42">
        <f>+B42</f>
        <v>857423451.07580018</v>
      </c>
      <c r="C40" s="42">
        <f>+C136</f>
        <v>401969282</v>
      </c>
      <c r="D40" s="42">
        <f>+D157</f>
        <v>467262236</v>
      </c>
      <c r="E40" s="42">
        <f>+E188</f>
        <v>92000000</v>
      </c>
      <c r="F40" s="42">
        <f>+F73</f>
        <v>2594712541</v>
      </c>
      <c r="G40" s="42">
        <f>+G112</f>
        <v>4112255000</v>
      </c>
      <c r="H40" s="42">
        <f>+B40+C40+D40+G40+E40+F40</f>
        <v>8525622510.0757999</v>
      </c>
      <c r="I40" s="42">
        <v>0</v>
      </c>
      <c r="J40" s="42">
        <f>+I40+H40</f>
        <v>8525622510.0757999</v>
      </c>
      <c r="K40" s="42">
        <f>+K42+K73+K112+K136+K157+K188</f>
        <v>7151428771</v>
      </c>
      <c r="L40" s="42">
        <f t="shared" si="3"/>
        <v>-1374193739.0757999</v>
      </c>
      <c r="M40" s="43">
        <f t="shared" si="4"/>
        <v>0.83881602341040284</v>
      </c>
    </row>
    <row r="41" spans="1:14" ht="15" x14ac:dyDescent="0.25">
      <c r="A41" s="41"/>
      <c r="B41" s="42"/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3"/>
    </row>
    <row r="42" spans="1:14" ht="15" x14ac:dyDescent="0.25">
      <c r="A42" s="41" t="s">
        <v>50</v>
      </c>
      <c r="B42" s="42">
        <f>+B43+B46+B57+B61+B65+B69</f>
        <v>857423451.07580018</v>
      </c>
      <c r="C42" s="42"/>
      <c r="D42" s="42"/>
      <c r="E42" s="42"/>
      <c r="F42" s="42"/>
      <c r="G42" s="42"/>
      <c r="H42" s="42">
        <f>+H43+H46+H57+H61+H65+H69</f>
        <v>857423451.07580018</v>
      </c>
      <c r="I42" s="42"/>
      <c r="J42" s="42">
        <f>+J43+J46+J57+J61+J65+J69</f>
        <v>857423451.07580018</v>
      </c>
      <c r="K42" s="42">
        <f>+K43+K46+K57+K61+K65+K69</f>
        <v>587981212</v>
      </c>
      <c r="L42" s="42">
        <f t="shared" si="3"/>
        <v>-269442239.07580018</v>
      </c>
      <c r="M42" s="17">
        <f t="shared" si="4"/>
        <v>0.685753592652809</v>
      </c>
    </row>
    <row r="43" spans="1:14" s="45" customFormat="1" ht="15" x14ac:dyDescent="0.25">
      <c r="A43" s="44" t="s">
        <v>51</v>
      </c>
      <c r="B43" s="29">
        <f>+SUM(B44:B45)</f>
        <v>10595060.431200001</v>
      </c>
      <c r="C43" s="29"/>
      <c r="D43" s="29"/>
      <c r="E43" s="29"/>
      <c r="F43" s="29"/>
      <c r="G43" s="29"/>
      <c r="H43" s="29">
        <f>+SUM(H44:H45)</f>
        <v>10595060.431200001</v>
      </c>
      <c r="I43" s="29"/>
      <c r="J43" s="29">
        <f>+SUM(J44:J45)</f>
        <v>10595060.431200001</v>
      </c>
      <c r="K43" s="29">
        <f>+SUM(K44:K45)</f>
        <v>10595058</v>
      </c>
      <c r="L43" s="29">
        <f t="shared" si="3"/>
        <v>-2.4312000013887882</v>
      </c>
      <c r="M43" s="17">
        <f t="shared" si="4"/>
        <v>0.99999977053457911</v>
      </c>
    </row>
    <row r="44" spans="1:14" s="45" customFormat="1" ht="15" hidden="1" outlineLevel="1" x14ac:dyDescent="0.25">
      <c r="A44" s="46" t="s">
        <v>52</v>
      </c>
      <c r="B44" s="20">
        <f>+[4]Agregado!$F$24</f>
        <v>10595060.431200001</v>
      </c>
      <c r="C44" s="29"/>
      <c r="D44" s="29"/>
      <c r="E44" s="29"/>
      <c r="F44" s="29"/>
      <c r="G44" s="29"/>
      <c r="H44" s="20">
        <f>+B44+C44+D44+G44+E44+F44</f>
        <v>10595060.431200001</v>
      </c>
      <c r="I44" s="29"/>
      <c r="J44" s="21">
        <f>+H44+I44</f>
        <v>10595060.431200001</v>
      </c>
      <c r="K44" s="21">
        <v>10595058</v>
      </c>
      <c r="L44" s="21">
        <f t="shared" si="3"/>
        <v>-2.4312000013887882</v>
      </c>
      <c r="M44" s="22">
        <f t="shared" si="4"/>
        <v>0.99999977053457911</v>
      </c>
    </row>
    <row r="45" spans="1:14" s="45" customFormat="1" ht="15" hidden="1" outlineLevel="1" x14ac:dyDescent="0.25">
      <c r="A45" s="46" t="s">
        <v>53</v>
      </c>
      <c r="B45" s="20">
        <f>+[4]Agregado!$F$25</f>
        <v>0</v>
      </c>
      <c r="C45" s="29"/>
      <c r="D45" s="29"/>
      <c r="E45" s="29"/>
      <c r="F45" s="29"/>
      <c r="G45" s="29"/>
      <c r="H45" s="20">
        <f>+B45+C45+D45+G45+E45+F45</f>
        <v>0</v>
      </c>
      <c r="I45" s="29"/>
      <c r="J45" s="21">
        <f>+H45+I45</f>
        <v>0</v>
      </c>
      <c r="K45" s="21"/>
      <c r="L45" s="21">
        <f t="shared" si="3"/>
        <v>0</v>
      </c>
      <c r="M45" s="22">
        <f t="shared" si="4"/>
        <v>0</v>
      </c>
    </row>
    <row r="46" spans="1:14" s="45" customFormat="1" ht="15" collapsed="1" x14ac:dyDescent="0.25">
      <c r="A46" s="47" t="s">
        <v>54</v>
      </c>
      <c r="B46" s="16">
        <f>+B47+B48+B49+B56</f>
        <v>564480829.42860007</v>
      </c>
      <c r="C46" s="29"/>
      <c r="D46" s="29"/>
      <c r="E46" s="29"/>
      <c r="F46" s="29"/>
      <c r="G46" s="29"/>
      <c r="H46" s="16">
        <f>+H47+H48+H49+H56</f>
        <v>564480829.42860007</v>
      </c>
      <c r="I46" s="29"/>
      <c r="J46" s="16">
        <f>+J47+J49+J56+J48</f>
        <v>564480829.42860007</v>
      </c>
      <c r="K46" s="16">
        <f>+K47+K48+K49+K56</f>
        <v>309546404</v>
      </c>
      <c r="L46" s="16">
        <f t="shared" si="3"/>
        <v>-254934425.42860007</v>
      </c>
      <c r="M46" s="17">
        <f t="shared" si="4"/>
        <v>0.54837363443031473</v>
      </c>
    </row>
    <row r="47" spans="1:14" s="45" customFormat="1" ht="15" hidden="1" outlineLevel="1" x14ac:dyDescent="0.25">
      <c r="A47" s="46" t="s">
        <v>55</v>
      </c>
      <c r="B47" s="20">
        <f>+[4]Agregado!$F$28-3000000-700000</f>
        <v>91764730.300000012</v>
      </c>
      <c r="C47" s="29"/>
      <c r="D47" s="29"/>
      <c r="E47" s="29"/>
      <c r="F47" s="29"/>
      <c r="G47" s="29"/>
      <c r="H47" s="20">
        <f>+B47+C47+D47+G47+E47+F47</f>
        <v>91764730.300000012</v>
      </c>
      <c r="I47" s="29"/>
      <c r="J47" s="21">
        <f>+H47+I47</f>
        <v>91764730.300000012</v>
      </c>
      <c r="K47" s="21">
        <v>72587577</v>
      </c>
      <c r="L47" s="21">
        <f t="shared" si="3"/>
        <v>-19177153.300000012</v>
      </c>
      <c r="M47" s="22">
        <f t="shared" si="4"/>
        <v>0.79101825682584703</v>
      </c>
    </row>
    <row r="48" spans="1:14" s="45" customFormat="1" ht="15" hidden="1" outlineLevel="1" x14ac:dyDescent="0.25">
      <c r="A48" s="46" t="s">
        <v>56</v>
      </c>
      <c r="B48" s="20">
        <f>+[4]Agregado!$F$29+3000000+700000</f>
        <v>35150048.938600004</v>
      </c>
      <c r="C48" s="29"/>
      <c r="D48" s="29"/>
      <c r="E48" s="29"/>
      <c r="F48" s="29"/>
      <c r="G48" s="29"/>
      <c r="H48" s="20">
        <f>+B48+C48+D48+G48+E48+F48</f>
        <v>35150048.938600004</v>
      </c>
      <c r="I48" s="29"/>
      <c r="J48" s="21">
        <f>+H48+I48</f>
        <v>35150048.938600004</v>
      </c>
      <c r="K48" s="21">
        <v>33866521</v>
      </c>
      <c r="L48" s="21">
        <f t="shared" si="3"/>
        <v>-1283527.9386000037</v>
      </c>
      <c r="M48" s="22">
        <f t="shared" si="4"/>
        <v>0.96348432001212669</v>
      </c>
    </row>
    <row r="49" spans="1:13" s="45" customFormat="1" ht="15" hidden="1" outlineLevel="1" x14ac:dyDescent="0.25">
      <c r="A49" s="46" t="s">
        <v>57</v>
      </c>
      <c r="B49" s="16">
        <f>+B50+B53</f>
        <v>297570800.19</v>
      </c>
      <c r="C49" s="29"/>
      <c r="D49" s="29"/>
      <c r="E49" s="29"/>
      <c r="F49" s="29"/>
      <c r="G49" s="29"/>
      <c r="H49" s="16">
        <f>+B49+C49+D49+G49+E49+F49</f>
        <v>297570800.19</v>
      </c>
      <c r="I49" s="16"/>
      <c r="J49" s="16">
        <f>+H49+I49</f>
        <v>297570800.19</v>
      </c>
      <c r="K49" s="16">
        <f>+K50+K53</f>
        <v>75469219</v>
      </c>
      <c r="L49" s="16">
        <f t="shared" si="3"/>
        <v>-222101581.19</v>
      </c>
      <c r="M49" s="17">
        <f t="shared" si="4"/>
        <v>0.25361769014907593</v>
      </c>
    </row>
    <row r="50" spans="1:13" s="45" customFormat="1" ht="15" hidden="1" outlineLevel="2" x14ac:dyDescent="0.25">
      <c r="A50" s="46" t="s">
        <v>58</v>
      </c>
      <c r="B50" s="16">
        <f>+B51+B52</f>
        <v>167239800.19</v>
      </c>
      <c r="C50" s="29"/>
      <c r="D50" s="29"/>
      <c r="E50" s="29"/>
      <c r="F50" s="29"/>
      <c r="G50" s="29"/>
      <c r="H50" s="16">
        <f t="shared" ref="H50:H56" si="10">+B50+C50+D50+G50+E50+F50</f>
        <v>167239800.19</v>
      </c>
      <c r="I50" s="16"/>
      <c r="J50" s="16">
        <f t="shared" ref="J50:J55" si="11">+H50+I50</f>
        <v>167239800.19</v>
      </c>
      <c r="K50" s="16">
        <f>+K51+K52</f>
        <v>54322988</v>
      </c>
      <c r="L50" s="16">
        <f t="shared" si="3"/>
        <v>-112916812.19</v>
      </c>
      <c r="M50" s="17">
        <f t="shared" si="4"/>
        <v>0.32482093340391477</v>
      </c>
    </row>
    <row r="51" spans="1:13" s="45" customFormat="1" ht="15" hidden="1" outlineLevel="2" x14ac:dyDescent="0.25">
      <c r="A51" s="46" t="s">
        <v>59</v>
      </c>
      <c r="B51" s="20"/>
      <c r="C51" s="29"/>
      <c r="D51" s="29"/>
      <c r="E51" s="29"/>
      <c r="F51" s="29"/>
      <c r="G51" s="29"/>
      <c r="H51" s="20">
        <f t="shared" si="10"/>
        <v>0</v>
      </c>
      <c r="I51" s="29"/>
      <c r="J51" s="21">
        <f t="shared" si="11"/>
        <v>0</v>
      </c>
      <c r="K51" s="21"/>
      <c r="L51" s="21">
        <f t="shared" si="3"/>
        <v>0</v>
      </c>
      <c r="M51" s="22">
        <f t="shared" si="4"/>
        <v>0</v>
      </c>
    </row>
    <row r="52" spans="1:13" s="45" customFormat="1" ht="15" hidden="1" outlineLevel="2" x14ac:dyDescent="0.25">
      <c r="A52" s="46" t="s">
        <v>60</v>
      </c>
      <c r="B52" s="20">
        <f>+[4]Agregado!$F$33</f>
        <v>167239800.19</v>
      </c>
      <c r="C52" s="29"/>
      <c r="D52" s="29"/>
      <c r="E52" s="29"/>
      <c r="F52" s="29"/>
      <c r="G52" s="29"/>
      <c r="H52" s="20">
        <f t="shared" si="10"/>
        <v>167239800.19</v>
      </c>
      <c r="I52" s="29"/>
      <c r="J52" s="21">
        <f t="shared" si="11"/>
        <v>167239800.19</v>
      </c>
      <c r="K52" s="21">
        <v>54322988</v>
      </c>
      <c r="L52" s="21">
        <f t="shared" si="3"/>
        <v>-112916812.19</v>
      </c>
      <c r="M52" s="22">
        <f t="shared" si="4"/>
        <v>0.32482093340391477</v>
      </c>
    </row>
    <row r="53" spans="1:13" s="45" customFormat="1" ht="15" hidden="1" outlineLevel="2" x14ac:dyDescent="0.25">
      <c r="A53" s="46" t="s">
        <v>61</v>
      </c>
      <c r="B53" s="16">
        <f>+B54+B55</f>
        <v>130331000</v>
      </c>
      <c r="C53" s="29"/>
      <c r="D53" s="29"/>
      <c r="E53" s="29"/>
      <c r="F53" s="29"/>
      <c r="G53" s="29"/>
      <c r="H53" s="16">
        <f>+H54+H55</f>
        <v>130331000</v>
      </c>
      <c r="I53" s="16"/>
      <c r="J53" s="16">
        <f>+J54+J55</f>
        <v>130331000</v>
      </c>
      <c r="K53" s="16">
        <f>+K54+K55</f>
        <v>21146231</v>
      </c>
      <c r="L53" s="16">
        <f t="shared" si="3"/>
        <v>-109184769</v>
      </c>
      <c r="M53" s="17">
        <f t="shared" si="4"/>
        <v>0.16225020141025542</v>
      </c>
    </row>
    <row r="54" spans="1:13" s="45" customFormat="1" ht="15" hidden="1" outlineLevel="2" x14ac:dyDescent="0.25">
      <c r="A54" s="46" t="s">
        <v>62</v>
      </c>
      <c r="B54" s="20">
        <f>+[4]Agregado!$F$35</f>
        <v>25000000</v>
      </c>
      <c r="C54" s="29"/>
      <c r="D54" s="29"/>
      <c r="E54" s="29"/>
      <c r="F54" s="29"/>
      <c r="G54" s="29"/>
      <c r="H54" s="20">
        <f t="shared" si="10"/>
        <v>25000000</v>
      </c>
      <c r="I54" s="29"/>
      <c r="J54" s="21">
        <f t="shared" si="11"/>
        <v>25000000</v>
      </c>
      <c r="K54" s="21"/>
      <c r="L54" s="21">
        <f t="shared" si="3"/>
        <v>-25000000</v>
      </c>
      <c r="M54" s="22">
        <f t="shared" si="4"/>
        <v>0</v>
      </c>
    </row>
    <row r="55" spans="1:13" s="45" customFormat="1" ht="15" hidden="1" outlineLevel="2" x14ac:dyDescent="0.25">
      <c r="A55" s="46" t="s">
        <v>63</v>
      </c>
      <c r="B55" s="20">
        <f>+[4]Agregado!$F$36</f>
        <v>105331000</v>
      </c>
      <c r="C55" s="29"/>
      <c r="D55" s="29"/>
      <c r="E55" s="29"/>
      <c r="F55" s="29"/>
      <c r="G55" s="29"/>
      <c r="H55" s="20">
        <f t="shared" si="10"/>
        <v>105331000</v>
      </c>
      <c r="I55" s="29"/>
      <c r="J55" s="21">
        <f t="shared" si="11"/>
        <v>105331000</v>
      </c>
      <c r="K55" s="21">
        <v>21146231</v>
      </c>
      <c r="L55" s="21">
        <f t="shared" si="3"/>
        <v>-84184769</v>
      </c>
      <c r="M55" s="22">
        <f t="shared" si="4"/>
        <v>0.20075980480580266</v>
      </c>
    </row>
    <row r="56" spans="1:13" s="45" customFormat="1" ht="15" hidden="1" outlineLevel="1" x14ac:dyDescent="0.25">
      <c r="A56" s="46" t="s">
        <v>64</v>
      </c>
      <c r="B56" s="16">
        <v>139995250</v>
      </c>
      <c r="C56" s="29"/>
      <c r="D56" s="29"/>
      <c r="E56" s="29"/>
      <c r="F56" s="29"/>
      <c r="G56" s="29"/>
      <c r="H56" s="20">
        <f t="shared" si="10"/>
        <v>139995250</v>
      </c>
      <c r="I56" s="29"/>
      <c r="J56" s="21">
        <f>+H56+I56</f>
        <v>139995250</v>
      </c>
      <c r="K56" s="21">
        <v>127623087</v>
      </c>
      <c r="L56" s="21">
        <f t="shared" si="3"/>
        <v>-12372163</v>
      </c>
      <c r="M56" s="22">
        <f t="shared" si="4"/>
        <v>0.91162440868529471</v>
      </c>
    </row>
    <row r="57" spans="1:13" s="45" customFormat="1" ht="15" collapsed="1" x14ac:dyDescent="0.25">
      <c r="A57" s="47" t="s">
        <v>65</v>
      </c>
      <c r="B57" s="16">
        <f>SUM(B58:B60)</f>
        <v>58424337.605400003</v>
      </c>
      <c r="C57" s="29"/>
      <c r="D57" s="29"/>
      <c r="E57" s="29"/>
      <c r="F57" s="29"/>
      <c r="G57" s="29"/>
      <c r="H57" s="16">
        <f>SUM(H58:H60)</f>
        <v>58424337.605400003</v>
      </c>
      <c r="I57" s="29"/>
      <c r="J57" s="16">
        <f>SUM(J58:J60)</f>
        <v>58424337.605400003</v>
      </c>
      <c r="K57" s="16">
        <f>SUM(K58:K60)</f>
        <v>57665732</v>
      </c>
      <c r="L57" s="16">
        <f t="shared" si="3"/>
        <v>-758605.60540000349</v>
      </c>
      <c r="M57" s="17">
        <f t="shared" si="4"/>
        <v>0.98701558911076315</v>
      </c>
    </row>
    <row r="58" spans="1:13" s="45" customFormat="1" ht="15" hidden="1" outlineLevel="1" x14ac:dyDescent="0.25">
      <c r="A58" s="46" t="s">
        <v>66</v>
      </c>
      <c r="B58" s="20">
        <f>+[4]Agregado!$F$40</f>
        <v>25141718.584500004</v>
      </c>
      <c r="C58" s="29"/>
      <c r="D58" s="29"/>
      <c r="E58" s="29"/>
      <c r="F58" s="29"/>
      <c r="G58" s="29"/>
      <c r="H58" s="20">
        <f>+B58+C58+D58+G58+E58+F58</f>
        <v>25141718.584500004</v>
      </c>
      <c r="I58" s="29"/>
      <c r="J58" s="21">
        <f>+H58+I58</f>
        <v>25141718.584500004</v>
      </c>
      <c r="K58" s="21">
        <v>24754033</v>
      </c>
      <c r="L58" s="21">
        <f t="shared" si="3"/>
        <v>-387685.58450000361</v>
      </c>
      <c r="M58" s="22">
        <f t="shared" si="4"/>
        <v>0.98457998870693697</v>
      </c>
    </row>
    <row r="59" spans="1:13" s="45" customFormat="1" ht="15" hidden="1" outlineLevel="1" x14ac:dyDescent="0.25">
      <c r="A59" s="46" t="s">
        <v>67</v>
      </c>
      <c r="B59" s="20">
        <f>+[4]Agregado!$F$41</f>
        <v>4092619.0208999999</v>
      </c>
      <c r="C59" s="29"/>
      <c r="D59" s="29"/>
      <c r="E59" s="29"/>
      <c r="F59" s="29"/>
      <c r="G59" s="29"/>
      <c r="H59" s="20">
        <f>+B59+C59+D59+G59+E59+F59</f>
        <v>4092619.0208999999</v>
      </c>
      <c r="I59" s="29"/>
      <c r="J59" s="21">
        <f>+H59+I59</f>
        <v>4092619.0208999999</v>
      </c>
      <c r="K59" s="21">
        <v>4092273</v>
      </c>
      <c r="L59" s="21">
        <f t="shared" si="3"/>
        <v>-346.02089999988675</v>
      </c>
      <c r="M59" s="22">
        <f t="shared" si="4"/>
        <v>0.99991545245276126</v>
      </c>
    </row>
    <row r="60" spans="1:13" s="45" customFormat="1" ht="15" hidden="1" outlineLevel="1" x14ac:dyDescent="0.25">
      <c r="A60" s="46" t="s">
        <v>68</v>
      </c>
      <c r="B60" s="20">
        <f>+[4]Agregado!$F$42</f>
        <v>29190000</v>
      </c>
      <c r="C60" s="29"/>
      <c r="D60" s="29"/>
      <c r="E60" s="29"/>
      <c r="F60" s="29"/>
      <c r="G60" s="29"/>
      <c r="H60" s="20">
        <f>+B60+C60+D60+G60+E60+F60</f>
        <v>29190000</v>
      </c>
      <c r="I60" s="29"/>
      <c r="J60" s="21">
        <f>+H60+I60</f>
        <v>29190000</v>
      </c>
      <c r="K60" s="21">
        <v>28819426</v>
      </c>
      <c r="L60" s="21">
        <f t="shared" si="3"/>
        <v>-370574</v>
      </c>
      <c r="M60" s="22">
        <f t="shared" si="4"/>
        <v>0.98730476190476191</v>
      </c>
    </row>
    <row r="61" spans="1:13" s="45" customFormat="1" ht="15" collapsed="1" x14ac:dyDescent="0.25">
      <c r="A61" s="47" t="s">
        <v>69</v>
      </c>
      <c r="B61" s="16">
        <f>SUM(B62:B64)</f>
        <v>77962763.810600013</v>
      </c>
      <c r="C61" s="29"/>
      <c r="D61" s="29"/>
      <c r="E61" s="29"/>
      <c r="F61" s="29"/>
      <c r="G61" s="29"/>
      <c r="H61" s="16">
        <f>SUM(H62:H64)</f>
        <v>77962763.810600013</v>
      </c>
      <c r="I61" s="29"/>
      <c r="J61" s="16">
        <f>SUM(J62:J64)</f>
        <v>77962763.810600013</v>
      </c>
      <c r="K61" s="16">
        <f>SUM(K62:K64)</f>
        <v>75765942</v>
      </c>
      <c r="L61" s="16">
        <f t="shared" si="3"/>
        <v>-2196821.8106000125</v>
      </c>
      <c r="M61" s="17">
        <f t="shared" si="4"/>
        <v>0.9718221660799905</v>
      </c>
    </row>
    <row r="62" spans="1:13" s="45" customFormat="1" ht="15" hidden="1" outlineLevel="1" x14ac:dyDescent="0.25">
      <c r="A62" s="46" t="s">
        <v>70</v>
      </c>
      <c r="B62" s="20">
        <f>+[4]Agregado!$F$45</f>
        <v>32426450</v>
      </c>
      <c r="C62" s="29"/>
      <c r="D62" s="29"/>
      <c r="E62" s="29"/>
      <c r="F62" s="29"/>
      <c r="G62" s="29"/>
      <c r="H62" s="20">
        <f>+B62+C62+D62+G62+E62+F62</f>
        <v>32426450</v>
      </c>
      <c r="I62" s="29"/>
      <c r="J62" s="21">
        <f>+H62+I62</f>
        <v>32426450</v>
      </c>
      <c r="K62" s="21">
        <v>32408670</v>
      </c>
      <c r="L62" s="21">
        <f t="shared" si="3"/>
        <v>-17780</v>
      </c>
      <c r="M62" s="22">
        <f t="shared" si="4"/>
        <v>0.99945168219154423</v>
      </c>
    </row>
    <row r="63" spans="1:13" s="45" customFormat="1" ht="15" hidden="1" outlineLevel="1" x14ac:dyDescent="0.25">
      <c r="A63" s="46" t="s">
        <v>71</v>
      </c>
      <c r="B63" s="20">
        <f>+[4]Agregado!$F$46</f>
        <v>45536313.810600005</v>
      </c>
      <c r="C63" s="29"/>
      <c r="D63" s="29"/>
      <c r="E63" s="29"/>
      <c r="F63" s="29"/>
      <c r="G63" s="29"/>
      <c r="H63" s="20">
        <f>+B63+C63+D63+G63+E63+F63</f>
        <v>45536313.810600005</v>
      </c>
      <c r="I63" s="29"/>
      <c r="J63" s="21">
        <f>+H63+I63</f>
        <v>45536313.810600005</v>
      </c>
      <c r="K63" s="21">
        <v>43357271.999999993</v>
      </c>
      <c r="L63" s="21">
        <f t="shared" si="3"/>
        <v>-2179041.8106000125</v>
      </c>
      <c r="M63" s="22">
        <f t="shared" si="4"/>
        <v>0.95214716281903411</v>
      </c>
    </row>
    <row r="64" spans="1:13" s="45" customFormat="1" ht="15" hidden="1" outlineLevel="1" x14ac:dyDescent="0.25">
      <c r="A64" s="46" t="s">
        <v>72</v>
      </c>
      <c r="B64" s="20"/>
      <c r="C64" s="29"/>
      <c r="D64" s="29"/>
      <c r="E64" s="29"/>
      <c r="F64" s="29"/>
      <c r="G64" s="29"/>
      <c r="H64" s="20">
        <f>+B64+C64+D64+G64+E64+F64</f>
        <v>0</v>
      </c>
      <c r="I64" s="29"/>
      <c r="J64" s="21">
        <f>+H64+I64</f>
        <v>0</v>
      </c>
      <c r="K64" s="21"/>
      <c r="L64" s="21">
        <f t="shared" si="3"/>
        <v>0</v>
      </c>
      <c r="M64" s="22">
        <f t="shared" si="4"/>
        <v>0</v>
      </c>
    </row>
    <row r="65" spans="1:13" s="45" customFormat="1" ht="15" collapsed="1" x14ac:dyDescent="0.25">
      <c r="A65" s="47" t="s">
        <v>73</v>
      </c>
      <c r="B65" s="16">
        <f>SUM(B66:B68)</f>
        <v>52287435</v>
      </c>
      <c r="C65" s="29"/>
      <c r="D65" s="29"/>
      <c r="E65" s="29"/>
      <c r="F65" s="29"/>
      <c r="G65" s="29"/>
      <c r="H65" s="16">
        <f>SUM(H66:H68)</f>
        <v>52287435</v>
      </c>
      <c r="I65" s="29"/>
      <c r="J65" s="16">
        <f>SUM(J66:J68)</f>
        <v>52287435</v>
      </c>
      <c r="K65" s="16">
        <f>SUM(K66:K68)</f>
        <v>47295990</v>
      </c>
      <c r="L65" s="16">
        <f t="shared" si="3"/>
        <v>-4991445</v>
      </c>
      <c r="M65" s="17">
        <f t="shared" si="4"/>
        <v>0.90453834654539855</v>
      </c>
    </row>
    <row r="66" spans="1:13" s="45" customFormat="1" ht="15" hidden="1" outlineLevel="1" x14ac:dyDescent="0.25">
      <c r="A66" s="46" t="s">
        <v>74</v>
      </c>
      <c r="B66" s="20">
        <f>+[4]Agregado!$F$50</f>
        <v>6993435</v>
      </c>
      <c r="C66" s="29"/>
      <c r="D66" s="29"/>
      <c r="E66" s="29"/>
      <c r="F66" s="29"/>
      <c r="G66" s="29"/>
      <c r="H66" s="20">
        <f>+B66+C66+D66+G66+E66+F66</f>
        <v>6993435</v>
      </c>
      <c r="I66" s="29"/>
      <c r="J66" s="21">
        <f>+H66+I66</f>
        <v>6993435</v>
      </c>
      <c r="K66" s="21">
        <v>6945844</v>
      </c>
      <c r="L66" s="21">
        <f t="shared" si="3"/>
        <v>-47591</v>
      </c>
      <c r="M66" s="22">
        <f t="shared" si="4"/>
        <v>0.99319490350593087</v>
      </c>
    </row>
    <row r="67" spans="1:13" s="45" customFormat="1" ht="15" hidden="1" outlineLevel="1" x14ac:dyDescent="0.25">
      <c r="A67" s="46" t="s">
        <v>75</v>
      </c>
      <c r="B67" s="20">
        <f>+[4]Agregado!$F$51</f>
        <v>37000000</v>
      </c>
      <c r="C67" s="29"/>
      <c r="D67" s="29"/>
      <c r="E67" s="29"/>
      <c r="F67" s="29"/>
      <c r="G67" s="29"/>
      <c r="H67" s="20">
        <f>+B67+C67+D67+G67+E67+F67</f>
        <v>37000000</v>
      </c>
      <c r="I67" s="29"/>
      <c r="J67" s="21">
        <f>+H67+I67</f>
        <v>37000000</v>
      </c>
      <c r="K67" s="21">
        <v>32637186</v>
      </c>
      <c r="L67" s="21">
        <f t="shared" si="3"/>
        <v>-4362814</v>
      </c>
      <c r="M67" s="22">
        <f t="shared" si="4"/>
        <v>0.88208610810810806</v>
      </c>
    </row>
    <row r="68" spans="1:13" s="45" customFormat="1" ht="15" hidden="1" outlineLevel="1" x14ac:dyDescent="0.25">
      <c r="A68" s="46" t="s">
        <v>76</v>
      </c>
      <c r="B68" s="20">
        <f>+[4]Agregado!$F$52</f>
        <v>8294000</v>
      </c>
      <c r="C68" s="29"/>
      <c r="D68" s="29"/>
      <c r="E68" s="29"/>
      <c r="F68" s="29"/>
      <c r="G68" s="29"/>
      <c r="H68" s="20">
        <f>+B68+C68+D68+G68+E68+F68</f>
        <v>8294000</v>
      </c>
      <c r="I68" s="29"/>
      <c r="J68" s="21">
        <f>+H68+I68</f>
        <v>8294000</v>
      </c>
      <c r="K68" s="21">
        <v>7712960</v>
      </c>
      <c r="L68" s="21">
        <f t="shared" si="3"/>
        <v>-581040</v>
      </c>
      <c r="M68" s="22">
        <f t="shared" si="4"/>
        <v>0.92994453822040024</v>
      </c>
    </row>
    <row r="69" spans="1:13" s="45" customFormat="1" ht="15" collapsed="1" x14ac:dyDescent="0.25">
      <c r="A69" s="47" t="s">
        <v>77</v>
      </c>
      <c r="B69" s="16">
        <f>SUM(B70:B71)</f>
        <v>93673024.800000012</v>
      </c>
      <c r="C69" s="29"/>
      <c r="D69" s="29"/>
      <c r="E69" s="29"/>
      <c r="F69" s="29"/>
      <c r="G69" s="29"/>
      <c r="H69" s="16">
        <f>SUM(H70:H71)</f>
        <v>93673024.800000012</v>
      </c>
      <c r="I69" s="29"/>
      <c r="J69" s="16">
        <f>SUM(J70:J71)</f>
        <v>93673024.800000012</v>
      </c>
      <c r="K69" s="16">
        <f>SUM(K70:K71)</f>
        <v>87112086</v>
      </c>
      <c r="L69" s="16">
        <f t="shared" si="3"/>
        <v>-6560938.8000000119</v>
      </c>
      <c r="M69" s="17">
        <f t="shared" si="4"/>
        <v>0.92995914443877326</v>
      </c>
    </row>
    <row r="70" spans="1:13" s="45" customFormat="1" ht="15" hidden="1" outlineLevel="1" x14ac:dyDescent="0.25">
      <c r="A70" s="46" t="s">
        <v>78</v>
      </c>
      <c r="B70" s="20">
        <f>+[4]Agregado!$F$55+4000000</f>
        <v>87086074.800000012</v>
      </c>
      <c r="C70" s="29"/>
      <c r="D70" s="29"/>
      <c r="E70" s="29"/>
      <c r="F70" s="29"/>
      <c r="G70" s="29"/>
      <c r="H70" s="20">
        <f>+B70+C70+D70+G70+E70+F70</f>
        <v>87086074.800000012</v>
      </c>
      <c r="I70" s="29"/>
      <c r="J70" s="21">
        <f>+H70+I70</f>
        <v>87086074.800000012</v>
      </c>
      <c r="K70" s="21">
        <v>86453222</v>
      </c>
      <c r="L70" s="21">
        <f t="shared" si="3"/>
        <v>-632852.80000001192</v>
      </c>
      <c r="M70" s="22">
        <f t="shared" si="4"/>
        <v>0.99273301958489446</v>
      </c>
    </row>
    <row r="71" spans="1:13" s="45" customFormat="1" ht="15" hidden="1" outlineLevel="1" x14ac:dyDescent="0.25">
      <c r="A71" s="46" t="s">
        <v>79</v>
      </c>
      <c r="B71" s="20">
        <f>+[4]Agregado!$F$56-4000000</f>
        <v>6586950</v>
      </c>
      <c r="C71" s="29"/>
      <c r="D71" s="29"/>
      <c r="E71" s="29"/>
      <c r="F71" s="29"/>
      <c r="G71" s="29"/>
      <c r="H71" s="20">
        <f>+B71+C71+D71+G71+E71+F71</f>
        <v>6586950</v>
      </c>
      <c r="I71" s="29"/>
      <c r="J71" s="21">
        <f>+H71+I71</f>
        <v>6586950</v>
      </c>
      <c r="K71" s="21">
        <v>658864</v>
      </c>
      <c r="L71" s="21">
        <f t="shared" si="3"/>
        <v>-5928086</v>
      </c>
      <c r="M71" s="22">
        <f t="shared" si="4"/>
        <v>0.10002565679107933</v>
      </c>
    </row>
    <row r="72" spans="1:13" s="45" customFormat="1" ht="15" collapsed="1" x14ac:dyDescent="0.25">
      <c r="A72" s="46"/>
      <c r="B72" s="20"/>
      <c r="C72" s="29"/>
      <c r="D72" s="29"/>
      <c r="E72" s="29"/>
      <c r="F72" s="29"/>
      <c r="G72" s="29"/>
      <c r="H72" s="20"/>
      <c r="I72" s="29"/>
      <c r="J72" s="21"/>
      <c r="K72" s="21"/>
      <c r="L72" s="21"/>
      <c r="M72" s="22"/>
    </row>
    <row r="73" spans="1:13" s="45" customFormat="1" ht="15" x14ac:dyDescent="0.25">
      <c r="A73" s="47" t="s">
        <v>80</v>
      </c>
      <c r="B73" s="20"/>
      <c r="C73" s="29"/>
      <c r="D73" s="29"/>
      <c r="E73" s="29"/>
      <c r="F73" s="29">
        <f>+F74+F82+F85+F91+F100+F105</f>
        <v>2594712541</v>
      </c>
      <c r="G73" s="29"/>
      <c r="H73" s="29">
        <f>+H74+H91+H85+H82+H100+H105</f>
        <v>2594712541</v>
      </c>
      <c r="I73" s="29"/>
      <c r="J73" s="16">
        <f>+H73+I73</f>
        <v>2594712541</v>
      </c>
      <c r="K73" s="29">
        <f>+K74+K82+K85+K91+K100+K105</f>
        <v>2334293267</v>
      </c>
      <c r="L73" s="16">
        <f t="shared" si="3"/>
        <v>-260419274</v>
      </c>
      <c r="M73" s="17">
        <f t="shared" si="4"/>
        <v>0.89963463393920517</v>
      </c>
    </row>
    <row r="74" spans="1:13" s="45" customFormat="1" ht="15" x14ac:dyDescent="0.25">
      <c r="A74" s="47" t="s">
        <v>81</v>
      </c>
      <c r="B74" s="20"/>
      <c r="C74" s="29"/>
      <c r="D74" s="29"/>
      <c r="E74" s="29"/>
      <c r="F74" s="29">
        <f>SUM(F75:F81)</f>
        <v>260945452</v>
      </c>
      <c r="G74" s="29"/>
      <c r="H74" s="29">
        <f>SUM(H75:H81)</f>
        <v>260945452</v>
      </c>
      <c r="I74" s="29"/>
      <c r="J74" s="29">
        <f>SUM(J75:J81)</f>
        <v>260945452</v>
      </c>
      <c r="K74" s="29">
        <f>SUM(K75:K81)</f>
        <v>127199612</v>
      </c>
      <c r="L74" s="29">
        <f t="shared" ref="L74:L137" si="12">+K74-J74</f>
        <v>-133745840</v>
      </c>
      <c r="M74" s="17">
        <f t="shared" ref="M74:M137" si="13">IFERROR(K74/J74,0)</f>
        <v>0.48745671183416522</v>
      </c>
    </row>
    <row r="75" spans="1:13" s="45" customFormat="1" ht="15" hidden="1" outlineLevel="1" x14ac:dyDescent="0.25">
      <c r="A75" s="46" t="s">
        <v>82</v>
      </c>
      <c r="B75" s="20"/>
      <c r="C75" s="29"/>
      <c r="D75" s="29"/>
      <c r="E75" s="29"/>
      <c r="F75" s="21">
        <f>+'[5]Solicitud presupuestal 2016'!$H$20</f>
        <v>46088776</v>
      </c>
      <c r="G75" s="29"/>
      <c r="H75" s="20">
        <f t="shared" ref="H75:H80" si="14">+B75+C75+D75+G75+E75+F75</f>
        <v>46088776</v>
      </c>
      <c r="I75" s="29"/>
      <c r="J75" s="21">
        <f t="shared" ref="J75:J80" si="15">+H75+I75</f>
        <v>46088776</v>
      </c>
      <c r="K75" s="21">
        <v>46022340</v>
      </c>
      <c r="L75" s="21">
        <f t="shared" si="12"/>
        <v>-66436</v>
      </c>
      <c r="M75" s="22">
        <f t="shared" si="13"/>
        <v>0.99855852105944409</v>
      </c>
    </row>
    <row r="76" spans="1:13" s="45" customFormat="1" ht="15" hidden="1" outlineLevel="1" x14ac:dyDescent="0.25">
      <c r="A76" s="46" t="s">
        <v>83</v>
      </c>
      <c r="B76" s="20"/>
      <c r="C76" s="29"/>
      <c r="D76" s="29"/>
      <c r="E76" s="29"/>
      <c r="F76" s="21"/>
      <c r="G76" s="29"/>
      <c r="H76" s="20">
        <f t="shared" si="14"/>
        <v>0</v>
      </c>
      <c r="I76" s="29"/>
      <c r="J76" s="21">
        <f t="shared" si="15"/>
        <v>0</v>
      </c>
      <c r="K76" s="21"/>
      <c r="L76" s="21">
        <f t="shared" si="12"/>
        <v>0</v>
      </c>
      <c r="M76" s="22">
        <f t="shared" si="13"/>
        <v>0</v>
      </c>
    </row>
    <row r="77" spans="1:13" s="45" customFormat="1" ht="15" hidden="1" outlineLevel="1" x14ac:dyDescent="0.25">
      <c r="A77" s="46" t="s">
        <v>84</v>
      </c>
      <c r="B77" s="20"/>
      <c r="C77" s="29"/>
      <c r="D77" s="29"/>
      <c r="E77" s="29"/>
      <c r="F77" s="21"/>
      <c r="G77" s="29"/>
      <c r="H77" s="20">
        <f t="shared" si="14"/>
        <v>0</v>
      </c>
      <c r="I77" s="29"/>
      <c r="J77" s="21">
        <f t="shared" si="15"/>
        <v>0</v>
      </c>
      <c r="K77" s="21"/>
      <c r="L77" s="21">
        <f t="shared" si="12"/>
        <v>0</v>
      </c>
      <c r="M77" s="22">
        <f t="shared" si="13"/>
        <v>0</v>
      </c>
    </row>
    <row r="78" spans="1:13" s="45" customFormat="1" ht="15" hidden="1" outlineLevel="1" x14ac:dyDescent="0.25">
      <c r="A78" s="46" t="s">
        <v>85</v>
      </c>
      <c r="B78" s="20"/>
      <c r="C78" s="29"/>
      <c r="D78" s="29"/>
      <c r="E78" s="29"/>
      <c r="F78" s="21">
        <f>+'[5]Solicitud presupuestal 2016'!$H$23</f>
        <v>7382229</v>
      </c>
      <c r="G78" s="29"/>
      <c r="H78" s="20">
        <f t="shared" si="14"/>
        <v>7382229</v>
      </c>
      <c r="I78" s="29"/>
      <c r="J78" s="21">
        <f t="shared" si="15"/>
        <v>7382229</v>
      </c>
      <c r="K78" s="21">
        <v>4921488</v>
      </c>
      <c r="L78" s="21">
        <f t="shared" si="12"/>
        <v>-2460741</v>
      </c>
      <c r="M78" s="22">
        <f t="shared" si="13"/>
        <v>0.6666669375875498</v>
      </c>
    </row>
    <row r="79" spans="1:13" s="45" customFormat="1" ht="15" hidden="1" outlineLevel="1" x14ac:dyDescent="0.25">
      <c r="A79" s="46" t="s">
        <v>86</v>
      </c>
      <c r="B79" s="20"/>
      <c r="C79" s="29"/>
      <c r="D79" s="29"/>
      <c r="E79" s="29"/>
      <c r="F79" s="21">
        <v>80474447</v>
      </c>
      <c r="G79" s="29"/>
      <c r="H79" s="20">
        <f t="shared" si="14"/>
        <v>80474447</v>
      </c>
      <c r="I79" s="29"/>
      <c r="J79" s="21">
        <f t="shared" si="15"/>
        <v>80474447</v>
      </c>
      <c r="K79" s="21">
        <v>605384</v>
      </c>
      <c r="L79" s="21">
        <f t="shared" si="12"/>
        <v>-79869063</v>
      </c>
      <c r="M79" s="22">
        <f t="shared" si="13"/>
        <v>7.522686052132797E-3</v>
      </c>
    </row>
    <row r="80" spans="1:13" s="45" customFormat="1" ht="15" hidden="1" outlineLevel="1" x14ac:dyDescent="0.25">
      <c r="A80" s="46" t="s">
        <v>87</v>
      </c>
      <c r="B80" s="20"/>
      <c r="C80" s="29"/>
      <c r="D80" s="29"/>
      <c r="E80" s="29"/>
      <c r="F80" s="21">
        <f>+'[5]Solicitud presupuestal 2016'!$H$25</f>
        <v>27000000</v>
      </c>
      <c r="G80" s="29"/>
      <c r="H80" s="20">
        <f t="shared" si="14"/>
        <v>27000000</v>
      </c>
      <c r="I80" s="29"/>
      <c r="J80" s="21">
        <f t="shared" si="15"/>
        <v>27000000</v>
      </c>
      <c r="K80" s="21">
        <v>27000000</v>
      </c>
      <c r="L80" s="21">
        <f t="shared" si="12"/>
        <v>0</v>
      </c>
      <c r="M80" s="22">
        <f t="shared" si="13"/>
        <v>1</v>
      </c>
    </row>
    <row r="81" spans="1:13" s="45" customFormat="1" ht="15" hidden="1" outlineLevel="1" x14ac:dyDescent="0.25">
      <c r="A81" s="46" t="s">
        <v>88</v>
      </c>
      <c r="B81" s="20"/>
      <c r="C81" s="29"/>
      <c r="D81" s="29"/>
      <c r="E81" s="29"/>
      <c r="F81" s="21">
        <v>100000000</v>
      </c>
      <c r="G81" s="29"/>
      <c r="H81" s="20">
        <f>+B81+C81+D81+G81+E81+F81</f>
        <v>100000000</v>
      </c>
      <c r="I81" s="29"/>
      <c r="J81" s="21">
        <f>+H81+I81</f>
        <v>100000000</v>
      </c>
      <c r="K81" s="21">
        <v>48650400</v>
      </c>
      <c r="L81" s="21">
        <f t="shared" si="12"/>
        <v>-51349600</v>
      </c>
      <c r="M81" s="22">
        <f t="shared" si="13"/>
        <v>0.48650399999999999</v>
      </c>
    </row>
    <row r="82" spans="1:13" s="45" customFormat="1" ht="15" collapsed="1" x14ac:dyDescent="0.25">
      <c r="A82" s="47" t="s">
        <v>89</v>
      </c>
      <c r="B82" s="20"/>
      <c r="C82" s="29"/>
      <c r="D82" s="29"/>
      <c r="E82" s="29"/>
      <c r="F82" s="29">
        <f>SUM(F83:F84)</f>
        <v>49401818</v>
      </c>
      <c r="G82" s="29"/>
      <c r="H82" s="29">
        <f>SUM(H83:H84)</f>
        <v>49401818</v>
      </c>
      <c r="I82" s="29"/>
      <c r="J82" s="29">
        <f>SUM(J83:J84)</f>
        <v>49401818</v>
      </c>
      <c r="K82" s="29">
        <f>SUM(K83:K84)</f>
        <v>47023500</v>
      </c>
      <c r="L82" s="29">
        <f t="shared" si="12"/>
        <v>-2378318</v>
      </c>
      <c r="M82" s="17">
        <f t="shared" si="13"/>
        <v>0.95185768264641601</v>
      </c>
    </row>
    <row r="83" spans="1:13" s="45" customFormat="1" ht="15" hidden="1" outlineLevel="1" x14ac:dyDescent="0.25">
      <c r="A83" s="46" t="s">
        <v>90</v>
      </c>
      <c r="B83" s="20"/>
      <c r="C83" s="29"/>
      <c r="D83" s="29"/>
      <c r="E83" s="29"/>
      <c r="F83" s="21">
        <f>+'[5]Solicitud presupuestal 2016'!$H$28</f>
        <v>49401818</v>
      </c>
      <c r="G83" s="29"/>
      <c r="H83" s="20">
        <f>+B83+C83+D83+G83+E83+F83</f>
        <v>49401818</v>
      </c>
      <c r="I83" s="29"/>
      <c r="J83" s="21">
        <f>+H83+I83</f>
        <v>49401818</v>
      </c>
      <c r="K83" s="21">
        <v>47023500</v>
      </c>
      <c r="L83" s="21">
        <f t="shared" si="12"/>
        <v>-2378318</v>
      </c>
      <c r="M83" s="22">
        <f t="shared" si="13"/>
        <v>0.95185768264641601</v>
      </c>
    </row>
    <row r="84" spans="1:13" s="45" customFormat="1" ht="15" hidden="1" outlineLevel="1" x14ac:dyDescent="0.25">
      <c r="A84" s="46" t="s">
        <v>91</v>
      </c>
      <c r="B84" s="20"/>
      <c r="C84" s="29"/>
      <c r="D84" s="29"/>
      <c r="E84" s="29"/>
      <c r="F84" s="21"/>
      <c r="G84" s="29"/>
      <c r="H84" s="20">
        <f>+B84+C84+D84+G84+E84+F84</f>
        <v>0</v>
      </c>
      <c r="I84" s="29"/>
      <c r="J84" s="21">
        <f>+H84+I84</f>
        <v>0</v>
      </c>
      <c r="K84" s="21"/>
      <c r="L84" s="21">
        <f t="shared" si="12"/>
        <v>0</v>
      </c>
      <c r="M84" s="22">
        <f t="shared" si="13"/>
        <v>0</v>
      </c>
    </row>
    <row r="85" spans="1:13" s="45" customFormat="1" ht="15" collapsed="1" x14ac:dyDescent="0.25">
      <c r="A85" s="47" t="s">
        <v>92</v>
      </c>
      <c r="B85" s="20"/>
      <c r="C85" s="29"/>
      <c r="D85" s="29"/>
      <c r="E85" s="29"/>
      <c r="F85" s="29">
        <f>+SUM(F86:F90)</f>
        <v>1943910736</v>
      </c>
      <c r="G85" s="29"/>
      <c r="H85" s="29">
        <f>SUM(H86:H90)</f>
        <v>1943910736</v>
      </c>
      <c r="I85" s="29"/>
      <c r="J85" s="29">
        <f>SUM(J86:J90)</f>
        <v>1943910736</v>
      </c>
      <c r="K85" s="29">
        <f>SUM(K86:K90)</f>
        <v>1863179496</v>
      </c>
      <c r="L85" s="29">
        <f t="shared" si="12"/>
        <v>-80731240</v>
      </c>
      <c r="M85" s="17">
        <f t="shared" si="13"/>
        <v>0.95846967738543321</v>
      </c>
    </row>
    <row r="86" spans="1:13" s="45" customFormat="1" ht="15" hidden="1" outlineLevel="1" x14ac:dyDescent="0.25">
      <c r="A86" s="46" t="s">
        <v>93</v>
      </c>
      <c r="B86" s="20"/>
      <c r="C86" s="29"/>
      <c r="D86" s="29"/>
      <c r="E86" s="29"/>
      <c r="F86" s="21">
        <v>1891622677</v>
      </c>
      <c r="G86" s="29"/>
      <c r="H86" s="20">
        <f>+B86+C86+D86+G86+E86+F86</f>
        <v>1891622677</v>
      </c>
      <c r="I86" s="29"/>
      <c r="J86" s="21">
        <f>+H86+I86</f>
        <v>1891622677</v>
      </c>
      <c r="K86" s="21">
        <v>1823087287</v>
      </c>
      <c r="L86" s="21">
        <f t="shared" si="12"/>
        <v>-68535390</v>
      </c>
      <c r="M86" s="22">
        <f t="shared" si="13"/>
        <v>0.96376899535340044</v>
      </c>
    </row>
    <row r="87" spans="1:13" s="45" customFormat="1" ht="15" hidden="1" outlineLevel="1" x14ac:dyDescent="0.25">
      <c r="A87" s="46" t="s">
        <v>94</v>
      </c>
      <c r="B87" s="20"/>
      <c r="C87" s="29"/>
      <c r="D87" s="29"/>
      <c r="E87" s="29"/>
      <c r="F87" s="21">
        <f>+'[5]Solicitud presupuestal 2016'!$H$32</f>
        <v>30000000</v>
      </c>
      <c r="G87" s="29"/>
      <c r="H87" s="20">
        <f>+B87+C87+D87+G87+E87+F87</f>
        <v>30000000</v>
      </c>
      <c r="I87" s="29"/>
      <c r="J87" s="21">
        <f>+H87+I87</f>
        <v>30000000</v>
      </c>
      <c r="K87" s="21">
        <v>19500000</v>
      </c>
      <c r="L87" s="21">
        <f t="shared" si="12"/>
        <v>-10500000</v>
      </c>
      <c r="M87" s="22">
        <f t="shared" si="13"/>
        <v>0.65</v>
      </c>
    </row>
    <row r="88" spans="1:13" s="45" customFormat="1" ht="15" hidden="1" outlineLevel="1" x14ac:dyDescent="0.25">
      <c r="A88" s="46" t="s">
        <v>95</v>
      </c>
      <c r="B88" s="20"/>
      <c r="C88" s="29"/>
      <c r="D88" s="29"/>
      <c r="E88" s="29"/>
      <c r="F88" s="21">
        <f>+'[5]Solicitud presupuestal 2016'!$H$33</f>
        <v>14422158</v>
      </c>
      <c r="G88" s="29"/>
      <c r="H88" s="20">
        <f>+B88+C88+D88+G88+E88+F88</f>
        <v>14422158</v>
      </c>
      <c r="I88" s="29"/>
      <c r="J88" s="21">
        <f>+H88+I88</f>
        <v>14422158</v>
      </c>
      <c r="K88" s="21">
        <v>12726312</v>
      </c>
      <c r="L88" s="21">
        <f t="shared" si="12"/>
        <v>-1695846</v>
      </c>
      <c r="M88" s="22">
        <f t="shared" si="13"/>
        <v>0.88241385235136105</v>
      </c>
    </row>
    <row r="89" spans="1:13" s="45" customFormat="1" ht="15" hidden="1" outlineLevel="1" x14ac:dyDescent="0.25">
      <c r="A89" s="46" t="s">
        <v>96</v>
      </c>
      <c r="B89" s="20"/>
      <c r="C89" s="29"/>
      <c r="D89" s="29"/>
      <c r="E89" s="29"/>
      <c r="F89" s="21">
        <f>+'[5]Solicitud presupuestal 2016'!$H$34</f>
        <v>7865901</v>
      </c>
      <c r="G89" s="29"/>
      <c r="H89" s="20">
        <f>+B89+C89+D89+G89+E89+F89</f>
        <v>7865901</v>
      </c>
      <c r="I89" s="29"/>
      <c r="J89" s="21">
        <f>+H89+I89</f>
        <v>7865901</v>
      </c>
      <c r="K89" s="21">
        <v>7865897</v>
      </c>
      <c r="L89" s="21">
        <f t="shared" si="12"/>
        <v>-4</v>
      </c>
      <c r="M89" s="22">
        <f t="shared" si="13"/>
        <v>0.99999949147592881</v>
      </c>
    </row>
    <row r="90" spans="1:13" s="45" customFormat="1" ht="15" hidden="1" outlineLevel="1" x14ac:dyDescent="0.25">
      <c r="A90" s="46" t="s">
        <v>97</v>
      </c>
      <c r="B90" s="20"/>
      <c r="C90" s="29"/>
      <c r="D90" s="29"/>
      <c r="E90" s="29"/>
      <c r="F90" s="21"/>
      <c r="G90" s="29"/>
      <c r="H90" s="20">
        <f>+B90+C90+D90+G90+E90+F90</f>
        <v>0</v>
      </c>
      <c r="I90" s="29"/>
      <c r="J90" s="21">
        <f>+H90+I90</f>
        <v>0</v>
      </c>
      <c r="K90" s="21">
        <v>0</v>
      </c>
      <c r="L90" s="21">
        <f t="shared" si="12"/>
        <v>0</v>
      </c>
      <c r="M90" s="22">
        <f t="shared" si="13"/>
        <v>0</v>
      </c>
    </row>
    <row r="91" spans="1:13" s="45" customFormat="1" ht="15" collapsed="1" x14ac:dyDescent="0.25">
      <c r="A91" s="47" t="s">
        <v>98</v>
      </c>
      <c r="B91" s="20"/>
      <c r="C91" s="29"/>
      <c r="D91" s="29"/>
      <c r="E91" s="29"/>
      <c r="F91" s="29">
        <f>SUM(F92:F99)</f>
        <v>133816775</v>
      </c>
      <c r="G91" s="29"/>
      <c r="H91" s="29">
        <f>SUM(H92:H99)</f>
        <v>133816775</v>
      </c>
      <c r="I91" s="29"/>
      <c r="J91" s="29">
        <f>SUM(J92:J99)</f>
        <v>133816775</v>
      </c>
      <c r="K91" s="29">
        <f>SUM(K92:K99)</f>
        <v>121774572</v>
      </c>
      <c r="L91" s="29">
        <f t="shared" si="12"/>
        <v>-12042203</v>
      </c>
      <c r="M91" s="17">
        <f t="shared" si="13"/>
        <v>0.91000976521814991</v>
      </c>
    </row>
    <row r="92" spans="1:13" s="45" customFormat="1" ht="15" hidden="1" outlineLevel="1" x14ac:dyDescent="0.25">
      <c r="A92" s="46" t="s">
        <v>99</v>
      </c>
      <c r="B92" s="20"/>
      <c r="C92" s="29"/>
      <c r="D92" s="29"/>
      <c r="E92" s="29"/>
      <c r="F92" s="21">
        <f>+'[5]Solicitud presupuestal 2016'!$H$37</f>
        <v>30749760</v>
      </c>
      <c r="G92" s="29"/>
      <c r="H92" s="20">
        <f t="shared" ref="H92:H99" si="16">+B92+C92+D92+G92+E92+F92</f>
        <v>30749760</v>
      </c>
      <c r="I92" s="29"/>
      <c r="J92" s="21">
        <f t="shared" ref="J92:J99" si="17">+H92+I92</f>
        <v>30749760</v>
      </c>
      <c r="K92" s="21">
        <v>30749760</v>
      </c>
      <c r="L92" s="21">
        <f t="shared" si="12"/>
        <v>0</v>
      </c>
      <c r="M92" s="22">
        <f t="shared" si="13"/>
        <v>1</v>
      </c>
    </row>
    <row r="93" spans="1:13" s="45" customFormat="1" ht="15" hidden="1" outlineLevel="1" x14ac:dyDescent="0.25">
      <c r="A93" s="46" t="s">
        <v>100</v>
      </c>
      <c r="B93" s="20"/>
      <c r="C93" s="29"/>
      <c r="D93" s="29"/>
      <c r="E93" s="29"/>
      <c r="F93" s="21">
        <f>+'[5]Solicitud presupuestal 2016'!$H$38</f>
        <v>8000000</v>
      </c>
      <c r="G93" s="29"/>
      <c r="H93" s="20">
        <f t="shared" si="16"/>
        <v>8000000</v>
      </c>
      <c r="I93" s="29"/>
      <c r="J93" s="21">
        <f t="shared" si="17"/>
        <v>8000000</v>
      </c>
      <c r="K93" s="21">
        <v>6609433</v>
      </c>
      <c r="L93" s="21">
        <f t="shared" si="12"/>
        <v>-1390567</v>
      </c>
      <c r="M93" s="22">
        <f t="shared" si="13"/>
        <v>0.82617912500000001</v>
      </c>
    </row>
    <row r="94" spans="1:13" s="45" customFormat="1" ht="15" hidden="1" outlineLevel="1" x14ac:dyDescent="0.25">
      <c r="A94" s="46" t="s">
        <v>101</v>
      </c>
      <c r="B94" s="20"/>
      <c r="C94" s="29"/>
      <c r="D94" s="29"/>
      <c r="E94" s="29"/>
      <c r="F94" s="21">
        <f>+'[5]Solicitud presupuestal 2016'!$H$39</f>
        <v>20499840</v>
      </c>
      <c r="G94" s="29"/>
      <c r="H94" s="20">
        <f t="shared" si="16"/>
        <v>20499840</v>
      </c>
      <c r="I94" s="29"/>
      <c r="J94" s="21">
        <f t="shared" si="17"/>
        <v>20499840</v>
      </c>
      <c r="K94" s="21">
        <v>19360960</v>
      </c>
      <c r="L94" s="21">
        <f t="shared" si="12"/>
        <v>-1138880</v>
      </c>
      <c r="M94" s="22">
        <f t="shared" si="13"/>
        <v>0.94444444444444442</v>
      </c>
    </row>
    <row r="95" spans="1:13" s="45" customFormat="1" ht="15" hidden="1" outlineLevel="1" x14ac:dyDescent="0.25">
      <c r="A95" s="46" t="s">
        <v>102</v>
      </c>
      <c r="B95" s="20"/>
      <c r="C95" s="29"/>
      <c r="D95" s="29"/>
      <c r="E95" s="29"/>
      <c r="F95" s="21">
        <f>+'[5]Solicitud presupuestal 2016'!$H$40</f>
        <v>9600000</v>
      </c>
      <c r="G95" s="29"/>
      <c r="H95" s="20">
        <f t="shared" si="16"/>
        <v>9600000</v>
      </c>
      <c r="I95" s="29"/>
      <c r="J95" s="21">
        <f t="shared" si="17"/>
        <v>9600000</v>
      </c>
      <c r="K95" s="21">
        <v>8366708</v>
      </c>
      <c r="L95" s="21">
        <f t="shared" si="12"/>
        <v>-1233292</v>
      </c>
      <c r="M95" s="22">
        <f t="shared" si="13"/>
        <v>0.87153208333333332</v>
      </c>
    </row>
    <row r="96" spans="1:13" s="45" customFormat="1" ht="15" hidden="1" outlineLevel="1" x14ac:dyDescent="0.25">
      <c r="A96" s="46" t="s">
        <v>103</v>
      </c>
      <c r="B96" s="20"/>
      <c r="C96" s="29"/>
      <c r="D96" s="29"/>
      <c r="E96" s="29"/>
      <c r="F96" s="21"/>
      <c r="G96" s="29"/>
      <c r="H96" s="20">
        <f t="shared" si="16"/>
        <v>0</v>
      </c>
      <c r="I96" s="29"/>
      <c r="J96" s="21">
        <f t="shared" si="17"/>
        <v>0</v>
      </c>
      <c r="K96" s="21">
        <v>0</v>
      </c>
      <c r="L96" s="21">
        <f t="shared" si="12"/>
        <v>0</v>
      </c>
      <c r="M96" s="22">
        <f t="shared" si="13"/>
        <v>0</v>
      </c>
    </row>
    <row r="97" spans="1:13" s="45" customFormat="1" ht="15" hidden="1" outlineLevel="1" x14ac:dyDescent="0.25">
      <c r="A97" s="46" t="s">
        <v>104</v>
      </c>
      <c r="B97" s="20"/>
      <c r="C97" s="29"/>
      <c r="D97" s="29"/>
      <c r="E97" s="29"/>
      <c r="F97" s="21">
        <f>+'[5]Solicitud presupuestal 2016'!$H$42</f>
        <v>34967175</v>
      </c>
      <c r="G97" s="29"/>
      <c r="H97" s="20">
        <f t="shared" si="16"/>
        <v>34967175</v>
      </c>
      <c r="I97" s="29"/>
      <c r="J97" s="21">
        <f t="shared" si="17"/>
        <v>34967175</v>
      </c>
      <c r="K97" s="21">
        <v>34967175</v>
      </c>
      <c r="L97" s="21">
        <f t="shared" si="12"/>
        <v>0</v>
      </c>
      <c r="M97" s="22">
        <f t="shared" si="13"/>
        <v>1</v>
      </c>
    </row>
    <row r="98" spans="1:13" s="45" customFormat="1" ht="15" hidden="1" outlineLevel="1" x14ac:dyDescent="0.25">
      <c r="A98" s="46" t="s">
        <v>105</v>
      </c>
      <c r="B98" s="20"/>
      <c r="C98" s="29"/>
      <c r="D98" s="29"/>
      <c r="E98" s="29"/>
      <c r="F98" s="21"/>
      <c r="G98" s="29"/>
      <c r="H98" s="20">
        <f t="shared" si="16"/>
        <v>0</v>
      </c>
      <c r="I98" s="29"/>
      <c r="J98" s="21">
        <f t="shared" si="17"/>
        <v>0</v>
      </c>
      <c r="K98" s="21">
        <v>0</v>
      </c>
      <c r="L98" s="21">
        <f t="shared" si="12"/>
        <v>0</v>
      </c>
      <c r="M98" s="22">
        <f t="shared" si="13"/>
        <v>0</v>
      </c>
    </row>
    <row r="99" spans="1:13" s="45" customFormat="1" ht="15" hidden="1" outlineLevel="1" x14ac:dyDescent="0.25">
      <c r="A99" s="46" t="s">
        <v>106</v>
      </c>
      <c r="B99" s="20"/>
      <c r="C99" s="29"/>
      <c r="D99" s="29"/>
      <c r="E99" s="29"/>
      <c r="F99" s="21">
        <f>+'[5]Solicitud presupuestal 2016'!$H$44</f>
        <v>30000000</v>
      </c>
      <c r="G99" s="29"/>
      <c r="H99" s="20">
        <f t="shared" si="16"/>
        <v>30000000</v>
      </c>
      <c r="I99" s="29"/>
      <c r="J99" s="21">
        <f t="shared" si="17"/>
        <v>30000000</v>
      </c>
      <c r="K99" s="21">
        <v>21720536</v>
      </c>
      <c r="L99" s="21">
        <f t="shared" si="12"/>
        <v>-8279464</v>
      </c>
      <c r="M99" s="22">
        <f t="shared" si="13"/>
        <v>0.72401786666666668</v>
      </c>
    </row>
    <row r="100" spans="1:13" s="45" customFormat="1" ht="15" collapsed="1" x14ac:dyDescent="0.25">
      <c r="A100" s="47" t="s">
        <v>107</v>
      </c>
      <c r="B100" s="20"/>
      <c r="C100" s="29"/>
      <c r="D100" s="29"/>
      <c r="E100" s="29"/>
      <c r="F100" s="29">
        <f>SUM(F101:F104)</f>
        <v>97813722</v>
      </c>
      <c r="G100" s="29"/>
      <c r="H100" s="29">
        <f>SUM(H101:H104)</f>
        <v>97813722</v>
      </c>
      <c r="I100" s="29"/>
      <c r="J100" s="29">
        <f>SUM(J101:J104)</f>
        <v>97813722</v>
      </c>
      <c r="K100" s="29">
        <f>SUM(K101:K104)</f>
        <v>86358904</v>
      </c>
      <c r="L100" s="29">
        <f t="shared" si="12"/>
        <v>-11454818</v>
      </c>
      <c r="M100" s="17">
        <f t="shared" si="13"/>
        <v>0.88289150268711791</v>
      </c>
    </row>
    <row r="101" spans="1:13" s="45" customFormat="1" ht="15" hidden="1" outlineLevel="1" x14ac:dyDescent="0.25">
      <c r="A101" s="46" t="s">
        <v>108</v>
      </c>
      <c r="B101" s="20"/>
      <c r="C101" s="29"/>
      <c r="D101" s="29"/>
      <c r="E101" s="29"/>
      <c r="F101" s="21">
        <f>+'[5]Solicitud presupuestal 2016'!$H$46</f>
        <v>16933722</v>
      </c>
      <c r="G101" s="29"/>
      <c r="H101" s="20">
        <f>+B101+C101+D101+G101+E101+F101</f>
        <v>16933722</v>
      </c>
      <c r="I101" s="29"/>
      <c r="J101" s="21">
        <f>+H101+I101</f>
        <v>16933722</v>
      </c>
      <c r="K101" s="21">
        <v>13196772</v>
      </c>
      <c r="L101" s="21">
        <f t="shared" si="12"/>
        <v>-3736950</v>
      </c>
      <c r="M101" s="22">
        <f t="shared" si="13"/>
        <v>0.77931904161412358</v>
      </c>
    </row>
    <row r="102" spans="1:13" s="45" customFormat="1" ht="15" hidden="1" outlineLevel="1" x14ac:dyDescent="0.25">
      <c r="A102" s="46" t="s">
        <v>109</v>
      </c>
      <c r="B102" s="20"/>
      <c r="C102" s="29"/>
      <c r="D102" s="29"/>
      <c r="E102" s="29"/>
      <c r="F102" s="21">
        <v>20880000</v>
      </c>
      <c r="G102" s="29"/>
      <c r="H102" s="20">
        <f>+B102+C102+D102+G102+E102+F102</f>
        <v>20880000</v>
      </c>
      <c r="I102" s="29"/>
      <c r="J102" s="21">
        <f>+H102+I102</f>
        <v>20880000</v>
      </c>
      <c r="K102" s="21">
        <v>20880000</v>
      </c>
      <c r="L102" s="21">
        <f t="shared" si="12"/>
        <v>0</v>
      </c>
      <c r="M102" s="22">
        <f t="shared" si="13"/>
        <v>1</v>
      </c>
    </row>
    <row r="103" spans="1:13" s="45" customFormat="1" ht="15" hidden="1" outlineLevel="1" x14ac:dyDescent="0.25">
      <c r="A103" s="46" t="s">
        <v>110</v>
      </c>
      <c r="B103" s="20"/>
      <c r="C103" s="29"/>
      <c r="D103" s="29"/>
      <c r="E103" s="29"/>
      <c r="F103" s="21">
        <f>+'[5]Solicitud presupuestal 2016'!$H$48</f>
        <v>60000000</v>
      </c>
      <c r="G103" s="29"/>
      <c r="H103" s="20">
        <f t="shared" ref="H103:H110" si="18">+B103+C103+D103+G103+E103+F103</f>
        <v>60000000</v>
      </c>
      <c r="I103" s="29"/>
      <c r="J103" s="21">
        <f t="shared" ref="J103:J110" si="19">+H103+I103</f>
        <v>60000000</v>
      </c>
      <c r="K103" s="21">
        <v>52282132</v>
      </c>
      <c r="L103" s="21">
        <f t="shared" si="12"/>
        <v>-7717868</v>
      </c>
      <c r="M103" s="22">
        <f t="shared" si="13"/>
        <v>0.87136886666666669</v>
      </c>
    </row>
    <row r="104" spans="1:13" s="45" customFormat="1" ht="15" hidden="1" outlineLevel="1" x14ac:dyDescent="0.25">
      <c r="A104" s="46" t="s">
        <v>111</v>
      </c>
      <c r="B104" s="20"/>
      <c r="C104" s="29"/>
      <c r="D104" s="29"/>
      <c r="E104" s="29"/>
      <c r="F104" s="21"/>
      <c r="G104" s="29"/>
      <c r="H104" s="20">
        <f t="shared" si="18"/>
        <v>0</v>
      </c>
      <c r="I104" s="29"/>
      <c r="J104" s="21">
        <f t="shared" si="19"/>
        <v>0</v>
      </c>
      <c r="K104" s="21">
        <v>0</v>
      </c>
      <c r="L104" s="21">
        <f t="shared" si="12"/>
        <v>0</v>
      </c>
      <c r="M104" s="22">
        <f t="shared" si="13"/>
        <v>0</v>
      </c>
    </row>
    <row r="105" spans="1:13" s="45" customFormat="1" ht="15" collapsed="1" x14ac:dyDescent="0.25">
      <c r="A105" s="47" t="s">
        <v>112</v>
      </c>
      <c r="B105" s="16"/>
      <c r="C105" s="16"/>
      <c r="D105" s="16"/>
      <c r="E105" s="16"/>
      <c r="F105" s="16">
        <f>SUM(F106:F110)</f>
        <v>108824038</v>
      </c>
      <c r="G105" s="16"/>
      <c r="H105" s="16">
        <f>+B105+C105+D105+G105+E105+F105</f>
        <v>108824038</v>
      </c>
      <c r="I105" s="16"/>
      <c r="J105" s="16">
        <f t="shared" si="19"/>
        <v>108824038</v>
      </c>
      <c r="K105" s="16">
        <f>SUM(K106:K110)</f>
        <v>88757183</v>
      </c>
      <c r="L105" s="16">
        <f t="shared" si="12"/>
        <v>-20066855</v>
      </c>
      <c r="M105" s="17">
        <f t="shared" si="13"/>
        <v>0.81560273475608391</v>
      </c>
    </row>
    <row r="106" spans="1:13" s="45" customFormat="1" ht="15" hidden="1" outlineLevel="1" x14ac:dyDescent="0.25">
      <c r="A106" s="46" t="s">
        <v>113</v>
      </c>
      <c r="B106" s="20"/>
      <c r="C106" s="29"/>
      <c r="D106" s="29"/>
      <c r="E106" s="29"/>
      <c r="F106" s="21">
        <f>+'[5]Solicitud presupuestal 2016'!$H$51</f>
        <v>16933722</v>
      </c>
      <c r="G106" s="29"/>
      <c r="H106" s="20">
        <f t="shared" si="18"/>
        <v>16933722</v>
      </c>
      <c r="I106" s="29"/>
      <c r="J106" s="21">
        <f t="shared" si="19"/>
        <v>16933722</v>
      </c>
      <c r="K106" s="21">
        <v>16184189</v>
      </c>
      <c r="L106" s="21">
        <f t="shared" si="12"/>
        <v>-749533</v>
      </c>
      <c r="M106" s="22">
        <f t="shared" si="13"/>
        <v>0.95573725610943649</v>
      </c>
    </row>
    <row r="107" spans="1:13" s="45" customFormat="1" ht="15" hidden="1" outlineLevel="1" x14ac:dyDescent="0.25">
      <c r="A107" s="46" t="s">
        <v>114</v>
      </c>
      <c r="B107" s="20"/>
      <c r="C107" s="29"/>
      <c r="D107" s="29"/>
      <c r="E107" s="29"/>
      <c r="F107" s="21">
        <f>+'[5]Solicitud presupuestal 2016'!$H$52</f>
        <v>20000000</v>
      </c>
      <c r="G107" s="29"/>
      <c r="H107" s="20">
        <f t="shared" si="18"/>
        <v>20000000</v>
      </c>
      <c r="I107" s="29"/>
      <c r="J107" s="21">
        <f t="shared" si="19"/>
        <v>20000000</v>
      </c>
      <c r="K107" s="21">
        <v>14971625</v>
      </c>
      <c r="L107" s="21">
        <f t="shared" si="12"/>
        <v>-5028375</v>
      </c>
      <c r="M107" s="22">
        <f t="shared" si="13"/>
        <v>0.74858124999999998</v>
      </c>
    </row>
    <row r="108" spans="1:13" s="45" customFormat="1" ht="15" hidden="1" outlineLevel="1" x14ac:dyDescent="0.25">
      <c r="A108" s="46" t="s">
        <v>115</v>
      </c>
      <c r="B108" s="20"/>
      <c r="C108" s="29"/>
      <c r="D108" s="29"/>
      <c r="E108" s="29"/>
      <c r="F108" s="21">
        <f>+'[5]Solicitud presupuestal 2016'!$H$53</f>
        <v>14400000</v>
      </c>
      <c r="G108" s="29"/>
      <c r="H108" s="20">
        <f t="shared" si="18"/>
        <v>14400000</v>
      </c>
      <c r="I108" s="29"/>
      <c r="J108" s="21">
        <f t="shared" si="19"/>
        <v>14400000</v>
      </c>
      <c r="K108" s="21">
        <v>11994658</v>
      </c>
      <c r="L108" s="21">
        <f t="shared" si="12"/>
        <v>-2405342</v>
      </c>
      <c r="M108" s="22">
        <f t="shared" si="13"/>
        <v>0.8329623611111111</v>
      </c>
    </row>
    <row r="109" spans="1:13" s="45" customFormat="1" ht="15" hidden="1" outlineLevel="1" x14ac:dyDescent="0.25">
      <c r="A109" s="46" t="s">
        <v>116</v>
      </c>
      <c r="B109" s="20"/>
      <c r="C109" s="29"/>
      <c r="D109" s="29"/>
      <c r="E109" s="29"/>
      <c r="F109" s="21">
        <f>+'[5]Solicitud presupuestal 2016'!$H$54</f>
        <v>17900000</v>
      </c>
      <c r="G109" s="29"/>
      <c r="H109" s="20">
        <f t="shared" si="18"/>
        <v>17900000</v>
      </c>
      <c r="I109" s="29"/>
      <c r="J109" s="21">
        <f t="shared" si="19"/>
        <v>17900000</v>
      </c>
      <c r="K109" s="21">
        <v>10415319</v>
      </c>
      <c r="L109" s="21">
        <f t="shared" si="12"/>
        <v>-7484681</v>
      </c>
      <c r="M109" s="22">
        <f t="shared" si="13"/>
        <v>0.5818613966480447</v>
      </c>
    </row>
    <row r="110" spans="1:13" s="45" customFormat="1" ht="15" hidden="1" outlineLevel="1" x14ac:dyDescent="0.25">
      <c r="A110" s="46" t="s">
        <v>117</v>
      </c>
      <c r="B110" s="20"/>
      <c r="C110" s="29"/>
      <c r="D110" s="29"/>
      <c r="E110" s="29"/>
      <c r="F110" s="21">
        <f>+'[5]Solicitud presupuestal 2016'!$H$55</f>
        <v>39590316</v>
      </c>
      <c r="G110" s="29"/>
      <c r="H110" s="20">
        <f t="shared" si="18"/>
        <v>39590316</v>
      </c>
      <c r="I110" s="29"/>
      <c r="J110" s="21">
        <f t="shared" si="19"/>
        <v>39590316</v>
      </c>
      <c r="K110" s="21">
        <v>35191392</v>
      </c>
      <c r="L110" s="21">
        <f t="shared" si="12"/>
        <v>-4398924</v>
      </c>
      <c r="M110" s="22">
        <f t="shared" si="13"/>
        <v>0.88888888888888884</v>
      </c>
    </row>
    <row r="111" spans="1:13" s="45" customFormat="1" ht="15" collapsed="1" x14ac:dyDescent="0.25">
      <c r="A111" s="46"/>
      <c r="B111" s="20"/>
      <c r="C111" s="29"/>
      <c r="D111" s="29"/>
      <c r="E111" s="29"/>
      <c r="F111" s="21"/>
      <c r="G111" s="29"/>
      <c r="H111" s="20"/>
      <c r="I111" s="29"/>
      <c r="J111" s="21"/>
      <c r="K111" s="21"/>
      <c r="L111" s="21"/>
      <c r="M111" s="22"/>
    </row>
    <row r="112" spans="1:13" s="45" customFormat="1" ht="15" x14ac:dyDescent="0.25">
      <c r="A112" s="47" t="s">
        <v>118</v>
      </c>
      <c r="B112" s="29"/>
      <c r="C112" s="29"/>
      <c r="D112" s="29"/>
      <c r="E112" s="29"/>
      <c r="F112" s="29"/>
      <c r="G112" s="29">
        <f>+G113+G118+G121+G128+G131</f>
        <v>4112255000</v>
      </c>
      <c r="H112" s="29">
        <f>+H113+H118+H121+H128+H131</f>
        <v>4112255000</v>
      </c>
      <c r="I112" s="29"/>
      <c r="J112" s="29">
        <f>+J113+J118+J121+J128+J131</f>
        <v>4112255000</v>
      </c>
      <c r="K112" s="29">
        <f>+K113+K118+K121+K128+K131</f>
        <v>3438117221</v>
      </c>
      <c r="L112" s="29">
        <f t="shared" si="12"/>
        <v>-674137779</v>
      </c>
      <c r="M112" s="17">
        <f t="shared" si="13"/>
        <v>0.83606615372830717</v>
      </c>
    </row>
    <row r="113" spans="1:13" s="45" customFormat="1" ht="15" x14ac:dyDescent="0.25">
      <c r="A113" s="47" t="s">
        <v>119</v>
      </c>
      <c r="B113" s="29"/>
      <c r="C113" s="29"/>
      <c r="D113" s="29"/>
      <c r="E113" s="16"/>
      <c r="F113" s="29"/>
      <c r="G113" s="16">
        <f>SUM(G114:G117)</f>
        <v>1470500000</v>
      </c>
      <c r="H113" s="16">
        <f>SUM(H114:H117)</f>
        <v>1470500000</v>
      </c>
      <c r="I113" s="29"/>
      <c r="J113" s="16">
        <f>SUM(J114:J117)</f>
        <v>1470500000</v>
      </c>
      <c r="K113" s="16">
        <f>SUM(K114:K117)</f>
        <v>1374321775</v>
      </c>
      <c r="L113" s="16">
        <f t="shared" si="12"/>
        <v>-96178225</v>
      </c>
      <c r="M113" s="17">
        <f t="shared" si="13"/>
        <v>0.93459488269296154</v>
      </c>
    </row>
    <row r="114" spans="1:13" s="45" customFormat="1" ht="15" hidden="1" outlineLevel="1" x14ac:dyDescent="0.25">
      <c r="A114" s="46" t="s">
        <v>120</v>
      </c>
      <c r="B114" s="29"/>
      <c r="C114" s="29"/>
      <c r="D114" s="29"/>
      <c r="E114" s="20"/>
      <c r="F114" s="29"/>
      <c r="G114" s="20">
        <f>+[6]Hoja1!$H$17</f>
        <v>630000000</v>
      </c>
      <c r="H114" s="20">
        <f>+B114+C114+D114+G114+E114+F114</f>
        <v>630000000</v>
      </c>
      <c r="I114" s="29"/>
      <c r="J114" s="21">
        <f>+H114+I114</f>
        <v>630000000</v>
      </c>
      <c r="K114" s="21">
        <v>583744000</v>
      </c>
      <c r="L114" s="21">
        <f t="shared" si="12"/>
        <v>-46256000</v>
      </c>
      <c r="M114" s="22">
        <f t="shared" si="13"/>
        <v>0.92657777777777772</v>
      </c>
    </row>
    <row r="115" spans="1:13" s="45" customFormat="1" ht="15" hidden="1" outlineLevel="1" x14ac:dyDescent="0.25">
      <c r="A115" s="46" t="s">
        <v>121</v>
      </c>
      <c r="B115" s="29"/>
      <c r="C115" s="29"/>
      <c r="D115" s="29"/>
      <c r="E115" s="20"/>
      <c r="F115" s="29"/>
      <c r="G115" s="20">
        <f>+[6]Hoja1!$H$18</f>
        <v>150000000</v>
      </c>
      <c r="H115" s="20">
        <f>+B115+C115+D115+G115+E115+F115</f>
        <v>150000000</v>
      </c>
      <c r="I115" s="29"/>
      <c r="J115" s="21">
        <f>+H115+I115</f>
        <v>150000000</v>
      </c>
      <c r="K115" s="21">
        <v>148044075</v>
      </c>
      <c r="L115" s="21">
        <f t="shared" si="12"/>
        <v>-1955925</v>
      </c>
      <c r="M115" s="22">
        <f t="shared" si="13"/>
        <v>0.98696050000000002</v>
      </c>
    </row>
    <row r="116" spans="1:13" s="45" customFormat="1" ht="15" hidden="1" outlineLevel="1" x14ac:dyDescent="0.25">
      <c r="A116" s="46" t="s">
        <v>122</v>
      </c>
      <c r="B116" s="29"/>
      <c r="C116" s="29"/>
      <c r="D116" s="29"/>
      <c r="E116" s="20"/>
      <c r="F116" s="29"/>
      <c r="G116" s="20">
        <v>37000000</v>
      </c>
      <c r="H116" s="20">
        <f>+B116+C116+D116+G116+E116+F116</f>
        <v>37000000</v>
      </c>
      <c r="I116" s="29"/>
      <c r="J116" s="21">
        <f>+H116+I116</f>
        <v>37000000</v>
      </c>
      <c r="K116" s="21">
        <v>23784813</v>
      </c>
      <c r="L116" s="21">
        <f t="shared" si="12"/>
        <v>-13215187</v>
      </c>
      <c r="M116" s="22">
        <f t="shared" si="13"/>
        <v>0.64283278378378383</v>
      </c>
    </row>
    <row r="117" spans="1:13" s="45" customFormat="1" ht="15" hidden="1" outlineLevel="1" x14ac:dyDescent="0.25">
      <c r="A117" s="46" t="s">
        <v>123</v>
      </c>
      <c r="B117" s="29"/>
      <c r="C117" s="29"/>
      <c r="D117" s="29"/>
      <c r="E117" s="20"/>
      <c r="F117" s="29"/>
      <c r="G117" s="20">
        <f>+[6]Hoja1!$H$20</f>
        <v>653500000</v>
      </c>
      <c r="H117" s="20">
        <f>+B117+C117+D117+G117+E117+F117</f>
        <v>653500000</v>
      </c>
      <c r="I117" s="29"/>
      <c r="J117" s="21">
        <f>+H117+I117</f>
        <v>653500000</v>
      </c>
      <c r="K117" s="21">
        <v>618748887</v>
      </c>
      <c r="L117" s="21">
        <f t="shared" si="12"/>
        <v>-34751113</v>
      </c>
      <c r="M117" s="22">
        <f t="shared" si="13"/>
        <v>0.94682308645753632</v>
      </c>
    </row>
    <row r="118" spans="1:13" s="45" customFormat="1" ht="15" collapsed="1" x14ac:dyDescent="0.25">
      <c r="A118" s="47" t="s">
        <v>124</v>
      </c>
      <c r="B118" s="29"/>
      <c r="C118" s="29"/>
      <c r="D118" s="29"/>
      <c r="E118" s="16"/>
      <c r="F118" s="29"/>
      <c r="G118" s="16">
        <f>SUM(G119:G120)</f>
        <v>180000000</v>
      </c>
      <c r="H118" s="16">
        <f>SUM(H119:H120)</f>
        <v>180000000</v>
      </c>
      <c r="I118" s="29"/>
      <c r="J118" s="16">
        <f>SUM(J119:J120)</f>
        <v>180000000</v>
      </c>
      <c r="K118" s="16">
        <f>SUM(K119:K120)</f>
        <v>105478337</v>
      </c>
      <c r="L118" s="16">
        <f t="shared" si="12"/>
        <v>-74521663</v>
      </c>
      <c r="M118" s="17">
        <f t="shared" si="13"/>
        <v>0.58599076111111115</v>
      </c>
    </row>
    <row r="119" spans="1:13" s="45" customFormat="1" ht="15" hidden="1" outlineLevel="1" x14ac:dyDescent="0.25">
      <c r="A119" s="46" t="s">
        <v>125</v>
      </c>
      <c r="B119" s="29"/>
      <c r="C119" s="29"/>
      <c r="D119" s="29"/>
      <c r="E119" s="20"/>
      <c r="F119" s="29"/>
      <c r="G119" s="20">
        <f>+[6]Hoja1!$H$22</f>
        <v>100000000</v>
      </c>
      <c r="H119" s="20">
        <f>+B119+C119+D119+G119+E119+F119</f>
        <v>100000000</v>
      </c>
      <c r="I119" s="29"/>
      <c r="J119" s="21">
        <f>+H119+I119</f>
        <v>100000000</v>
      </c>
      <c r="K119" s="21">
        <v>75612657</v>
      </c>
      <c r="L119" s="21">
        <f t="shared" si="12"/>
        <v>-24387343</v>
      </c>
      <c r="M119" s="22">
        <f t="shared" si="13"/>
        <v>0.75612657000000005</v>
      </c>
    </row>
    <row r="120" spans="1:13" s="45" customFormat="1" ht="15" hidden="1" outlineLevel="1" x14ac:dyDescent="0.25">
      <c r="A120" s="46" t="s">
        <v>126</v>
      </c>
      <c r="B120" s="29"/>
      <c r="C120" s="29"/>
      <c r="D120" s="29"/>
      <c r="E120" s="20"/>
      <c r="F120" s="29"/>
      <c r="G120" s="20">
        <f>+[6]Hoja1!$H$23</f>
        <v>80000000</v>
      </c>
      <c r="H120" s="20">
        <f>+B120+C120+D120+G120+E120+F120</f>
        <v>80000000</v>
      </c>
      <c r="I120" s="29"/>
      <c r="J120" s="21">
        <f>+H120+I120</f>
        <v>80000000</v>
      </c>
      <c r="K120" s="21">
        <v>29865680</v>
      </c>
      <c r="L120" s="21">
        <f t="shared" si="12"/>
        <v>-50134320</v>
      </c>
      <c r="M120" s="22">
        <f t="shared" si="13"/>
        <v>0.37332100000000001</v>
      </c>
    </row>
    <row r="121" spans="1:13" s="45" customFormat="1" ht="15" collapsed="1" x14ac:dyDescent="0.25">
      <c r="A121" s="47" t="s">
        <v>127</v>
      </c>
      <c r="B121" s="29"/>
      <c r="C121" s="29"/>
      <c r="D121" s="29"/>
      <c r="E121" s="16"/>
      <c r="F121" s="29"/>
      <c r="G121" s="16">
        <f>SUM(G122:G127)</f>
        <v>711755000</v>
      </c>
      <c r="H121" s="16">
        <f>SUM(H122:H127)</f>
        <v>711755000</v>
      </c>
      <c r="I121" s="29"/>
      <c r="J121" s="16">
        <f>SUM(J122:J127)</f>
        <v>711755000</v>
      </c>
      <c r="K121" s="16">
        <f>SUM(K122:K127)</f>
        <v>412632211</v>
      </c>
      <c r="L121" s="16">
        <f t="shared" si="12"/>
        <v>-299122789</v>
      </c>
      <c r="M121" s="17">
        <f t="shared" si="13"/>
        <v>0.57973911107052289</v>
      </c>
    </row>
    <row r="122" spans="1:13" s="45" customFormat="1" ht="15" hidden="1" outlineLevel="1" x14ac:dyDescent="0.25">
      <c r="A122" s="46" t="s">
        <v>128</v>
      </c>
      <c r="B122" s="29"/>
      <c r="C122" s="29"/>
      <c r="D122" s="29"/>
      <c r="E122" s="20"/>
      <c r="F122" s="29"/>
      <c r="G122" s="20">
        <f>+[6]Hoja1!$H$25</f>
        <v>80000000</v>
      </c>
      <c r="H122" s="20">
        <f t="shared" ref="H122:H127" si="20">+B122+C122+D122+G122+E122+F122</f>
        <v>80000000</v>
      </c>
      <c r="I122" s="29"/>
      <c r="J122" s="21">
        <f t="shared" ref="J122:J127" si="21">+H122+I122</f>
        <v>80000000</v>
      </c>
      <c r="K122" s="21">
        <v>80000000</v>
      </c>
      <c r="L122" s="21">
        <f t="shared" si="12"/>
        <v>0</v>
      </c>
      <c r="M122" s="22">
        <f t="shared" si="13"/>
        <v>1</v>
      </c>
    </row>
    <row r="123" spans="1:13" s="45" customFormat="1" ht="15" hidden="1" outlineLevel="1" x14ac:dyDescent="0.25">
      <c r="A123" s="46" t="s">
        <v>127</v>
      </c>
      <c r="B123" s="29"/>
      <c r="C123" s="29"/>
      <c r="D123" s="29"/>
      <c r="E123" s="20"/>
      <c r="F123" s="29"/>
      <c r="G123" s="20">
        <f>+[6]Hoja1!$H$26</f>
        <v>430000000</v>
      </c>
      <c r="H123" s="20">
        <f t="shared" si="20"/>
        <v>430000000</v>
      </c>
      <c r="I123" s="29"/>
      <c r="J123" s="21">
        <f t="shared" si="21"/>
        <v>430000000</v>
      </c>
      <c r="K123" s="21">
        <v>236522031</v>
      </c>
      <c r="L123" s="21">
        <f t="shared" si="12"/>
        <v>-193477969</v>
      </c>
      <c r="M123" s="22">
        <f t="shared" si="13"/>
        <v>0.55005123488372099</v>
      </c>
    </row>
    <row r="124" spans="1:13" s="45" customFormat="1" ht="15" hidden="1" outlineLevel="1" x14ac:dyDescent="0.25">
      <c r="A124" s="46" t="s">
        <v>129</v>
      </c>
      <c r="B124" s="29"/>
      <c r="C124" s="29"/>
      <c r="D124" s="29"/>
      <c r="E124" s="20"/>
      <c r="F124" s="29"/>
      <c r="G124" s="20">
        <f>+[6]Hoja1!$H$27</f>
        <v>15000000</v>
      </c>
      <c r="H124" s="20">
        <f t="shared" si="20"/>
        <v>15000000</v>
      </c>
      <c r="I124" s="29"/>
      <c r="J124" s="21">
        <f t="shared" si="21"/>
        <v>15000000</v>
      </c>
      <c r="K124" s="21">
        <v>15207756</v>
      </c>
      <c r="L124" s="21">
        <f t="shared" si="12"/>
        <v>207756</v>
      </c>
      <c r="M124" s="22">
        <f t="shared" si="13"/>
        <v>1.0138503999999999</v>
      </c>
    </row>
    <row r="125" spans="1:13" s="45" customFormat="1" ht="15" hidden="1" outlineLevel="1" x14ac:dyDescent="0.25">
      <c r="A125" s="46" t="s">
        <v>130</v>
      </c>
      <c r="B125" s="29"/>
      <c r="C125" s="29"/>
      <c r="D125" s="29"/>
      <c r="E125" s="20"/>
      <c r="F125" s="29"/>
      <c r="G125" s="20">
        <f>+[6]Hoja1!$H$28</f>
        <v>35000000</v>
      </c>
      <c r="H125" s="20">
        <f t="shared" si="20"/>
        <v>35000000</v>
      </c>
      <c r="I125" s="29"/>
      <c r="J125" s="21">
        <f t="shared" si="21"/>
        <v>35000000</v>
      </c>
      <c r="K125" s="21">
        <v>30031678</v>
      </c>
      <c r="L125" s="21">
        <f t="shared" si="12"/>
        <v>-4968322</v>
      </c>
      <c r="M125" s="22">
        <f t="shared" si="13"/>
        <v>0.85804794285714281</v>
      </c>
    </row>
    <row r="126" spans="1:13" s="45" customFormat="1" ht="15" hidden="1" outlineLevel="1" x14ac:dyDescent="0.25">
      <c r="A126" s="46" t="s">
        <v>131</v>
      </c>
      <c r="B126" s="29"/>
      <c r="C126" s="29"/>
      <c r="D126" s="29"/>
      <c r="E126" s="20"/>
      <c r="F126" s="29"/>
      <c r="G126" s="20">
        <v>150000000</v>
      </c>
      <c r="H126" s="20">
        <f t="shared" si="20"/>
        <v>150000000</v>
      </c>
      <c r="I126" s="29"/>
      <c r="J126" s="21">
        <f t="shared" si="21"/>
        <v>150000000</v>
      </c>
      <c r="K126" s="21">
        <v>49455280</v>
      </c>
      <c r="L126" s="21">
        <f t="shared" si="12"/>
        <v>-100544720</v>
      </c>
      <c r="M126" s="22">
        <f t="shared" si="13"/>
        <v>0.32970186666666668</v>
      </c>
    </row>
    <row r="127" spans="1:13" s="45" customFormat="1" ht="15" hidden="1" outlineLevel="1" x14ac:dyDescent="0.25">
      <c r="A127" s="46" t="s">
        <v>132</v>
      </c>
      <c r="B127" s="29"/>
      <c r="C127" s="29"/>
      <c r="D127" s="29"/>
      <c r="E127" s="20"/>
      <c r="F127" s="29"/>
      <c r="G127" s="20">
        <f>+[6]Hoja1!$H$30</f>
        <v>1755000</v>
      </c>
      <c r="H127" s="20">
        <f t="shared" si="20"/>
        <v>1755000</v>
      </c>
      <c r="I127" s="29"/>
      <c r="J127" s="21">
        <f t="shared" si="21"/>
        <v>1755000</v>
      </c>
      <c r="K127" s="21">
        <v>1415466</v>
      </c>
      <c r="L127" s="21">
        <f t="shared" si="12"/>
        <v>-339534</v>
      </c>
      <c r="M127" s="22">
        <f t="shared" si="13"/>
        <v>0.80653333333333332</v>
      </c>
    </row>
    <row r="128" spans="1:13" s="45" customFormat="1" ht="15" collapsed="1" x14ac:dyDescent="0.25">
      <c r="A128" s="47" t="s">
        <v>133</v>
      </c>
      <c r="B128" s="29"/>
      <c r="C128" s="29"/>
      <c r="D128" s="29"/>
      <c r="E128" s="16"/>
      <c r="F128" s="29"/>
      <c r="G128" s="16">
        <f>SUM(G129:G130)</f>
        <v>110000000</v>
      </c>
      <c r="H128" s="16">
        <f>SUM(H129:H130)</f>
        <v>110000000</v>
      </c>
      <c r="I128" s="29"/>
      <c r="J128" s="16">
        <f>SUM(J129:J130)</f>
        <v>110000000</v>
      </c>
      <c r="K128" s="16">
        <f>SUM(K129:K130)</f>
        <v>51144173</v>
      </c>
      <c r="L128" s="16">
        <f t="shared" si="12"/>
        <v>-58855827</v>
      </c>
      <c r="M128" s="17">
        <f t="shared" si="13"/>
        <v>0.4649470272727273</v>
      </c>
    </row>
    <row r="129" spans="1:13" s="45" customFormat="1" ht="15" hidden="1" outlineLevel="1" x14ac:dyDescent="0.25">
      <c r="A129" s="46" t="s">
        <v>134</v>
      </c>
      <c r="B129" s="29"/>
      <c r="C129" s="29"/>
      <c r="D129" s="29"/>
      <c r="E129" s="20"/>
      <c r="F129" s="29"/>
      <c r="G129" s="20">
        <f>+[6]Hoja1!$H$32</f>
        <v>40000000</v>
      </c>
      <c r="H129" s="20">
        <f>+B129+C129+D129+G129+E129+F129</f>
        <v>40000000</v>
      </c>
      <c r="I129" s="29"/>
      <c r="J129" s="21">
        <f>+H129+I129</f>
        <v>40000000</v>
      </c>
      <c r="K129" s="21">
        <v>34668437</v>
      </c>
      <c r="L129" s="21">
        <f t="shared" si="12"/>
        <v>-5331563</v>
      </c>
      <c r="M129" s="22">
        <f t="shared" si="13"/>
        <v>0.86671092500000002</v>
      </c>
    </row>
    <row r="130" spans="1:13" s="45" customFormat="1" ht="15" hidden="1" outlineLevel="1" x14ac:dyDescent="0.25">
      <c r="A130" s="46" t="s">
        <v>135</v>
      </c>
      <c r="B130" s="29"/>
      <c r="C130" s="29"/>
      <c r="D130" s="29"/>
      <c r="E130" s="20"/>
      <c r="F130" s="29"/>
      <c r="G130" s="20">
        <v>70000000</v>
      </c>
      <c r="H130" s="20">
        <f>+B130+C130+D130+G130+E130+F130</f>
        <v>70000000</v>
      </c>
      <c r="I130" s="29"/>
      <c r="J130" s="21">
        <f>+H130+I130</f>
        <v>70000000</v>
      </c>
      <c r="K130" s="21">
        <v>16475736</v>
      </c>
      <c r="L130" s="21">
        <f t="shared" si="12"/>
        <v>-53524264</v>
      </c>
      <c r="M130" s="22">
        <f t="shared" si="13"/>
        <v>0.23536765714285715</v>
      </c>
    </row>
    <row r="131" spans="1:13" s="45" customFormat="1" ht="15" collapsed="1" x14ac:dyDescent="0.25">
      <c r="A131" s="47" t="s">
        <v>136</v>
      </c>
      <c r="B131" s="29"/>
      <c r="C131" s="29"/>
      <c r="D131" s="29"/>
      <c r="E131" s="29"/>
      <c r="F131" s="29"/>
      <c r="G131" s="29">
        <f>SUM(G132:G134)</f>
        <v>1640000000</v>
      </c>
      <c r="H131" s="29">
        <f>SUM(H132:H134)</f>
        <v>1640000000</v>
      </c>
      <c r="I131" s="29"/>
      <c r="J131" s="29">
        <f>SUM(J132:J134)</f>
        <v>1640000000</v>
      </c>
      <c r="K131" s="29">
        <f>SUM(K132:K134)</f>
        <v>1494540725</v>
      </c>
      <c r="L131" s="29">
        <f t="shared" si="12"/>
        <v>-145459275</v>
      </c>
      <c r="M131" s="17">
        <f t="shared" si="13"/>
        <v>0.9113053201219512</v>
      </c>
    </row>
    <row r="132" spans="1:13" s="45" customFormat="1" ht="15" hidden="1" outlineLevel="1" x14ac:dyDescent="0.25">
      <c r="A132" s="46" t="s">
        <v>137</v>
      </c>
      <c r="B132" s="29"/>
      <c r="C132" s="29"/>
      <c r="D132" s="29"/>
      <c r="E132" s="21"/>
      <c r="F132" s="29"/>
      <c r="G132" s="21">
        <f>+[6]Hoja1!$H$35</f>
        <v>1600000000</v>
      </c>
      <c r="H132" s="20">
        <f>+B132+C132+D132+G132+E132+F132</f>
        <v>1600000000</v>
      </c>
      <c r="I132" s="29"/>
      <c r="J132" s="21">
        <f>+H132+I132</f>
        <v>1600000000</v>
      </c>
      <c r="K132" s="21">
        <v>1464546810</v>
      </c>
      <c r="L132" s="21">
        <f t="shared" si="12"/>
        <v>-135453190</v>
      </c>
      <c r="M132" s="22">
        <f t="shared" si="13"/>
        <v>0.91534175625000003</v>
      </c>
    </row>
    <row r="133" spans="1:13" s="45" customFormat="1" ht="15" hidden="1" outlineLevel="1" x14ac:dyDescent="0.25">
      <c r="A133" s="46" t="s">
        <v>138</v>
      </c>
      <c r="B133" s="29"/>
      <c r="C133" s="29"/>
      <c r="D133" s="29"/>
      <c r="E133" s="21"/>
      <c r="F133" s="29"/>
      <c r="G133" s="21">
        <f>+[6]Hoja1!$H$36</f>
        <v>23000000</v>
      </c>
      <c r="H133" s="20">
        <f>+B133+C133+D133+G133+E133+F133</f>
        <v>23000000</v>
      </c>
      <c r="I133" s="29"/>
      <c r="J133" s="21">
        <f>+H133+I133</f>
        <v>23000000</v>
      </c>
      <c r="K133" s="21">
        <v>16479128</v>
      </c>
      <c r="L133" s="21">
        <f t="shared" si="12"/>
        <v>-6520872</v>
      </c>
      <c r="M133" s="22">
        <f t="shared" si="13"/>
        <v>0.71648382608695649</v>
      </c>
    </row>
    <row r="134" spans="1:13" s="45" customFormat="1" ht="15" hidden="1" outlineLevel="1" x14ac:dyDescent="0.25">
      <c r="A134" s="46" t="s">
        <v>139</v>
      </c>
      <c r="B134" s="29"/>
      <c r="C134" s="29"/>
      <c r="D134" s="29"/>
      <c r="E134" s="21"/>
      <c r="F134" s="29"/>
      <c r="G134" s="21">
        <f>+[6]Hoja1!$H$37</f>
        <v>17000000</v>
      </c>
      <c r="H134" s="20">
        <f>+B134+C134+D134+G134+E134+F134</f>
        <v>17000000</v>
      </c>
      <c r="I134" s="29"/>
      <c r="J134" s="21">
        <f>+H134+I134</f>
        <v>17000000</v>
      </c>
      <c r="K134" s="21">
        <v>13514787</v>
      </c>
      <c r="L134" s="21">
        <f t="shared" si="12"/>
        <v>-3485213</v>
      </c>
      <c r="M134" s="22">
        <f t="shared" si="13"/>
        <v>0.79498747058823527</v>
      </c>
    </row>
    <row r="135" spans="1:13" s="45" customFormat="1" ht="15" collapsed="1" x14ac:dyDescent="0.25">
      <c r="A135" s="46"/>
      <c r="B135" s="29"/>
      <c r="C135" s="29"/>
      <c r="D135" s="29"/>
      <c r="E135" s="21"/>
      <c r="F135" s="29"/>
      <c r="G135" s="21"/>
      <c r="H135" s="20"/>
      <c r="I135" s="29"/>
      <c r="J135" s="21"/>
      <c r="K135" s="21"/>
      <c r="L135" s="21"/>
      <c r="M135" s="22"/>
    </row>
    <row r="136" spans="1:13" s="50" customFormat="1" ht="15" x14ac:dyDescent="0.25">
      <c r="A136" s="47" t="s">
        <v>140</v>
      </c>
      <c r="B136" s="48"/>
      <c r="C136" s="16">
        <f>+C137+C144+C151</f>
        <v>401969282</v>
      </c>
      <c r="D136" s="48"/>
      <c r="E136" s="49"/>
      <c r="F136" s="48"/>
      <c r="G136" s="49"/>
      <c r="H136" s="16">
        <f>+H137+H144+H151</f>
        <v>401969282</v>
      </c>
      <c r="I136" s="48"/>
      <c r="J136" s="16">
        <f>+H136+I136</f>
        <v>401969282</v>
      </c>
      <c r="K136" s="16">
        <f>+K137+K144+K151</f>
        <v>320591667</v>
      </c>
      <c r="L136" s="16">
        <f t="shared" si="12"/>
        <v>-81377615</v>
      </c>
      <c r="M136" s="17">
        <f t="shared" si="13"/>
        <v>0.7975526522944606</v>
      </c>
    </row>
    <row r="137" spans="1:13" s="45" customFormat="1" ht="15" x14ac:dyDescent="0.25">
      <c r="A137" s="47" t="s">
        <v>141</v>
      </c>
      <c r="B137" s="48"/>
      <c r="C137" s="29">
        <f>SUM(C138:C143)</f>
        <v>86296420</v>
      </c>
      <c r="D137" s="29"/>
      <c r="E137" s="29"/>
      <c r="F137" s="29"/>
      <c r="G137" s="29"/>
      <c r="H137" s="16">
        <f>+B137+C137+D137+G137+E137+F137</f>
        <v>86296420</v>
      </c>
      <c r="I137" s="16"/>
      <c r="J137" s="29">
        <f>SUM(J138:J143)</f>
        <v>86296420</v>
      </c>
      <c r="K137" s="29">
        <f>SUM(K138:K143)</f>
        <v>71211681</v>
      </c>
      <c r="L137" s="29">
        <f t="shared" si="12"/>
        <v>-15084739</v>
      </c>
      <c r="M137" s="17">
        <f t="shared" si="13"/>
        <v>0.82519855400722297</v>
      </c>
    </row>
    <row r="138" spans="1:13" s="45" customFormat="1" ht="15" hidden="1" outlineLevel="1" x14ac:dyDescent="0.25">
      <c r="A138" s="46" t="s">
        <v>142</v>
      </c>
      <c r="B138" s="48"/>
      <c r="C138" s="21"/>
      <c r="D138" s="29"/>
      <c r="E138" s="29"/>
      <c r="F138" s="29"/>
      <c r="G138" s="29"/>
      <c r="H138" s="21">
        <f>+B138+C138+D138+G138+E138+F138</f>
        <v>0</v>
      </c>
      <c r="I138" s="16"/>
      <c r="J138" s="21">
        <f t="shared" ref="J138:J155" si="22">+H138+I138</f>
        <v>0</v>
      </c>
      <c r="K138" s="21">
        <v>0</v>
      </c>
      <c r="L138" s="21">
        <f t="shared" ref="L138:L201" si="23">+K138-J138</f>
        <v>0</v>
      </c>
      <c r="M138" s="22">
        <f t="shared" ref="M138:M201" si="24">IFERROR(K138/J138,0)</f>
        <v>0</v>
      </c>
    </row>
    <row r="139" spans="1:13" s="45" customFormat="1" ht="15" hidden="1" outlineLevel="1" x14ac:dyDescent="0.25">
      <c r="A139" s="46" t="s">
        <v>143</v>
      </c>
      <c r="B139" s="48"/>
      <c r="C139" s="21">
        <f>+[7]Presupuesto!$H$14</f>
        <v>69296420</v>
      </c>
      <c r="D139" s="29"/>
      <c r="E139" s="29"/>
      <c r="F139" s="29"/>
      <c r="G139" s="29"/>
      <c r="H139" s="21">
        <f t="shared" ref="H139:H155" si="25">+B139+C139+D139+G139+E139+F139</f>
        <v>69296420</v>
      </c>
      <c r="I139" s="16"/>
      <c r="J139" s="21">
        <f t="shared" si="22"/>
        <v>69296420</v>
      </c>
      <c r="K139" s="21">
        <v>64967296</v>
      </c>
      <c r="L139" s="21">
        <f t="shared" si="23"/>
        <v>-4329124</v>
      </c>
      <c r="M139" s="22">
        <f t="shared" si="24"/>
        <v>0.93752745091304857</v>
      </c>
    </row>
    <row r="140" spans="1:13" s="45" customFormat="1" ht="15" hidden="1" outlineLevel="1" x14ac:dyDescent="0.25">
      <c r="A140" s="46" t="s">
        <v>144</v>
      </c>
      <c r="B140" s="48"/>
      <c r="C140" s="21">
        <f>+[7]Presupuesto!$H$15</f>
        <v>8000000</v>
      </c>
      <c r="D140" s="29"/>
      <c r="E140" s="29"/>
      <c r="F140" s="29"/>
      <c r="G140" s="29"/>
      <c r="H140" s="21">
        <f t="shared" si="25"/>
        <v>8000000</v>
      </c>
      <c r="I140" s="16"/>
      <c r="J140" s="21">
        <f t="shared" si="22"/>
        <v>8000000</v>
      </c>
      <c r="K140" s="21">
        <v>0</v>
      </c>
      <c r="L140" s="21">
        <f t="shared" si="23"/>
        <v>-8000000</v>
      </c>
      <c r="M140" s="22">
        <f t="shared" si="24"/>
        <v>0</v>
      </c>
    </row>
    <row r="141" spans="1:13" s="45" customFormat="1" ht="15" hidden="1" outlineLevel="1" x14ac:dyDescent="0.25">
      <c r="A141" s="46" t="s">
        <v>145</v>
      </c>
      <c r="B141" s="48"/>
      <c r="C141" s="21">
        <f>+[7]Presupuesto!$H$16</f>
        <v>9000000</v>
      </c>
      <c r="D141" s="29"/>
      <c r="E141" s="29"/>
      <c r="F141" s="29"/>
      <c r="G141" s="29"/>
      <c r="H141" s="21">
        <f t="shared" si="25"/>
        <v>9000000</v>
      </c>
      <c r="I141" s="16"/>
      <c r="J141" s="21">
        <f t="shared" si="22"/>
        <v>9000000</v>
      </c>
      <c r="K141" s="21">
        <v>6244385</v>
      </c>
      <c r="L141" s="21">
        <f t="shared" si="23"/>
        <v>-2755615</v>
      </c>
      <c r="M141" s="22">
        <f t="shared" si="24"/>
        <v>0.69382055555555555</v>
      </c>
    </row>
    <row r="142" spans="1:13" s="45" customFormat="1" ht="15" hidden="1" outlineLevel="1" x14ac:dyDescent="0.25">
      <c r="A142" s="46" t="s">
        <v>146</v>
      </c>
      <c r="B142" s="48"/>
      <c r="C142" s="21"/>
      <c r="D142" s="29"/>
      <c r="E142" s="29"/>
      <c r="F142" s="29"/>
      <c r="G142" s="29"/>
      <c r="H142" s="21">
        <f t="shared" si="25"/>
        <v>0</v>
      </c>
      <c r="I142" s="16"/>
      <c r="J142" s="21">
        <f t="shared" si="22"/>
        <v>0</v>
      </c>
      <c r="K142" s="21">
        <v>0</v>
      </c>
      <c r="L142" s="21">
        <f t="shared" si="23"/>
        <v>0</v>
      </c>
      <c r="M142" s="22">
        <f t="shared" si="24"/>
        <v>0</v>
      </c>
    </row>
    <row r="143" spans="1:13" s="45" customFormat="1" ht="15" hidden="1" outlineLevel="1" x14ac:dyDescent="0.25">
      <c r="A143" s="46" t="s">
        <v>147</v>
      </c>
      <c r="B143" s="48"/>
      <c r="C143" s="21"/>
      <c r="D143" s="29"/>
      <c r="E143" s="29"/>
      <c r="F143" s="29"/>
      <c r="G143" s="29"/>
      <c r="H143" s="21">
        <f t="shared" si="25"/>
        <v>0</v>
      </c>
      <c r="I143" s="16"/>
      <c r="J143" s="21">
        <f t="shared" si="22"/>
        <v>0</v>
      </c>
      <c r="K143" s="21">
        <v>0</v>
      </c>
      <c r="L143" s="21">
        <f t="shared" si="23"/>
        <v>0</v>
      </c>
      <c r="M143" s="22">
        <f t="shared" si="24"/>
        <v>0</v>
      </c>
    </row>
    <row r="144" spans="1:13" s="45" customFormat="1" ht="15" collapsed="1" x14ac:dyDescent="0.25">
      <c r="A144" s="47" t="s">
        <v>148</v>
      </c>
      <c r="B144" s="48"/>
      <c r="C144" s="29">
        <f>SUM(C145:C150)</f>
        <v>271276090</v>
      </c>
      <c r="D144" s="29"/>
      <c r="E144" s="29"/>
      <c r="F144" s="29"/>
      <c r="G144" s="29"/>
      <c r="H144" s="16">
        <f>+B144+C144+D144+G144+E144+F144</f>
        <v>271276090</v>
      </c>
      <c r="I144" s="16"/>
      <c r="J144" s="29">
        <f>SUM(J145:J150)</f>
        <v>271276090</v>
      </c>
      <c r="K144" s="29">
        <f>SUM(K145:K150)</f>
        <v>205846463.00000003</v>
      </c>
      <c r="L144" s="29">
        <f t="shared" si="23"/>
        <v>-65429626.99999997</v>
      </c>
      <c r="M144" s="17">
        <f t="shared" si="24"/>
        <v>0.75880798414633599</v>
      </c>
    </row>
    <row r="145" spans="1:13" s="45" customFormat="1" ht="15" hidden="1" outlineLevel="1" x14ac:dyDescent="0.25">
      <c r="A145" s="46" t="s">
        <v>142</v>
      </c>
      <c r="B145" s="48"/>
      <c r="C145" s="21">
        <f>+[7]Presupuesto!$H$20</f>
        <v>5750000</v>
      </c>
      <c r="D145" s="29"/>
      <c r="E145" s="29"/>
      <c r="F145" s="29"/>
      <c r="G145" s="29"/>
      <c r="H145" s="21">
        <f t="shared" si="25"/>
        <v>5750000</v>
      </c>
      <c r="I145" s="16"/>
      <c r="J145" s="21">
        <f t="shared" si="22"/>
        <v>5750000</v>
      </c>
      <c r="K145" s="21">
        <v>0</v>
      </c>
      <c r="L145" s="21">
        <f t="shared" si="23"/>
        <v>-5750000</v>
      </c>
      <c r="M145" s="22">
        <f t="shared" si="24"/>
        <v>0</v>
      </c>
    </row>
    <row r="146" spans="1:13" s="45" customFormat="1" ht="15" hidden="1" outlineLevel="1" x14ac:dyDescent="0.25">
      <c r="A146" s="46" t="s">
        <v>149</v>
      </c>
      <c r="B146" s="48"/>
      <c r="C146" s="21">
        <f>+[7]Presupuesto!$H$21</f>
        <v>6000000</v>
      </c>
      <c r="D146" s="29"/>
      <c r="E146" s="29"/>
      <c r="F146" s="29"/>
      <c r="G146" s="29"/>
      <c r="H146" s="21">
        <f t="shared" si="25"/>
        <v>6000000</v>
      </c>
      <c r="I146" s="16"/>
      <c r="J146" s="21">
        <f t="shared" si="22"/>
        <v>6000000</v>
      </c>
      <c r="K146" s="21">
        <v>6000000</v>
      </c>
      <c r="L146" s="21">
        <f t="shared" si="23"/>
        <v>0</v>
      </c>
      <c r="M146" s="22">
        <f t="shared" si="24"/>
        <v>1</v>
      </c>
    </row>
    <row r="147" spans="1:13" s="45" customFormat="1" ht="15" hidden="1" outlineLevel="1" x14ac:dyDescent="0.25">
      <c r="A147" s="46" t="s">
        <v>150</v>
      </c>
      <c r="B147" s="48"/>
      <c r="C147" s="21">
        <f>+[7]Presupuesto!$H$22</f>
        <v>173226090.00000003</v>
      </c>
      <c r="D147" s="29"/>
      <c r="E147" s="29"/>
      <c r="F147" s="29"/>
      <c r="G147" s="29"/>
      <c r="H147" s="21">
        <f t="shared" si="25"/>
        <v>173226090.00000003</v>
      </c>
      <c r="I147" s="16"/>
      <c r="J147" s="21">
        <f t="shared" si="22"/>
        <v>173226090.00000003</v>
      </c>
      <c r="K147" s="21">
        <v>149523518.00000003</v>
      </c>
      <c r="L147" s="21">
        <f t="shared" si="23"/>
        <v>-23702572</v>
      </c>
      <c r="M147" s="22">
        <f t="shared" si="24"/>
        <v>0.86316973384321038</v>
      </c>
    </row>
    <row r="148" spans="1:13" s="45" customFormat="1" ht="15" hidden="1" outlineLevel="1" x14ac:dyDescent="0.25">
      <c r="A148" s="46" t="s">
        <v>151</v>
      </c>
      <c r="B148" s="48"/>
      <c r="C148" s="21">
        <f>+[7]Presupuesto!$H$23</f>
        <v>27500000</v>
      </c>
      <c r="D148" s="29"/>
      <c r="E148" s="29"/>
      <c r="F148" s="29"/>
      <c r="G148" s="29"/>
      <c r="H148" s="21">
        <f t="shared" si="25"/>
        <v>27500000</v>
      </c>
      <c r="I148" s="16"/>
      <c r="J148" s="21">
        <f t="shared" si="22"/>
        <v>27500000</v>
      </c>
      <c r="K148" s="21">
        <v>3181834</v>
      </c>
      <c r="L148" s="21">
        <f t="shared" si="23"/>
        <v>-24318166</v>
      </c>
      <c r="M148" s="22">
        <f t="shared" si="24"/>
        <v>0.11570305454545454</v>
      </c>
    </row>
    <row r="149" spans="1:13" s="45" customFormat="1" ht="15" hidden="1" outlineLevel="1" x14ac:dyDescent="0.25">
      <c r="A149" s="46" t="s">
        <v>152</v>
      </c>
      <c r="B149" s="48"/>
      <c r="C149" s="21">
        <f>+[7]Presupuesto!$H$24</f>
        <v>53800000</v>
      </c>
      <c r="D149" s="29"/>
      <c r="E149" s="29"/>
      <c r="F149" s="29"/>
      <c r="G149" s="29"/>
      <c r="H149" s="21">
        <f t="shared" si="25"/>
        <v>53800000</v>
      </c>
      <c r="I149" s="16"/>
      <c r="J149" s="21">
        <f t="shared" si="22"/>
        <v>53800000</v>
      </c>
      <c r="K149" s="21">
        <v>43843467</v>
      </c>
      <c r="L149" s="21">
        <f t="shared" si="23"/>
        <v>-9956533</v>
      </c>
      <c r="M149" s="22">
        <f t="shared" si="24"/>
        <v>0.81493433085501854</v>
      </c>
    </row>
    <row r="150" spans="1:13" s="45" customFormat="1" ht="15" hidden="1" outlineLevel="1" x14ac:dyDescent="0.25">
      <c r="A150" s="46" t="s">
        <v>153</v>
      </c>
      <c r="B150" s="48"/>
      <c r="C150" s="21">
        <f>+[7]Presupuesto!$H$25</f>
        <v>5000000</v>
      </c>
      <c r="D150" s="29"/>
      <c r="E150" s="29"/>
      <c r="F150" s="29"/>
      <c r="G150" s="29"/>
      <c r="H150" s="21">
        <f t="shared" si="25"/>
        <v>5000000</v>
      </c>
      <c r="I150" s="16"/>
      <c r="J150" s="21">
        <f t="shared" si="22"/>
        <v>5000000</v>
      </c>
      <c r="K150" s="21">
        <v>3297644</v>
      </c>
      <c r="L150" s="21">
        <f t="shared" si="23"/>
        <v>-1702356</v>
      </c>
      <c r="M150" s="22">
        <f t="shared" si="24"/>
        <v>0.65952880000000003</v>
      </c>
    </row>
    <row r="151" spans="1:13" s="45" customFormat="1" ht="15" collapsed="1" x14ac:dyDescent="0.25">
      <c r="A151" s="47" t="s">
        <v>154</v>
      </c>
      <c r="B151" s="48"/>
      <c r="C151" s="29">
        <f>SUM(C152:C155)</f>
        <v>44396772</v>
      </c>
      <c r="D151" s="29"/>
      <c r="E151" s="29"/>
      <c r="F151" s="29"/>
      <c r="G151" s="29"/>
      <c r="H151" s="16">
        <f>+B151+C151+D151+G151+E151+F151</f>
        <v>44396772</v>
      </c>
      <c r="I151" s="16"/>
      <c r="J151" s="29">
        <f>SUM(J152:J155)</f>
        <v>44396772</v>
      </c>
      <c r="K151" s="29">
        <f>SUM(K152:K155)</f>
        <v>43533523</v>
      </c>
      <c r="L151" s="29">
        <f t="shared" si="23"/>
        <v>-863249</v>
      </c>
      <c r="M151" s="17">
        <f t="shared" si="24"/>
        <v>0.98055604132660812</v>
      </c>
    </row>
    <row r="152" spans="1:13" s="45" customFormat="1" ht="15" hidden="1" outlineLevel="1" x14ac:dyDescent="0.25">
      <c r="A152" s="46" t="s">
        <v>155</v>
      </c>
      <c r="B152" s="48"/>
      <c r="C152" s="21">
        <f>+[7]Presupuesto!$H$27</f>
        <v>13196772</v>
      </c>
      <c r="D152" s="29"/>
      <c r="E152" s="29"/>
      <c r="F152" s="29"/>
      <c r="G152" s="29"/>
      <c r="H152" s="21">
        <f t="shared" si="25"/>
        <v>13196772</v>
      </c>
      <c r="I152" s="16"/>
      <c r="J152" s="21">
        <f t="shared" si="22"/>
        <v>13196772</v>
      </c>
      <c r="K152" s="21">
        <v>13196772</v>
      </c>
      <c r="L152" s="21">
        <f t="shared" si="23"/>
        <v>0</v>
      </c>
      <c r="M152" s="22">
        <f t="shared" si="24"/>
        <v>1</v>
      </c>
    </row>
    <row r="153" spans="1:13" s="45" customFormat="1" ht="15" hidden="1" outlineLevel="1" x14ac:dyDescent="0.25">
      <c r="A153" s="46" t="s">
        <v>156</v>
      </c>
      <c r="B153" s="48"/>
      <c r="C153" s="21">
        <f>+[7]Presupuesto!$H$28</f>
        <v>7000000</v>
      </c>
      <c r="D153" s="29"/>
      <c r="E153" s="29"/>
      <c r="F153" s="29"/>
      <c r="G153" s="29"/>
      <c r="H153" s="21">
        <f t="shared" si="25"/>
        <v>7000000</v>
      </c>
      <c r="I153" s="16"/>
      <c r="J153" s="21">
        <f t="shared" si="22"/>
        <v>7000000</v>
      </c>
      <c r="K153" s="21">
        <v>7000000</v>
      </c>
      <c r="L153" s="21">
        <f t="shared" si="23"/>
        <v>0</v>
      </c>
      <c r="M153" s="22">
        <f t="shared" si="24"/>
        <v>1</v>
      </c>
    </row>
    <row r="154" spans="1:13" s="45" customFormat="1" ht="15" hidden="1" outlineLevel="1" x14ac:dyDescent="0.25">
      <c r="A154" s="46" t="s">
        <v>157</v>
      </c>
      <c r="B154" s="48"/>
      <c r="C154" s="21">
        <f>+[7]Presupuesto!$H$29</f>
        <v>12600000</v>
      </c>
      <c r="D154" s="29"/>
      <c r="E154" s="29"/>
      <c r="F154" s="29"/>
      <c r="G154" s="29"/>
      <c r="H154" s="21">
        <f t="shared" si="25"/>
        <v>12600000</v>
      </c>
      <c r="I154" s="16"/>
      <c r="J154" s="21">
        <f t="shared" si="22"/>
        <v>12600000</v>
      </c>
      <c r="K154" s="21">
        <v>11967024</v>
      </c>
      <c r="L154" s="21">
        <f t="shared" si="23"/>
        <v>-632976</v>
      </c>
      <c r="M154" s="22">
        <f t="shared" si="24"/>
        <v>0.94976380952380957</v>
      </c>
    </row>
    <row r="155" spans="1:13" s="45" customFormat="1" ht="15" hidden="1" outlineLevel="1" x14ac:dyDescent="0.25">
      <c r="A155" s="46" t="s">
        <v>158</v>
      </c>
      <c r="B155" s="48"/>
      <c r="C155" s="21">
        <f>+[7]Presupuesto!$H$30</f>
        <v>11600000</v>
      </c>
      <c r="D155" s="29"/>
      <c r="E155" s="29"/>
      <c r="F155" s="29"/>
      <c r="G155" s="29"/>
      <c r="H155" s="21">
        <f t="shared" si="25"/>
        <v>11600000</v>
      </c>
      <c r="I155" s="16"/>
      <c r="J155" s="21">
        <f t="shared" si="22"/>
        <v>11600000</v>
      </c>
      <c r="K155" s="21">
        <v>11369727</v>
      </c>
      <c r="L155" s="21">
        <f t="shared" si="23"/>
        <v>-230273</v>
      </c>
      <c r="M155" s="22">
        <f t="shared" si="24"/>
        <v>0.98014887931034478</v>
      </c>
    </row>
    <row r="156" spans="1:13" s="45" customFormat="1" ht="15" collapsed="1" x14ac:dyDescent="0.25">
      <c r="A156" s="46"/>
      <c r="B156" s="48"/>
      <c r="C156" s="29"/>
      <c r="D156" s="29"/>
      <c r="E156" s="29"/>
      <c r="F156" s="29"/>
      <c r="G156" s="29"/>
      <c r="H156" s="21"/>
      <c r="I156" s="29"/>
      <c r="J156" s="21"/>
      <c r="K156" s="21"/>
      <c r="L156" s="21"/>
      <c r="M156" s="22"/>
    </row>
    <row r="157" spans="1:13" s="45" customFormat="1" ht="15" x14ac:dyDescent="0.25">
      <c r="A157" s="47" t="s">
        <v>159</v>
      </c>
      <c r="B157" s="48"/>
      <c r="C157" s="29"/>
      <c r="D157" s="29">
        <f>+D158+D163+D174</f>
        <v>467262236</v>
      </c>
      <c r="E157" s="29"/>
      <c r="F157" s="29"/>
      <c r="G157" s="29"/>
      <c r="H157" s="29">
        <f>+H158+H163+H174</f>
        <v>467262236</v>
      </c>
      <c r="I157" s="29"/>
      <c r="J157" s="16">
        <f>+H157+I157</f>
        <v>467262236</v>
      </c>
      <c r="K157" s="16">
        <f>+K158+K163+K174</f>
        <v>381159077</v>
      </c>
      <c r="L157" s="29">
        <f>+L158+L163+L174</f>
        <v>-86103159</v>
      </c>
      <c r="M157" s="17">
        <f t="shared" si="24"/>
        <v>0.81572840181332351</v>
      </c>
    </row>
    <row r="158" spans="1:13" s="45" customFormat="1" ht="15" x14ac:dyDescent="0.25">
      <c r="A158" s="47" t="s">
        <v>160</v>
      </c>
      <c r="B158" s="29"/>
      <c r="C158" s="29"/>
      <c r="D158" s="29">
        <f>SUM(D159:D162)</f>
        <v>117988820</v>
      </c>
      <c r="E158" s="29"/>
      <c r="F158" s="29"/>
      <c r="G158" s="29"/>
      <c r="H158" s="29">
        <f>SUM(H159:H162)</f>
        <v>117988820</v>
      </c>
      <c r="I158" s="29"/>
      <c r="J158" s="29">
        <f>SUM(J159:J162)</f>
        <v>117988820</v>
      </c>
      <c r="K158" s="29">
        <f>SUM(K159:K162)</f>
        <v>67961976</v>
      </c>
      <c r="L158" s="29">
        <f t="shared" si="23"/>
        <v>-50026844</v>
      </c>
      <c r="M158" s="17">
        <f t="shared" si="24"/>
        <v>0.57600352304565805</v>
      </c>
    </row>
    <row r="159" spans="1:13" s="45" customFormat="1" ht="15" hidden="1" outlineLevel="1" x14ac:dyDescent="0.25">
      <c r="A159" s="46" t="s">
        <v>161</v>
      </c>
      <c r="B159" s="29"/>
      <c r="C159" s="29"/>
      <c r="D159" s="21">
        <f>+[8]Hoja1!$J$6</f>
        <v>115436820</v>
      </c>
      <c r="E159" s="29"/>
      <c r="F159" s="29"/>
      <c r="G159" s="29"/>
      <c r="H159" s="20">
        <f>+B159+C159+D159+G159+E159+F159</f>
        <v>115436820</v>
      </c>
      <c r="I159" s="29"/>
      <c r="J159" s="21">
        <f>+H159+I159</f>
        <v>115436820</v>
      </c>
      <c r="K159" s="21">
        <v>65409976</v>
      </c>
      <c r="L159" s="21">
        <f t="shared" si="23"/>
        <v>-50026844</v>
      </c>
      <c r="M159" s="22">
        <f t="shared" si="24"/>
        <v>0.56663009254759444</v>
      </c>
    </row>
    <row r="160" spans="1:13" s="45" customFormat="1" ht="15" hidden="1" outlineLevel="1" x14ac:dyDescent="0.25">
      <c r="A160" s="46" t="s">
        <v>162</v>
      </c>
      <c r="B160" s="29"/>
      <c r="C160" s="29"/>
      <c r="D160" s="21"/>
      <c r="E160" s="29"/>
      <c r="F160" s="29"/>
      <c r="G160" s="29"/>
      <c r="H160" s="20">
        <f>+B160+C160+D160+G160+E160+F160</f>
        <v>0</v>
      </c>
      <c r="I160" s="29"/>
      <c r="J160" s="21">
        <f>+H160+I160</f>
        <v>0</v>
      </c>
      <c r="K160" s="21"/>
      <c r="L160" s="21">
        <f t="shared" si="23"/>
        <v>0</v>
      </c>
      <c r="M160" s="22">
        <f t="shared" si="24"/>
        <v>0</v>
      </c>
    </row>
    <row r="161" spans="1:13" s="45" customFormat="1" ht="15" hidden="1" outlineLevel="1" x14ac:dyDescent="0.25">
      <c r="A161" s="46" t="s">
        <v>163</v>
      </c>
      <c r="B161" s="29"/>
      <c r="C161" s="29"/>
      <c r="D161" s="21">
        <f>+[8]Hoja1!$J$8</f>
        <v>2552000</v>
      </c>
      <c r="E161" s="29"/>
      <c r="F161" s="29"/>
      <c r="G161" s="29"/>
      <c r="H161" s="20">
        <f>+B161+C161+D161+G161+E161+F161</f>
        <v>2552000</v>
      </c>
      <c r="I161" s="29"/>
      <c r="J161" s="21">
        <f>+H161+I161</f>
        <v>2552000</v>
      </c>
      <c r="K161" s="21">
        <v>2552000</v>
      </c>
      <c r="L161" s="21">
        <f t="shared" si="23"/>
        <v>0</v>
      </c>
      <c r="M161" s="22">
        <f t="shared" si="24"/>
        <v>1</v>
      </c>
    </row>
    <row r="162" spans="1:13" s="45" customFormat="1" ht="15" hidden="1" outlineLevel="1" x14ac:dyDescent="0.25">
      <c r="A162" s="46" t="s">
        <v>164</v>
      </c>
      <c r="B162" s="29"/>
      <c r="C162" s="29"/>
      <c r="D162" s="21"/>
      <c r="E162" s="29"/>
      <c r="F162" s="29"/>
      <c r="G162" s="29"/>
      <c r="H162" s="20">
        <f>+B162+C162+D162+G162+E162+F162</f>
        <v>0</v>
      </c>
      <c r="I162" s="29"/>
      <c r="J162" s="21">
        <f>+H162+I162</f>
        <v>0</v>
      </c>
      <c r="K162" s="21"/>
      <c r="L162" s="21">
        <f t="shared" si="23"/>
        <v>0</v>
      </c>
      <c r="M162" s="22">
        <f t="shared" si="24"/>
        <v>0</v>
      </c>
    </row>
    <row r="163" spans="1:13" s="45" customFormat="1" ht="15" collapsed="1" x14ac:dyDescent="0.25">
      <c r="A163" s="47" t="s">
        <v>165</v>
      </c>
      <c r="B163" s="29"/>
      <c r="C163" s="29"/>
      <c r="D163" s="29">
        <f>+D164+D169</f>
        <v>259273416</v>
      </c>
      <c r="E163" s="29"/>
      <c r="F163" s="29"/>
      <c r="G163" s="29"/>
      <c r="H163" s="29">
        <f>+H164+H169</f>
        <v>259273416</v>
      </c>
      <c r="I163" s="29"/>
      <c r="J163" s="29">
        <f>+J164+J169</f>
        <v>259273416</v>
      </c>
      <c r="K163" s="29">
        <f>+K164+K169</f>
        <v>241329632</v>
      </c>
      <c r="L163" s="29">
        <f>+L164+L169</f>
        <v>-17943784</v>
      </c>
      <c r="M163" s="17">
        <v>0.95699999999999996</v>
      </c>
    </row>
    <row r="164" spans="1:13" s="45" customFormat="1" ht="15" hidden="1" outlineLevel="1" x14ac:dyDescent="0.25">
      <c r="A164" s="47" t="s">
        <v>166</v>
      </c>
      <c r="B164" s="29"/>
      <c r="C164" s="29"/>
      <c r="D164" s="29">
        <f>SUM(D165:D168)</f>
        <v>145676750</v>
      </c>
      <c r="E164" s="29"/>
      <c r="F164" s="29"/>
      <c r="G164" s="29"/>
      <c r="H164" s="29">
        <f>SUM(H165:H168)</f>
        <v>145676750</v>
      </c>
      <c r="I164" s="29"/>
      <c r="J164" s="29">
        <f>SUM(J165:J168)</f>
        <v>145676750</v>
      </c>
      <c r="K164" s="29">
        <f>SUM(K165:K168)</f>
        <v>134069371</v>
      </c>
      <c r="L164" s="29">
        <f>SUM(L165:L168)</f>
        <v>-11607379</v>
      </c>
      <c r="M164" s="17">
        <f t="shared" si="24"/>
        <v>0.9203209915103131</v>
      </c>
    </row>
    <row r="165" spans="1:13" s="45" customFormat="1" ht="15" hidden="1" outlineLevel="2" x14ac:dyDescent="0.25">
      <c r="A165" s="46" t="s">
        <v>167</v>
      </c>
      <c r="B165" s="29"/>
      <c r="C165" s="29"/>
      <c r="D165" s="21">
        <f>+[8]Hoja1!$J$12+[8]Hoja1!$J$13</f>
        <v>58276750</v>
      </c>
      <c r="E165" s="29"/>
      <c r="F165" s="29"/>
      <c r="G165" s="29"/>
      <c r="H165" s="20">
        <f>+B165+C165+D165+G165+E165+F165</f>
        <v>58276750</v>
      </c>
      <c r="I165" s="29"/>
      <c r="J165" s="21">
        <f>+H165+I165</f>
        <v>58276750</v>
      </c>
      <c r="K165" s="21">
        <v>57469500</v>
      </c>
      <c r="L165" s="21">
        <f t="shared" si="23"/>
        <v>-807250</v>
      </c>
      <c r="M165" s="22">
        <f t="shared" si="24"/>
        <v>0.98614799212378867</v>
      </c>
    </row>
    <row r="166" spans="1:13" s="45" customFormat="1" ht="15" hidden="1" outlineLevel="2" x14ac:dyDescent="0.25">
      <c r="A166" s="46" t="s">
        <v>168</v>
      </c>
      <c r="B166" s="29"/>
      <c r="C166" s="29"/>
      <c r="D166" s="21">
        <f>+[8]Hoja1!$J$14-2000000</f>
        <v>30400000</v>
      </c>
      <c r="E166" s="29"/>
      <c r="F166" s="29"/>
      <c r="G166" s="29"/>
      <c r="H166" s="20">
        <f>+B166+C166+D166+G166+E166+F166</f>
        <v>30400000</v>
      </c>
      <c r="I166" s="29"/>
      <c r="J166" s="21">
        <f>+H166+I166</f>
        <v>30400000</v>
      </c>
      <c r="K166" s="21">
        <v>24043825</v>
      </c>
      <c r="L166" s="21">
        <f t="shared" si="23"/>
        <v>-6356175</v>
      </c>
      <c r="M166" s="22">
        <f t="shared" si="24"/>
        <v>0.79091529605263156</v>
      </c>
    </row>
    <row r="167" spans="1:13" s="45" customFormat="1" ht="15" hidden="1" outlineLevel="2" x14ac:dyDescent="0.25">
      <c r="A167" s="46" t="s">
        <v>169</v>
      </c>
      <c r="B167" s="29"/>
      <c r="C167" s="29"/>
      <c r="D167" s="21">
        <f>+[8]Hoja1!$J$15+2000000</f>
        <v>35000000</v>
      </c>
      <c r="E167" s="29"/>
      <c r="F167" s="29"/>
      <c r="G167" s="29"/>
      <c r="H167" s="20">
        <f>+B167+C167+D167+G167+E167+F167</f>
        <v>35000000</v>
      </c>
      <c r="I167" s="29"/>
      <c r="J167" s="21">
        <f>+H167+I167</f>
        <v>35000000</v>
      </c>
      <c r="K167" s="21">
        <v>34895157</v>
      </c>
      <c r="L167" s="21">
        <f t="shared" si="23"/>
        <v>-104843</v>
      </c>
      <c r="M167" s="22">
        <f t="shared" si="24"/>
        <v>0.99700448571428568</v>
      </c>
    </row>
    <row r="168" spans="1:13" s="45" customFormat="1" ht="15" hidden="1" outlineLevel="2" x14ac:dyDescent="0.25">
      <c r="A168" s="46" t="s">
        <v>170</v>
      </c>
      <c r="B168" s="29"/>
      <c r="C168" s="29"/>
      <c r="D168" s="21">
        <f>+[8]Hoja1!$J$11</f>
        <v>22000000</v>
      </c>
      <c r="E168" s="29"/>
      <c r="F168" s="29"/>
      <c r="G168" s="29"/>
      <c r="H168" s="20">
        <f>+B168+C168+D168+G168+E168+F168</f>
        <v>22000000</v>
      </c>
      <c r="I168" s="29"/>
      <c r="J168" s="21">
        <f>+H168+I168</f>
        <v>22000000</v>
      </c>
      <c r="K168" s="21">
        <v>17660889</v>
      </c>
      <c r="L168" s="21">
        <f t="shared" si="23"/>
        <v>-4339111</v>
      </c>
      <c r="M168" s="22">
        <f t="shared" si="24"/>
        <v>0.80276768181818181</v>
      </c>
    </row>
    <row r="169" spans="1:13" s="45" customFormat="1" ht="15" hidden="1" outlineLevel="1" x14ac:dyDescent="0.25">
      <c r="A169" s="47" t="s">
        <v>171</v>
      </c>
      <c r="B169" s="29"/>
      <c r="C169" s="29"/>
      <c r="D169" s="29">
        <f>SUM(D170:D173)</f>
        <v>113596666</v>
      </c>
      <c r="E169" s="29"/>
      <c r="F169" s="29"/>
      <c r="G169" s="29"/>
      <c r="H169" s="29">
        <f>SUM(H170:H173)</f>
        <v>113596666</v>
      </c>
      <c r="I169" s="29"/>
      <c r="J169" s="29">
        <f>SUM(J170:J173)</f>
        <v>113596666</v>
      </c>
      <c r="K169" s="29">
        <f>SUM(K170:K173)</f>
        <v>107260261</v>
      </c>
      <c r="L169" s="29">
        <f>+K169-J169</f>
        <v>-6336405</v>
      </c>
      <c r="M169" s="17">
        <f t="shared" si="24"/>
        <v>0.94422014991179404</v>
      </c>
    </row>
    <row r="170" spans="1:13" s="45" customFormat="1" ht="15" hidden="1" outlineLevel="2" x14ac:dyDescent="0.25">
      <c r="A170" s="46" t="s">
        <v>172</v>
      </c>
      <c r="B170" s="29"/>
      <c r="C170" s="29"/>
      <c r="D170" s="21">
        <f>+[8]Hoja1!$J$16</f>
        <v>9000000</v>
      </c>
      <c r="E170" s="29"/>
      <c r="F170" s="29"/>
      <c r="G170" s="29"/>
      <c r="H170" s="20">
        <f>+B170+C170+D170+G170+E170+F170</f>
        <v>9000000</v>
      </c>
      <c r="I170" s="29"/>
      <c r="J170" s="21">
        <f>+H170+I170</f>
        <v>9000000</v>
      </c>
      <c r="K170" s="21">
        <v>4290132</v>
      </c>
      <c r="L170" s="21">
        <f t="shared" si="23"/>
        <v>-4709868</v>
      </c>
      <c r="M170" s="22">
        <f t="shared" si="24"/>
        <v>0.47668133333333335</v>
      </c>
    </row>
    <row r="171" spans="1:13" s="45" customFormat="1" ht="15" hidden="1" outlineLevel="2" x14ac:dyDescent="0.25">
      <c r="A171" s="46" t="s">
        <v>173</v>
      </c>
      <c r="B171" s="29"/>
      <c r="C171" s="29"/>
      <c r="D171" s="21">
        <f>+[8]Hoja1!$J$17+1400000</f>
        <v>14600000</v>
      </c>
      <c r="E171" s="29"/>
      <c r="F171" s="29"/>
      <c r="G171" s="29"/>
      <c r="H171" s="20">
        <f>+B171+C171+D171+G171+E171+F171</f>
        <v>14600000</v>
      </c>
      <c r="I171" s="29"/>
      <c r="J171" s="21">
        <f>+H171+I171</f>
        <v>14600000</v>
      </c>
      <c r="K171" s="21">
        <v>14387929</v>
      </c>
      <c r="L171" s="21">
        <f t="shared" si="23"/>
        <v>-212071</v>
      </c>
      <c r="M171" s="22">
        <f t="shared" si="24"/>
        <v>0.98547458904109586</v>
      </c>
    </row>
    <row r="172" spans="1:13" s="45" customFormat="1" ht="15" hidden="1" outlineLevel="2" x14ac:dyDescent="0.25">
      <c r="A172" s="46" t="s">
        <v>174</v>
      </c>
      <c r="B172" s="29"/>
      <c r="C172" s="29"/>
      <c r="D172" s="21">
        <f>+[8]Hoja1!$J$19</f>
        <v>66396666</v>
      </c>
      <c r="E172" s="29"/>
      <c r="F172" s="29"/>
      <c r="G172" s="29"/>
      <c r="H172" s="20">
        <f>+B172+C172+D172+G172+E172+F172</f>
        <v>66396666</v>
      </c>
      <c r="I172" s="29"/>
      <c r="J172" s="21">
        <f>+H172+I172</f>
        <v>66396666</v>
      </c>
      <c r="K172" s="21">
        <v>65747229</v>
      </c>
      <c r="L172" s="21">
        <f t="shared" si="23"/>
        <v>-649437</v>
      </c>
      <c r="M172" s="22">
        <f t="shared" si="24"/>
        <v>0.99021883116842047</v>
      </c>
    </row>
    <row r="173" spans="1:13" s="45" customFormat="1" ht="15" hidden="1" outlineLevel="2" x14ac:dyDescent="0.25">
      <c r="A173" s="46" t="s">
        <v>175</v>
      </c>
      <c r="B173" s="29"/>
      <c r="C173" s="29"/>
      <c r="D173" s="21">
        <f>+[8]Hoja1!$J$18-1400000</f>
        <v>23600000</v>
      </c>
      <c r="E173" s="29"/>
      <c r="F173" s="29"/>
      <c r="G173" s="29"/>
      <c r="H173" s="20">
        <f>+B173+C173+D173+G173+E173+F173</f>
        <v>23600000</v>
      </c>
      <c r="I173" s="29"/>
      <c r="J173" s="21">
        <f>+H173+I173</f>
        <v>23600000</v>
      </c>
      <c r="K173" s="21">
        <v>22834971</v>
      </c>
      <c r="L173" s="21">
        <f t="shared" si="23"/>
        <v>-765029</v>
      </c>
      <c r="M173" s="22">
        <f t="shared" si="24"/>
        <v>0.96758351694915257</v>
      </c>
    </row>
    <row r="174" spans="1:13" s="45" customFormat="1" ht="15" collapsed="1" x14ac:dyDescent="0.25">
      <c r="A174" s="47" t="s">
        <v>176</v>
      </c>
      <c r="B174" s="29"/>
      <c r="C174" s="29"/>
      <c r="D174" s="29">
        <f>+D175+D181+D185+D186</f>
        <v>90000000</v>
      </c>
      <c r="E174" s="29"/>
      <c r="F174" s="29"/>
      <c r="G174" s="29"/>
      <c r="H174" s="29">
        <f>+H175+H181+H185+H186</f>
        <v>90000000</v>
      </c>
      <c r="I174" s="29"/>
      <c r="J174" s="29">
        <f>+J175+J181+J185+J186</f>
        <v>90000000</v>
      </c>
      <c r="K174" s="29">
        <f>+K175+K181+K185+K186</f>
        <v>71867469</v>
      </c>
      <c r="L174" s="29">
        <f t="shared" si="23"/>
        <v>-18132531</v>
      </c>
      <c r="M174" s="17">
        <f t="shared" si="24"/>
        <v>0.79852743333333331</v>
      </c>
    </row>
    <row r="175" spans="1:13" s="45" customFormat="1" ht="15" hidden="1" outlineLevel="1" x14ac:dyDescent="0.25">
      <c r="A175" s="47" t="s">
        <v>177</v>
      </c>
      <c r="B175" s="29"/>
      <c r="C175" s="29"/>
      <c r="D175" s="29">
        <f>SUM(D176:D180)</f>
        <v>26000000</v>
      </c>
      <c r="E175" s="29"/>
      <c r="F175" s="29"/>
      <c r="G175" s="29"/>
      <c r="H175" s="29">
        <f>SUM(H176:H180)</f>
        <v>26000000</v>
      </c>
      <c r="I175" s="29"/>
      <c r="J175" s="29">
        <f>SUM(J176:J180)</f>
        <v>26000000</v>
      </c>
      <c r="K175" s="29">
        <f>SUM(K176:K180)</f>
        <v>23275795</v>
      </c>
      <c r="L175" s="29">
        <f t="shared" si="23"/>
        <v>-2724205</v>
      </c>
      <c r="M175" s="17">
        <f t="shared" si="24"/>
        <v>0.89522288461538457</v>
      </c>
    </row>
    <row r="176" spans="1:13" s="45" customFormat="1" ht="15" hidden="1" outlineLevel="2" x14ac:dyDescent="0.25">
      <c r="A176" s="46" t="s">
        <v>178</v>
      </c>
      <c r="B176" s="29"/>
      <c r="C176" s="29"/>
      <c r="D176" s="20">
        <f>+[8]Hoja1!$J$20</f>
        <v>3500000</v>
      </c>
      <c r="E176" s="29"/>
      <c r="F176" s="29"/>
      <c r="G176" s="29"/>
      <c r="H176" s="20">
        <f>+B176+C176+D176+G176+E176+F176</f>
        <v>3500000</v>
      </c>
      <c r="I176" s="29"/>
      <c r="J176" s="21">
        <f>+H176+I176</f>
        <v>3500000</v>
      </c>
      <c r="K176" s="21">
        <v>3345425</v>
      </c>
      <c r="L176" s="21">
        <f t="shared" si="23"/>
        <v>-154575</v>
      </c>
      <c r="M176" s="22">
        <f t="shared" si="24"/>
        <v>0.95583571428571423</v>
      </c>
    </row>
    <row r="177" spans="1:13" s="45" customFormat="1" ht="15" hidden="1" outlineLevel="2" x14ac:dyDescent="0.25">
      <c r="A177" s="46" t="s">
        <v>179</v>
      </c>
      <c r="B177" s="29"/>
      <c r="C177" s="29"/>
      <c r="D177" s="20">
        <f>+[8]Hoja1!$J$21</f>
        <v>3500000</v>
      </c>
      <c r="E177" s="29"/>
      <c r="F177" s="29"/>
      <c r="G177" s="29"/>
      <c r="H177" s="20">
        <f>+B177+C177+D177+G177+E177+F177</f>
        <v>3500000</v>
      </c>
      <c r="I177" s="29"/>
      <c r="J177" s="21">
        <f>+H177+I177</f>
        <v>3500000</v>
      </c>
      <c r="K177" s="21">
        <v>2809380</v>
      </c>
      <c r="L177" s="21">
        <f t="shared" si="23"/>
        <v>-690620</v>
      </c>
      <c r="M177" s="22">
        <f t="shared" si="24"/>
        <v>0.80267999999999995</v>
      </c>
    </row>
    <row r="178" spans="1:13" s="45" customFormat="1" ht="15" hidden="1" outlineLevel="2" x14ac:dyDescent="0.25">
      <c r="A178" s="46" t="s">
        <v>180</v>
      </c>
      <c r="B178" s="29"/>
      <c r="C178" s="29"/>
      <c r="D178" s="20">
        <f>+[8]Hoja1!$J$22</f>
        <v>5000000</v>
      </c>
      <c r="E178" s="29"/>
      <c r="F178" s="29"/>
      <c r="G178" s="29"/>
      <c r="H178" s="20">
        <f>+B178+C178+D178+G178+E178+F178</f>
        <v>5000000</v>
      </c>
      <c r="I178" s="29"/>
      <c r="J178" s="21">
        <f>+H178+I178</f>
        <v>5000000</v>
      </c>
      <c r="K178" s="21">
        <v>3122100</v>
      </c>
      <c r="L178" s="21">
        <f t="shared" si="23"/>
        <v>-1877900</v>
      </c>
      <c r="M178" s="22">
        <f t="shared" si="24"/>
        <v>0.62441999999999998</v>
      </c>
    </row>
    <row r="179" spans="1:13" s="45" customFormat="1" ht="15" hidden="1" outlineLevel="2" x14ac:dyDescent="0.25">
      <c r="A179" s="46" t="s">
        <v>181</v>
      </c>
      <c r="B179" s="29"/>
      <c r="C179" s="29"/>
      <c r="D179" s="20">
        <f>+[8]Hoja1!$J$23</f>
        <v>10000000</v>
      </c>
      <c r="E179" s="29"/>
      <c r="F179" s="29"/>
      <c r="G179" s="29"/>
      <c r="H179" s="20">
        <f>+B179+C179+D179+G179+E179+F179</f>
        <v>10000000</v>
      </c>
      <c r="I179" s="29"/>
      <c r="J179" s="21">
        <f>+H179+I179</f>
        <v>10000000</v>
      </c>
      <c r="K179" s="21">
        <v>9998890</v>
      </c>
      <c r="L179" s="21">
        <f t="shared" si="23"/>
        <v>-1110</v>
      </c>
      <c r="M179" s="22">
        <f t="shared" si="24"/>
        <v>0.99988900000000003</v>
      </c>
    </row>
    <row r="180" spans="1:13" s="45" customFormat="1" ht="15" hidden="1" outlineLevel="2" x14ac:dyDescent="0.25">
      <c r="A180" s="46" t="s">
        <v>182</v>
      </c>
      <c r="B180" s="29"/>
      <c r="C180" s="29"/>
      <c r="D180" s="20">
        <f>+[8]Hoja1!$J$24</f>
        <v>4000000</v>
      </c>
      <c r="E180" s="29"/>
      <c r="F180" s="29"/>
      <c r="G180" s="29"/>
      <c r="H180" s="20">
        <f>+B180+C180+D180+G180+E180+F180</f>
        <v>4000000</v>
      </c>
      <c r="I180" s="29"/>
      <c r="J180" s="21">
        <f>+H180+I180</f>
        <v>4000000</v>
      </c>
      <c r="K180" s="21">
        <v>4000000</v>
      </c>
      <c r="L180" s="21">
        <f t="shared" si="23"/>
        <v>0</v>
      </c>
      <c r="M180" s="22">
        <f t="shared" si="24"/>
        <v>1</v>
      </c>
    </row>
    <row r="181" spans="1:13" s="45" customFormat="1" ht="15" hidden="1" outlineLevel="1" x14ac:dyDescent="0.25">
      <c r="A181" s="47" t="s">
        <v>183</v>
      </c>
      <c r="B181" s="29"/>
      <c r="C181" s="29"/>
      <c r="D181" s="29">
        <f>SUM(D182:D184)</f>
        <v>54000000</v>
      </c>
      <c r="E181" s="29"/>
      <c r="F181" s="29"/>
      <c r="G181" s="29"/>
      <c r="H181" s="29">
        <f>SUM(H182:H184)</f>
        <v>54000000</v>
      </c>
      <c r="I181" s="29"/>
      <c r="J181" s="29">
        <f>SUM(J182:J184)</f>
        <v>54000000</v>
      </c>
      <c r="K181" s="29">
        <f>SUM(K182:K184)</f>
        <v>44132670</v>
      </c>
      <c r="L181" s="29">
        <f t="shared" si="23"/>
        <v>-9867330</v>
      </c>
      <c r="M181" s="17">
        <f t="shared" si="24"/>
        <v>0.81727166666666662</v>
      </c>
    </row>
    <row r="182" spans="1:13" s="45" customFormat="1" ht="15" hidden="1" outlineLevel="2" x14ac:dyDescent="0.25">
      <c r="A182" s="46" t="s">
        <v>184</v>
      </c>
      <c r="B182" s="29"/>
      <c r="C182" s="29"/>
      <c r="D182" s="20">
        <f>+[8]Hoja1!$J$25</f>
        <v>14000000</v>
      </c>
      <c r="E182" s="29"/>
      <c r="F182" s="29"/>
      <c r="G182" s="29"/>
      <c r="H182" s="20">
        <f>+B182+C182+D182+G182+E182+F182</f>
        <v>14000000</v>
      </c>
      <c r="I182" s="29"/>
      <c r="J182" s="21">
        <f>+H182+I182</f>
        <v>14000000</v>
      </c>
      <c r="K182" s="21">
        <v>13907750</v>
      </c>
      <c r="L182" s="21">
        <f t="shared" si="23"/>
        <v>-92250</v>
      </c>
      <c r="M182" s="22">
        <f t="shared" si="24"/>
        <v>0.99341071428571426</v>
      </c>
    </row>
    <row r="183" spans="1:13" s="45" customFormat="1" ht="15" hidden="1" outlineLevel="2" x14ac:dyDescent="0.25">
      <c r="A183" s="46" t="s">
        <v>185</v>
      </c>
      <c r="B183" s="29"/>
      <c r="C183" s="29"/>
      <c r="D183" s="20">
        <f>+[8]Hoja1!$J$26</f>
        <v>12000000</v>
      </c>
      <c r="E183" s="29"/>
      <c r="F183" s="29"/>
      <c r="G183" s="29"/>
      <c r="H183" s="20">
        <f>+B183+C183+D183+G183+E183+F183</f>
        <v>12000000</v>
      </c>
      <c r="I183" s="29"/>
      <c r="J183" s="21">
        <f>+H183+I183</f>
        <v>12000000</v>
      </c>
      <c r="K183" s="21">
        <v>6526920</v>
      </c>
      <c r="L183" s="21">
        <f t="shared" si="23"/>
        <v>-5473080</v>
      </c>
      <c r="M183" s="22">
        <f t="shared" si="24"/>
        <v>0.54391</v>
      </c>
    </row>
    <row r="184" spans="1:13" s="45" customFormat="1" ht="15" hidden="1" outlineLevel="2" x14ac:dyDescent="0.25">
      <c r="A184" s="46" t="s">
        <v>186</v>
      </c>
      <c r="B184" s="29"/>
      <c r="C184" s="29"/>
      <c r="D184" s="20">
        <f>+[8]Hoja1!$J$27</f>
        <v>28000000</v>
      </c>
      <c r="E184" s="29"/>
      <c r="F184" s="29"/>
      <c r="G184" s="29"/>
      <c r="H184" s="20">
        <f>+B184+C184+D184+G184+E184+F184</f>
        <v>28000000</v>
      </c>
      <c r="I184" s="29"/>
      <c r="J184" s="21">
        <f>+H184+I184</f>
        <v>28000000</v>
      </c>
      <c r="K184" s="21">
        <v>23698000</v>
      </c>
      <c r="L184" s="21">
        <f t="shared" si="23"/>
        <v>-4302000</v>
      </c>
      <c r="M184" s="22">
        <f t="shared" si="24"/>
        <v>0.84635714285714281</v>
      </c>
    </row>
    <row r="185" spans="1:13" s="45" customFormat="1" ht="15" hidden="1" outlineLevel="1" x14ac:dyDescent="0.25">
      <c r="A185" s="47" t="s">
        <v>187</v>
      </c>
      <c r="B185" s="29"/>
      <c r="C185" s="29"/>
      <c r="D185" s="29">
        <f>+[8]Hoja1!$J$28</f>
        <v>5000000</v>
      </c>
      <c r="E185" s="29"/>
      <c r="F185" s="29"/>
      <c r="G185" s="29"/>
      <c r="H185" s="16">
        <f>+B185+C185+D185+G185+E185+F185</f>
        <v>5000000</v>
      </c>
      <c r="I185" s="16"/>
      <c r="J185" s="16">
        <f>+H185+I185</f>
        <v>5000000</v>
      </c>
      <c r="K185" s="16">
        <v>4459004</v>
      </c>
      <c r="L185" s="16">
        <f t="shared" si="23"/>
        <v>-540996</v>
      </c>
      <c r="M185" s="17">
        <f t="shared" si="24"/>
        <v>0.89180079999999995</v>
      </c>
    </row>
    <row r="186" spans="1:13" s="45" customFormat="1" ht="15" hidden="1" outlineLevel="1" x14ac:dyDescent="0.25">
      <c r="A186" s="47" t="s">
        <v>188</v>
      </c>
      <c r="B186" s="29"/>
      <c r="C186" s="29"/>
      <c r="D186" s="29">
        <f>+[8]Hoja1!$J$29</f>
        <v>5000000</v>
      </c>
      <c r="E186" s="29"/>
      <c r="F186" s="29"/>
      <c r="G186" s="29"/>
      <c r="H186" s="16">
        <f>+B186+C186+D186+G186+E186+F186</f>
        <v>5000000</v>
      </c>
      <c r="I186" s="16"/>
      <c r="J186" s="16">
        <f>+H186+I186</f>
        <v>5000000</v>
      </c>
      <c r="K186" s="16"/>
      <c r="L186" s="16">
        <f t="shared" si="23"/>
        <v>-5000000</v>
      </c>
      <c r="M186" s="17">
        <f t="shared" si="24"/>
        <v>0</v>
      </c>
    </row>
    <row r="187" spans="1:13" s="45" customFormat="1" ht="15" collapsed="1" x14ac:dyDescent="0.25">
      <c r="A187" s="46"/>
      <c r="B187" s="29"/>
      <c r="C187" s="29"/>
      <c r="D187" s="29"/>
      <c r="E187" s="29"/>
      <c r="F187" s="29"/>
      <c r="G187" s="29"/>
      <c r="H187" s="20"/>
      <c r="I187" s="29"/>
      <c r="J187" s="21"/>
      <c r="K187" s="21"/>
      <c r="L187" s="21"/>
      <c r="M187" s="22"/>
    </row>
    <row r="188" spans="1:13" s="45" customFormat="1" ht="15" x14ac:dyDescent="0.25">
      <c r="A188" s="47" t="s">
        <v>189</v>
      </c>
      <c r="B188" s="29"/>
      <c r="C188" s="29"/>
      <c r="D188" s="29"/>
      <c r="E188" s="16">
        <f>+E189</f>
        <v>92000000</v>
      </c>
      <c r="F188" s="16"/>
      <c r="G188" s="16"/>
      <c r="H188" s="16">
        <f>+H189</f>
        <v>92000000</v>
      </c>
      <c r="I188" s="16"/>
      <c r="J188" s="16">
        <f>+H188+I188</f>
        <v>92000000</v>
      </c>
      <c r="K188" s="16">
        <f>+K189</f>
        <v>89286327</v>
      </c>
      <c r="L188" s="16">
        <f t="shared" si="23"/>
        <v>-2713673</v>
      </c>
      <c r="M188" s="17">
        <f t="shared" si="24"/>
        <v>0.97050355434782609</v>
      </c>
    </row>
    <row r="189" spans="1:13" s="45" customFormat="1" ht="15" x14ac:dyDescent="0.25">
      <c r="A189" s="47" t="s">
        <v>190</v>
      </c>
      <c r="B189" s="29"/>
      <c r="C189" s="29"/>
      <c r="D189" s="29"/>
      <c r="E189" s="29">
        <f>SUM(E190:E192)</f>
        <v>92000000</v>
      </c>
      <c r="F189" s="29"/>
      <c r="G189" s="29"/>
      <c r="H189" s="29">
        <f>SUM(H190:H192)</f>
        <v>92000000</v>
      </c>
      <c r="I189" s="29"/>
      <c r="J189" s="29">
        <f>SUM(J190:J192)</f>
        <v>92000000</v>
      </c>
      <c r="K189" s="29">
        <f>SUM(K190:K192)</f>
        <v>89286327</v>
      </c>
      <c r="L189" s="29">
        <f t="shared" si="23"/>
        <v>-2713673</v>
      </c>
      <c r="M189" s="17">
        <f t="shared" si="24"/>
        <v>0.97050355434782609</v>
      </c>
    </row>
    <row r="190" spans="1:13" s="45" customFormat="1" ht="15" hidden="1" outlineLevel="1" x14ac:dyDescent="0.25">
      <c r="A190" s="46" t="s">
        <v>191</v>
      </c>
      <c r="B190" s="29"/>
      <c r="C190" s="29"/>
      <c r="D190" s="29"/>
      <c r="E190" s="21">
        <f>+[9]Hoja1!$H$11</f>
        <v>10000000</v>
      </c>
      <c r="F190" s="29"/>
      <c r="G190" s="29"/>
      <c r="H190" s="20">
        <f>+B190+C190+D190+G190+E190+F190</f>
        <v>10000000</v>
      </c>
      <c r="I190" s="29"/>
      <c r="J190" s="21">
        <f>+H190+I190</f>
        <v>10000000</v>
      </c>
      <c r="K190" s="21">
        <v>10000000</v>
      </c>
      <c r="L190" s="21">
        <f t="shared" si="23"/>
        <v>0</v>
      </c>
      <c r="M190" s="22">
        <f t="shared" si="24"/>
        <v>1</v>
      </c>
    </row>
    <row r="191" spans="1:13" s="45" customFormat="1" ht="15" hidden="1" outlineLevel="1" x14ac:dyDescent="0.25">
      <c r="A191" s="46" t="s">
        <v>192</v>
      </c>
      <c r="B191" s="29"/>
      <c r="C191" s="29"/>
      <c r="D191" s="29"/>
      <c r="E191" s="21">
        <f>+[9]Hoja1!$H$12</f>
        <v>80000000</v>
      </c>
      <c r="F191" s="29"/>
      <c r="G191" s="29"/>
      <c r="H191" s="20">
        <f>+B191+C191+D191+G191+E191+F191</f>
        <v>80000000</v>
      </c>
      <c r="I191" s="29"/>
      <c r="J191" s="21">
        <f>+H191+I191</f>
        <v>80000000</v>
      </c>
      <c r="K191" s="21">
        <v>77504087</v>
      </c>
      <c r="L191" s="21">
        <f t="shared" si="23"/>
        <v>-2495913</v>
      </c>
      <c r="M191" s="22">
        <f t="shared" si="24"/>
        <v>0.96880108750000005</v>
      </c>
    </row>
    <row r="192" spans="1:13" s="45" customFormat="1" ht="15" hidden="1" outlineLevel="1" x14ac:dyDescent="0.25">
      <c r="A192" s="46" t="s">
        <v>193</v>
      </c>
      <c r="B192" s="29"/>
      <c r="C192" s="29"/>
      <c r="D192" s="29"/>
      <c r="E192" s="21">
        <f>+[9]Hoja1!$H$13</f>
        <v>2000000</v>
      </c>
      <c r="F192" s="29"/>
      <c r="G192" s="29"/>
      <c r="H192" s="20">
        <f>+B192+C192+D192+G192+E192+F192</f>
        <v>2000000</v>
      </c>
      <c r="I192" s="29"/>
      <c r="J192" s="21">
        <f>+H192+I192</f>
        <v>2000000</v>
      </c>
      <c r="K192" s="21">
        <v>1782240</v>
      </c>
      <c r="L192" s="21">
        <f t="shared" si="23"/>
        <v>-217760</v>
      </c>
      <c r="M192" s="22">
        <f t="shared" si="24"/>
        <v>0.89112000000000002</v>
      </c>
    </row>
    <row r="193" spans="1:19" s="45" customFormat="1" ht="15" collapsed="1" x14ac:dyDescent="0.25">
      <c r="A193" s="46"/>
      <c r="B193" s="20"/>
      <c r="C193" s="29"/>
      <c r="D193" s="29"/>
      <c r="E193" s="29"/>
      <c r="F193" s="29"/>
      <c r="G193" s="29"/>
      <c r="H193" s="20"/>
      <c r="I193" s="29"/>
      <c r="J193" s="21"/>
      <c r="K193" s="21"/>
      <c r="L193" s="21"/>
      <c r="M193" s="22"/>
    </row>
    <row r="194" spans="1:19" ht="15" x14ac:dyDescent="0.25">
      <c r="A194" s="44" t="s">
        <v>194</v>
      </c>
      <c r="B194" s="20"/>
      <c r="C194" s="20"/>
      <c r="D194" s="20"/>
      <c r="E194" s="20"/>
      <c r="F194" s="20"/>
      <c r="G194" s="20"/>
      <c r="H194" s="20"/>
      <c r="I194" s="29">
        <f>+I195+I196</f>
        <v>679931719.60000002</v>
      </c>
      <c r="J194" s="29">
        <f>+I194+H194</f>
        <v>679931719.60000002</v>
      </c>
      <c r="K194" s="29">
        <f>+K195+K196</f>
        <v>747043097</v>
      </c>
      <c r="L194" s="29">
        <f t="shared" si="23"/>
        <v>67111377.399999976</v>
      </c>
      <c r="M194" s="17">
        <f t="shared" si="24"/>
        <v>1.0987031130706495</v>
      </c>
    </row>
    <row r="195" spans="1:19" ht="14.25" hidden="1" outlineLevel="1" x14ac:dyDescent="0.2">
      <c r="A195" s="51" t="s">
        <v>195</v>
      </c>
      <c r="B195" s="20"/>
      <c r="C195" s="20"/>
      <c r="D195" s="20"/>
      <c r="E195" s="20"/>
      <c r="F195" s="20"/>
      <c r="G195" s="20"/>
      <c r="H195" s="20"/>
      <c r="I195" s="21">
        <f>+('[1]Anexo 1 Minagricultura'!B14+'[1]Anexo 1 Minagricultura'!B18)*0.1</f>
        <v>424957324.75</v>
      </c>
      <c r="J195" s="21">
        <f>+I195+H195</f>
        <v>424957324.75</v>
      </c>
      <c r="K195" s="21">
        <v>466901937.5</v>
      </c>
      <c r="L195" s="21">
        <f t="shared" si="23"/>
        <v>41944612.75</v>
      </c>
      <c r="M195" s="22">
        <f t="shared" si="24"/>
        <v>1.0987031174828574</v>
      </c>
    </row>
    <row r="196" spans="1:19" ht="14.25" hidden="1" outlineLevel="1" x14ac:dyDescent="0.2">
      <c r="A196" s="51" t="s">
        <v>196</v>
      </c>
      <c r="B196" s="20"/>
      <c r="C196" s="20"/>
      <c r="D196" s="20"/>
      <c r="E196" s="20"/>
      <c r="F196" s="20"/>
      <c r="G196" s="20"/>
      <c r="H196" s="20"/>
      <c r="I196" s="21">
        <f>+('[1]Anexo 1 Minagricultura'!B15+'[1]Anexo 1 Minagricultura'!B19)*0.1</f>
        <v>254974394.85000002</v>
      </c>
      <c r="J196" s="21">
        <f>+I196+H196</f>
        <v>254974394.85000002</v>
      </c>
      <c r="K196" s="21">
        <v>280141159.5</v>
      </c>
      <c r="L196" s="21">
        <f t="shared" si="23"/>
        <v>25166764.649999976</v>
      </c>
      <c r="M196" s="22">
        <f t="shared" si="24"/>
        <v>1.0987031057169698</v>
      </c>
    </row>
    <row r="197" spans="1:19" ht="15" collapsed="1" x14ac:dyDescent="0.25">
      <c r="A197" s="28"/>
      <c r="B197" s="20"/>
      <c r="C197" s="20"/>
      <c r="D197" s="20"/>
      <c r="E197" s="20"/>
      <c r="F197" s="20"/>
      <c r="G197" s="20"/>
      <c r="H197" s="20"/>
      <c r="I197" s="20"/>
      <c r="J197" s="20"/>
      <c r="K197" s="20"/>
      <c r="L197" s="20"/>
      <c r="M197" s="17"/>
    </row>
    <row r="198" spans="1:19" ht="15" x14ac:dyDescent="0.25">
      <c r="A198" s="52" t="s">
        <v>197</v>
      </c>
      <c r="B198" s="16"/>
      <c r="C198" s="16"/>
      <c r="D198" s="16"/>
      <c r="E198" s="16"/>
      <c r="F198" s="16"/>
      <c r="G198" s="53"/>
      <c r="H198" s="16">
        <f>+B198+C198+D198+G198+F198</f>
        <v>0</v>
      </c>
      <c r="I198" s="16"/>
      <c r="J198" s="54">
        <f>+I198+H198</f>
        <v>0</v>
      </c>
      <c r="K198" s="54">
        <f>+J198+I198</f>
        <v>0</v>
      </c>
      <c r="L198" s="54">
        <f t="shared" si="23"/>
        <v>0</v>
      </c>
      <c r="M198" s="17">
        <f t="shared" si="24"/>
        <v>0</v>
      </c>
    </row>
    <row r="199" spans="1:19" ht="15" x14ac:dyDescent="0.25">
      <c r="A199" s="28"/>
      <c r="B199" s="20"/>
      <c r="C199" s="20"/>
      <c r="D199" s="20"/>
      <c r="E199" s="20"/>
      <c r="F199" s="20"/>
      <c r="G199" s="20"/>
      <c r="H199" s="20"/>
      <c r="I199" s="20"/>
      <c r="J199" s="20"/>
      <c r="K199" s="20"/>
      <c r="L199" s="20"/>
      <c r="M199" s="17"/>
    </row>
    <row r="200" spans="1:19" ht="15" x14ac:dyDescent="0.25">
      <c r="A200" s="44" t="s">
        <v>198</v>
      </c>
      <c r="B200" s="20"/>
      <c r="C200" s="20"/>
      <c r="D200" s="20"/>
      <c r="E200" s="20"/>
      <c r="F200" s="20"/>
      <c r="G200" s="20"/>
      <c r="H200" s="29">
        <f>+B200+C200+G200+F200</f>
        <v>0</v>
      </c>
      <c r="I200" s="29">
        <f>+I201+I202</f>
        <v>0</v>
      </c>
      <c r="J200" s="29">
        <f t="shared" ref="J200:K202" si="26">+I200+H200</f>
        <v>0</v>
      </c>
      <c r="K200" s="29">
        <f t="shared" si="26"/>
        <v>0</v>
      </c>
      <c r="L200" s="29">
        <f t="shared" si="23"/>
        <v>0</v>
      </c>
      <c r="M200" s="17">
        <f t="shared" si="24"/>
        <v>0</v>
      </c>
    </row>
    <row r="201" spans="1:19" s="55" customFormat="1" ht="14.25" hidden="1" outlineLevel="1" x14ac:dyDescent="0.2">
      <c r="A201" s="30" t="s">
        <v>199</v>
      </c>
      <c r="B201" s="20"/>
      <c r="C201" s="20"/>
      <c r="D201" s="20"/>
      <c r="E201" s="20"/>
      <c r="F201" s="20"/>
      <c r="G201" s="20"/>
      <c r="H201" s="20">
        <f>+B201+C201+G201+F201</f>
        <v>0</v>
      </c>
      <c r="I201" s="20">
        <v>0</v>
      </c>
      <c r="J201" s="20">
        <f t="shared" si="26"/>
        <v>0</v>
      </c>
      <c r="K201" s="20">
        <f t="shared" si="26"/>
        <v>0</v>
      </c>
      <c r="L201" s="20">
        <f t="shared" si="23"/>
        <v>0</v>
      </c>
      <c r="M201" s="22">
        <f t="shared" si="24"/>
        <v>0</v>
      </c>
    </row>
    <row r="202" spans="1:19" s="55" customFormat="1" ht="14.25" hidden="1" outlineLevel="1" x14ac:dyDescent="0.2">
      <c r="A202" s="30" t="s">
        <v>200</v>
      </c>
      <c r="B202" s="20"/>
      <c r="C202" s="20"/>
      <c r="D202" s="20"/>
      <c r="E202" s="20"/>
      <c r="F202" s="20"/>
      <c r="G202" s="20"/>
      <c r="H202" s="20">
        <f>+B202+C202+G202+F202</f>
        <v>0</v>
      </c>
      <c r="I202" s="20">
        <v>0</v>
      </c>
      <c r="J202" s="20">
        <f t="shared" si="26"/>
        <v>0</v>
      </c>
      <c r="K202" s="20">
        <f t="shared" si="26"/>
        <v>0</v>
      </c>
      <c r="L202" s="20">
        <f>+K202-J202</f>
        <v>0</v>
      </c>
      <c r="M202" s="22">
        <f>IFERROR(K202/J202,0)</f>
        <v>0</v>
      </c>
    </row>
    <row r="203" spans="1:19" ht="15" collapsed="1" x14ac:dyDescent="0.25">
      <c r="A203" s="28"/>
      <c r="B203" s="20"/>
      <c r="C203" s="20"/>
      <c r="D203" s="20"/>
      <c r="E203" s="20"/>
      <c r="F203" s="20"/>
      <c r="G203" s="20"/>
      <c r="H203" s="20"/>
      <c r="I203" s="20"/>
      <c r="J203" s="20"/>
      <c r="K203" s="20"/>
      <c r="L203" s="20"/>
      <c r="M203" s="17"/>
    </row>
    <row r="204" spans="1:19" ht="15" x14ac:dyDescent="0.25">
      <c r="A204" s="28" t="s">
        <v>201</v>
      </c>
      <c r="B204" s="29">
        <f>+B40+B38</f>
        <v>1248311259.5702665</v>
      </c>
      <c r="C204" s="29">
        <f>+C38+C40</f>
        <v>504161643.45849991</v>
      </c>
      <c r="D204" s="29">
        <f>+D40+D38</f>
        <v>556276260.21963751</v>
      </c>
      <c r="E204" s="29">
        <f>+E40+E38</f>
        <v>107433882.36516452</v>
      </c>
      <c r="F204" s="29">
        <f>+F40+F38</f>
        <v>2696542034.1731305</v>
      </c>
      <c r="G204" s="29">
        <f>+G38+G40+G198</f>
        <v>4642166435.6749401</v>
      </c>
      <c r="H204" s="29">
        <f>+B204+C204+D204+G204+E204+F204</f>
        <v>9754891515.4616394</v>
      </c>
      <c r="I204" s="29">
        <f>+I200+I194+I40+I38</f>
        <v>1033263340.2388358</v>
      </c>
      <c r="J204" s="29">
        <f>+I204+H204</f>
        <v>10788154855.700476</v>
      </c>
      <c r="K204" s="29">
        <f>+K38+K40+K194+K198+K200</f>
        <v>9409144100.5925407</v>
      </c>
      <c r="L204" s="29">
        <f>+K204-J204</f>
        <v>-1379010755.107935</v>
      </c>
      <c r="M204" s="17">
        <f>IFERROR(K204/J204,0)</f>
        <v>0.87217362250049058</v>
      </c>
    </row>
    <row r="205" spans="1:19" ht="15.75" thickBot="1" x14ac:dyDescent="0.3">
      <c r="A205" s="56"/>
      <c r="B205" s="57"/>
      <c r="C205" s="58"/>
      <c r="D205" s="58"/>
      <c r="E205" s="59"/>
      <c r="F205" s="58"/>
      <c r="G205" s="59"/>
      <c r="H205" s="58"/>
      <c r="I205" s="58"/>
      <c r="J205" s="58"/>
      <c r="K205" s="58"/>
      <c r="L205" s="58"/>
      <c r="M205" s="60"/>
      <c r="N205" s="24"/>
      <c r="O205" s="24"/>
      <c r="P205" s="24"/>
      <c r="Q205" s="24"/>
      <c r="R205" s="24"/>
      <c r="S205" s="24"/>
    </row>
    <row r="206" spans="1:19" ht="13.5" thickTop="1" x14ac:dyDescent="0.2">
      <c r="A206" s="61"/>
      <c r="B206" s="62"/>
      <c r="C206" s="62"/>
      <c r="D206" s="62"/>
      <c r="E206" s="62"/>
      <c r="F206" s="62"/>
      <c r="G206" s="63"/>
      <c r="H206" s="64"/>
      <c r="I206" s="62"/>
      <c r="J206" s="62"/>
      <c r="K206" s="62"/>
      <c r="L206" s="62"/>
      <c r="M206" s="65"/>
    </row>
    <row r="207" spans="1:19" hidden="1" x14ac:dyDescent="0.2">
      <c r="A207" s="61"/>
      <c r="B207" s="62"/>
      <c r="C207" s="62"/>
      <c r="D207" s="62"/>
      <c r="E207" s="62"/>
      <c r="F207" s="62"/>
      <c r="G207" s="66"/>
      <c r="H207" s="62"/>
      <c r="I207" s="62"/>
      <c r="J207" s="67"/>
      <c r="K207" s="67"/>
      <c r="L207" s="67"/>
      <c r="M207" s="68"/>
    </row>
    <row r="208" spans="1:19" ht="15.75" hidden="1" x14ac:dyDescent="0.25">
      <c r="A208" s="61"/>
      <c r="C208" s="64"/>
      <c r="D208" s="64"/>
      <c r="E208" s="64"/>
      <c r="F208" s="64"/>
      <c r="G208" s="69"/>
      <c r="H208" s="70" t="s">
        <v>202</v>
      </c>
      <c r="I208" s="70" t="s">
        <v>203</v>
      </c>
      <c r="J208" s="71" t="s">
        <v>204</v>
      </c>
      <c r="K208" s="71" t="s">
        <v>204</v>
      </c>
      <c r="L208" s="71" t="s">
        <v>204</v>
      </c>
      <c r="M208" s="64"/>
    </row>
    <row r="209" spans="1:13" ht="15.75" hidden="1" x14ac:dyDescent="0.25">
      <c r="A209" s="72"/>
      <c r="B209" s="64"/>
      <c r="C209" s="64"/>
      <c r="D209" s="64"/>
      <c r="E209" s="64"/>
      <c r="F209" s="64"/>
      <c r="G209" s="69" t="s">
        <v>205</v>
      </c>
      <c r="H209" s="73">
        <f>+B204+C204+D204+F204+I38+I195+E204</f>
        <v>5891014025.1755352</v>
      </c>
      <c r="I209" s="74">
        <f>+'[1]Anexo 1 Minagricultura'!B41</f>
        <v>5891014025.4623098</v>
      </c>
      <c r="J209" s="74">
        <f t="shared" ref="J209:L210" si="27">+I209-H209</f>
        <v>0.28677463531494141</v>
      </c>
      <c r="K209" s="74">
        <f t="shared" si="27"/>
        <v>-5891014025.1755352</v>
      </c>
      <c r="L209" s="74">
        <f t="shared" si="27"/>
        <v>-5891014025.4623098</v>
      </c>
      <c r="M209" s="64"/>
    </row>
    <row r="210" spans="1:13" ht="16.5" hidden="1" thickBot="1" x14ac:dyDescent="0.3">
      <c r="A210" s="61"/>
      <c r="B210" s="64"/>
      <c r="C210" s="62"/>
      <c r="D210" s="75"/>
      <c r="E210" s="64"/>
      <c r="F210" s="64"/>
      <c r="G210" s="69" t="s">
        <v>206</v>
      </c>
      <c r="H210" s="76">
        <f>+G204+I196</f>
        <v>4897140830.5249405</v>
      </c>
      <c r="I210" s="77">
        <f>+'[1]Anexo 1 Minagricultura'!B45</f>
        <v>4897140830.5249405</v>
      </c>
      <c r="J210" s="77">
        <f t="shared" si="27"/>
        <v>0</v>
      </c>
      <c r="K210" s="77">
        <f t="shared" si="27"/>
        <v>-4897140830.5249405</v>
      </c>
      <c r="L210" s="77">
        <f t="shared" si="27"/>
        <v>-4897140830.5249405</v>
      </c>
      <c r="M210" s="64"/>
    </row>
    <row r="211" spans="1:13" ht="15.75" hidden="1" x14ac:dyDescent="0.25">
      <c r="A211" s="61"/>
      <c r="B211" s="62"/>
      <c r="C211" s="62"/>
      <c r="D211" s="75"/>
      <c r="E211" s="64"/>
      <c r="F211" s="64"/>
      <c r="G211" s="69"/>
      <c r="H211" s="78">
        <f>+H209+H210</f>
        <v>10788154855.700476</v>
      </c>
      <c r="I211" s="79">
        <f>+I210+I209</f>
        <v>10788154855.987251</v>
      </c>
      <c r="J211" s="79">
        <f>+J210+J209</f>
        <v>0.28677463531494141</v>
      </c>
      <c r="K211" s="79">
        <f>+K210+K209</f>
        <v>-10788154855.700476</v>
      </c>
      <c r="L211" s="79">
        <f>+L210+L209</f>
        <v>-10788154855.987251</v>
      </c>
      <c r="M211" s="64"/>
    </row>
    <row r="212" spans="1:13" ht="15.75" hidden="1" x14ac:dyDescent="0.25">
      <c r="A212" s="61"/>
      <c r="B212" s="64"/>
      <c r="C212" s="64"/>
      <c r="D212" s="64"/>
      <c r="E212" s="64"/>
      <c r="F212" s="64"/>
      <c r="G212" s="69"/>
      <c r="H212" s="73"/>
      <c r="I212" s="69"/>
      <c r="J212" s="80"/>
      <c r="K212" s="80"/>
      <c r="L212" s="80"/>
      <c r="M212" s="64"/>
    </row>
    <row r="213" spans="1:13" x14ac:dyDescent="0.2">
      <c r="A213" s="64"/>
      <c r="B213" s="64"/>
      <c r="C213" s="64"/>
      <c r="D213" s="64"/>
      <c r="E213" s="64"/>
      <c r="F213" s="64"/>
      <c r="G213" s="64"/>
      <c r="H213" s="64"/>
      <c r="I213" s="64"/>
      <c r="J213" s="67"/>
      <c r="K213" s="67"/>
      <c r="L213" s="67"/>
      <c r="M213" s="64"/>
    </row>
    <row r="214" spans="1:13" x14ac:dyDescent="0.2">
      <c r="A214" s="64"/>
      <c r="B214" s="64"/>
      <c r="C214" s="64"/>
      <c r="D214" s="64"/>
      <c r="E214" s="64"/>
      <c r="F214" s="64"/>
      <c r="G214" s="64"/>
      <c r="H214" s="62"/>
      <c r="I214" s="62"/>
      <c r="J214" s="64"/>
      <c r="K214" s="64"/>
      <c r="L214" s="64"/>
      <c r="M214" s="64"/>
    </row>
    <row r="215" spans="1:13" x14ac:dyDescent="0.2">
      <c r="A215" s="64"/>
      <c r="B215" s="64"/>
      <c r="C215" s="64"/>
      <c r="D215" s="64"/>
      <c r="E215" s="64"/>
      <c r="F215" s="64"/>
      <c r="G215" s="64"/>
      <c r="H215" s="64"/>
      <c r="I215" s="64"/>
      <c r="J215" s="64"/>
      <c r="K215" s="64"/>
      <c r="L215" s="64"/>
      <c r="M215" s="64"/>
    </row>
    <row r="216" spans="1:13" x14ac:dyDescent="0.2">
      <c r="A216" s="64"/>
      <c r="B216" s="64"/>
      <c r="C216" s="64"/>
      <c r="D216" s="64"/>
      <c r="E216" s="64"/>
      <c r="F216" s="64"/>
      <c r="G216" s="64"/>
      <c r="H216" s="64"/>
      <c r="I216" s="64"/>
      <c r="J216" s="64"/>
      <c r="K216" s="64"/>
      <c r="L216" s="64"/>
      <c r="M216" s="64"/>
    </row>
    <row r="217" spans="1:13" x14ac:dyDescent="0.2">
      <c r="A217" s="64"/>
      <c r="B217" s="64"/>
      <c r="C217" s="64"/>
      <c r="D217" s="64"/>
      <c r="E217" s="64"/>
      <c r="F217" s="64"/>
      <c r="G217" s="64"/>
      <c r="H217" s="64"/>
      <c r="I217" s="75"/>
      <c r="J217" s="64"/>
      <c r="K217" s="64"/>
      <c r="L217" s="64"/>
      <c r="M217" s="64"/>
    </row>
    <row r="218" spans="1:13" x14ac:dyDescent="0.2">
      <c r="A218" s="64"/>
      <c r="B218" s="64"/>
      <c r="C218" s="64"/>
      <c r="D218" s="64"/>
      <c r="E218" s="64"/>
      <c r="F218" s="64"/>
      <c r="G218" s="64"/>
      <c r="H218" s="64"/>
      <c r="I218" s="64"/>
      <c r="J218" s="64"/>
      <c r="K218" s="64"/>
      <c r="L218" s="64"/>
      <c r="M218" s="64"/>
    </row>
    <row r="219" spans="1:13" x14ac:dyDescent="0.2">
      <c r="A219" s="64"/>
      <c r="B219" s="64"/>
      <c r="C219" s="64"/>
      <c r="D219" s="64"/>
      <c r="E219" s="64"/>
      <c r="F219" s="64"/>
      <c r="G219" s="64"/>
      <c r="H219" s="64"/>
      <c r="I219" s="64"/>
      <c r="J219" s="64"/>
      <c r="K219" s="64"/>
      <c r="L219" s="64"/>
      <c r="M219" s="64"/>
    </row>
    <row r="220" spans="1:13" x14ac:dyDescent="0.2">
      <c r="A220" s="64"/>
      <c r="B220" s="64"/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</row>
    <row r="221" spans="1:13" x14ac:dyDescent="0.2">
      <c r="A221" s="64"/>
      <c r="B221" s="64"/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</row>
    <row r="222" spans="1:13" x14ac:dyDescent="0.2">
      <c r="A222" s="64"/>
      <c r="B222" s="64"/>
      <c r="C222" s="64"/>
      <c r="D222" s="64"/>
      <c r="E222" s="64"/>
      <c r="F222" s="64"/>
      <c r="G222" s="64"/>
      <c r="H222" s="64"/>
      <c r="I222" s="64"/>
      <c r="J222" s="64"/>
      <c r="K222" s="64"/>
      <c r="L222" s="64"/>
      <c r="M222" s="64"/>
    </row>
    <row r="223" spans="1:13" x14ac:dyDescent="0.2">
      <c r="A223" s="64"/>
      <c r="B223" s="64"/>
      <c r="C223" s="64"/>
      <c r="D223" s="64"/>
      <c r="E223" s="64"/>
      <c r="F223" s="64"/>
      <c r="G223" s="64"/>
      <c r="H223" s="64"/>
      <c r="I223" s="64"/>
      <c r="J223" s="64"/>
      <c r="K223" s="64"/>
      <c r="L223" s="64"/>
      <c r="M223" s="64"/>
    </row>
    <row r="224" spans="1:13" x14ac:dyDescent="0.2">
      <c r="A224" s="64"/>
      <c r="B224" s="64"/>
      <c r="C224" s="64"/>
      <c r="D224" s="64"/>
      <c r="E224" s="64"/>
      <c r="F224" s="64"/>
      <c r="G224" s="64"/>
      <c r="H224" s="64"/>
      <c r="I224" s="64"/>
      <c r="J224" s="64"/>
      <c r="K224" s="64"/>
      <c r="L224" s="64"/>
      <c r="M224" s="64"/>
    </row>
    <row r="225" spans="1:13" x14ac:dyDescent="0.2">
      <c r="A225" s="64"/>
      <c r="B225" s="64"/>
      <c r="C225" s="64"/>
      <c r="D225" s="64"/>
      <c r="E225" s="64"/>
      <c r="F225" s="64"/>
      <c r="G225" s="64"/>
      <c r="H225" s="64"/>
      <c r="I225" s="64"/>
      <c r="J225" s="64"/>
      <c r="K225" s="64"/>
      <c r="L225" s="64"/>
      <c r="M225" s="64"/>
    </row>
    <row r="226" spans="1:13" x14ac:dyDescent="0.2">
      <c r="A226" s="64"/>
      <c r="B226" s="64"/>
      <c r="C226" s="64"/>
      <c r="D226" s="64"/>
      <c r="E226" s="64"/>
      <c r="F226" s="64"/>
      <c r="G226" s="64"/>
      <c r="H226" s="64"/>
      <c r="I226" s="64"/>
      <c r="J226" s="64"/>
      <c r="K226" s="64"/>
      <c r="L226" s="64"/>
      <c r="M226" s="64"/>
    </row>
    <row r="227" spans="1:13" x14ac:dyDescent="0.2">
      <c r="A227" s="64"/>
      <c r="B227" s="64"/>
      <c r="C227" s="64"/>
      <c r="D227" s="64"/>
      <c r="E227" s="64"/>
      <c r="F227" s="64"/>
      <c r="G227" s="64"/>
      <c r="H227" s="64"/>
      <c r="I227" s="64"/>
      <c r="J227" s="64"/>
      <c r="K227" s="64"/>
      <c r="L227" s="64"/>
      <c r="M227" s="64"/>
    </row>
    <row r="228" spans="1:13" x14ac:dyDescent="0.2">
      <c r="A228" s="64"/>
      <c r="B228" s="64"/>
      <c r="C228" s="64"/>
      <c r="D228" s="64"/>
      <c r="E228" s="64"/>
      <c r="F228" s="64"/>
      <c r="G228" s="64"/>
      <c r="H228" s="64"/>
      <c r="I228" s="64"/>
      <c r="J228" s="64"/>
      <c r="K228" s="64"/>
      <c r="L228" s="64"/>
      <c r="M228" s="64"/>
    </row>
    <row r="229" spans="1:13" x14ac:dyDescent="0.2">
      <c r="A229" s="64"/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</row>
    <row r="230" spans="1:13" x14ac:dyDescent="0.2">
      <c r="A230" s="64"/>
      <c r="B230" s="64"/>
      <c r="C230" s="64"/>
      <c r="D230" s="64"/>
      <c r="E230" s="64"/>
      <c r="F230" s="64"/>
      <c r="G230" s="64"/>
      <c r="H230" s="64"/>
      <c r="I230" s="64"/>
      <c r="J230" s="64"/>
      <c r="K230" s="64"/>
      <c r="L230" s="64"/>
      <c r="M230" s="64"/>
    </row>
    <row r="231" spans="1:13" x14ac:dyDescent="0.2">
      <c r="A231" s="64"/>
      <c r="B231" s="64"/>
      <c r="C231" s="64"/>
      <c r="D231" s="64"/>
      <c r="E231" s="64"/>
      <c r="F231" s="64"/>
      <c r="G231" s="64"/>
      <c r="H231" s="64"/>
      <c r="I231" s="64"/>
      <c r="J231" s="64"/>
      <c r="K231" s="64"/>
      <c r="L231" s="64"/>
      <c r="M231" s="64"/>
    </row>
    <row r="232" spans="1:13" x14ac:dyDescent="0.2">
      <c r="A232" s="64"/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</row>
    <row r="233" spans="1:13" x14ac:dyDescent="0.2">
      <c r="A233" s="64"/>
      <c r="B233" s="64"/>
      <c r="C233" s="64"/>
      <c r="D233" s="64"/>
      <c r="E233" s="64"/>
      <c r="F233" s="64"/>
      <c r="G233" s="64"/>
      <c r="H233" s="64"/>
      <c r="I233" s="64"/>
      <c r="J233" s="64"/>
      <c r="K233" s="64"/>
      <c r="L233" s="64"/>
      <c r="M233" s="64"/>
    </row>
    <row r="234" spans="1:13" x14ac:dyDescent="0.2">
      <c r="A234" s="64"/>
      <c r="B234" s="64"/>
      <c r="C234" s="64"/>
      <c r="D234" s="64"/>
      <c r="E234" s="64"/>
      <c r="F234" s="64"/>
      <c r="G234" s="64"/>
      <c r="H234" s="64"/>
      <c r="I234" s="64"/>
      <c r="J234" s="64"/>
      <c r="K234" s="64"/>
      <c r="L234" s="64"/>
      <c r="M234" s="64"/>
    </row>
    <row r="235" spans="1:13" x14ac:dyDescent="0.2">
      <c r="A235" s="64"/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</row>
    <row r="236" spans="1:13" x14ac:dyDescent="0.2">
      <c r="A236" s="64"/>
      <c r="B236" s="64"/>
      <c r="C236" s="64"/>
      <c r="D236" s="64"/>
      <c r="E236" s="64"/>
      <c r="F236" s="64"/>
      <c r="G236" s="64"/>
      <c r="H236" s="64"/>
      <c r="I236" s="64"/>
      <c r="J236" s="64"/>
      <c r="K236" s="64"/>
      <c r="L236" s="64"/>
      <c r="M236" s="64"/>
    </row>
    <row r="237" spans="1:13" x14ac:dyDescent="0.2">
      <c r="A237" s="64"/>
      <c r="B237" s="64"/>
      <c r="C237" s="64"/>
      <c r="D237" s="64"/>
      <c r="E237" s="64"/>
      <c r="F237" s="64"/>
      <c r="G237" s="64"/>
      <c r="H237" s="64"/>
      <c r="I237" s="64"/>
      <c r="J237" s="64"/>
      <c r="K237" s="64"/>
      <c r="L237" s="64"/>
      <c r="M237" s="64"/>
    </row>
    <row r="238" spans="1:13" x14ac:dyDescent="0.2">
      <c r="A238" s="64"/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</row>
    <row r="239" spans="1:13" x14ac:dyDescent="0.2">
      <c r="A239" s="64"/>
      <c r="B239" s="64"/>
      <c r="C239" s="64"/>
      <c r="D239" s="64"/>
      <c r="E239" s="64"/>
      <c r="F239" s="64"/>
      <c r="G239" s="64"/>
      <c r="H239" s="64"/>
      <c r="I239" s="64"/>
      <c r="J239" s="64"/>
      <c r="K239" s="64"/>
      <c r="L239" s="64"/>
      <c r="M239" s="64"/>
    </row>
    <row r="240" spans="1:13" x14ac:dyDescent="0.2">
      <c r="A240" s="64"/>
      <c r="B240" s="64"/>
      <c r="C240" s="64"/>
      <c r="D240" s="64"/>
      <c r="E240" s="64"/>
      <c r="F240" s="64"/>
      <c r="G240" s="64"/>
      <c r="H240" s="64"/>
      <c r="I240" s="64"/>
      <c r="J240" s="64"/>
      <c r="K240" s="64"/>
      <c r="L240" s="64"/>
      <c r="M240" s="64"/>
    </row>
    <row r="241" spans="1:13" x14ac:dyDescent="0.2">
      <c r="A241" s="64"/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</row>
    <row r="242" spans="1:13" x14ac:dyDescent="0.2">
      <c r="A242" s="64"/>
      <c r="B242" s="64"/>
      <c r="C242" s="64"/>
      <c r="D242" s="64"/>
      <c r="E242" s="64"/>
      <c r="F242" s="64"/>
      <c r="G242" s="64"/>
      <c r="H242" s="64"/>
      <c r="I242" s="64"/>
      <c r="J242" s="64"/>
      <c r="K242" s="64"/>
      <c r="L242" s="64"/>
      <c r="M242" s="64"/>
    </row>
    <row r="243" spans="1:13" x14ac:dyDescent="0.2">
      <c r="A243" s="64"/>
      <c r="B243" s="64"/>
      <c r="C243" s="64"/>
      <c r="D243" s="64"/>
      <c r="E243" s="64"/>
      <c r="F243" s="64"/>
      <c r="G243" s="64"/>
      <c r="H243" s="64"/>
      <c r="I243" s="64"/>
      <c r="J243" s="64"/>
      <c r="K243" s="64"/>
      <c r="L243" s="64"/>
      <c r="M243" s="64"/>
    </row>
    <row r="244" spans="1:13" x14ac:dyDescent="0.2">
      <c r="A244" s="64"/>
      <c r="B244" s="64"/>
      <c r="C244" s="64"/>
      <c r="D244" s="64"/>
      <c r="E244" s="64"/>
      <c r="F244" s="64"/>
      <c r="G244" s="64"/>
      <c r="H244" s="64"/>
      <c r="I244" s="64"/>
      <c r="J244" s="64"/>
      <c r="K244" s="64"/>
      <c r="L244" s="64"/>
      <c r="M244" s="64"/>
    </row>
    <row r="245" spans="1:13" x14ac:dyDescent="0.2">
      <c r="A245" s="64"/>
      <c r="B245" s="64"/>
      <c r="C245" s="64"/>
      <c r="D245" s="64"/>
      <c r="E245" s="64"/>
      <c r="F245" s="64"/>
      <c r="G245" s="64"/>
      <c r="H245" s="64"/>
      <c r="I245" s="64"/>
      <c r="J245" s="64"/>
      <c r="K245" s="64"/>
      <c r="L245" s="64"/>
      <c r="M245" s="64"/>
    </row>
    <row r="246" spans="1:13" x14ac:dyDescent="0.2">
      <c r="A246" s="64"/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</row>
    <row r="247" spans="1:13" x14ac:dyDescent="0.2">
      <c r="A247" s="64"/>
      <c r="B247" s="64"/>
      <c r="C247" s="64"/>
      <c r="D247" s="64"/>
      <c r="E247" s="64"/>
      <c r="F247" s="64"/>
      <c r="G247" s="64"/>
      <c r="H247" s="64"/>
      <c r="I247" s="64"/>
      <c r="J247" s="64"/>
      <c r="K247" s="64"/>
      <c r="L247" s="64"/>
      <c r="M247" s="64"/>
    </row>
    <row r="248" spans="1:13" x14ac:dyDescent="0.2">
      <c r="A248" s="64"/>
      <c r="B248" s="64"/>
      <c r="C248" s="64"/>
      <c r="D248" s="64"/>
      <c r="E248" s="64"/>
      <c r="F248" s="64"/>
      <c r="G248" s="64"/>
      <c r="H248" s="64"/>
      <c r="I248" s="64"/>
      <c r="J248" s="64"/>
      <c r="K248" s="64"/>
      <c r="L248" s="64"/>
      <c r="M248" s="64"/>
    </row>
    <row r="249" spans="1:13" x14ac:dyDescent="0.2">
      <c r="A249" s="64"/>
      <c r="B249" s="64"/>
      <c r="C249" s="64"/>
      <c r="D249" s="64"/>
      <c r="E249" s="64"/>
      <c r="F249" s="64"/>
      <c r="G249" s="64"/>
      <c r="H249" s="64"/>
      <c r="I249" s="64"/>
      <c r="J249" s="64"/>
      <c r="K249" s="64"/>
      <c r="L249" s="64"/>
      <c r="M249" s="64"/>
    </row>
    <row r="250" spans="1:13" x14ac:dyDescent="0.2">
      <c r="A250" s="64"/>
      <c r="B250" s="64"/>
      <c r="C250" s="64"/>
      <c r="D250" s="64"/>
      <c r="E250" s="64"/>
      <c r="F250" s="64"/>
      <c r="G250" s="64"/>
      <c r="H250" s="64"/>
      <c r="I250" s="64"/>
      <c r="J250" s="64"/>
      <c r="K250" s="64"/>
      <c r="L250" s="64"/>
      <c r="M250" s="64"/>
    </row>
    <row r="251" spans="1:13" x14ac:dyDescent="0.2">
      <c r="A251" s="64"/>
      <c r="B251" s="64"/>
      <c r="C251" s="64"/>
      <c r="D251" s="64"/>
      <c r="E251" s="64"/>
      <c r="F251" s="64"/>
      <c r="G251" s="64"/>
      <c r="H251" s="64"/>
      <c r="I251" s="64"/>
      <c r="J251" s="64"/>
      <c r="K251" s="64"/>
      <c r="L251" s="64"/>
      <c r="M251" s="64"/>
    </row>
    <row r="252" spans="1:13" x14ac:dyDescent="0.2">
      <c r="A252" s="64"/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</row>
    <row r="253" spans="1:13" x14ac:dyDescent="0.2">
      <c r="A253" s="64"/>
      <c r="B253" s="64"/>
      <c r="C253" s="64"/>
      <c r="D253" s="64"/>
      <c r="E253" s="64"/>
      <c r="F253" s="64"/>
      <c r="G253" s="64"/>
      <c r="H253" s="64"/>
      <c r="I253" s="64"/>
      <c r="J253" s="64"/>
      <c r="K253" s="64"/>
      <c r="L253" s="64"/>
      <c r="M253" s="64"/>
    </row>
    <row r="254" spans="1:13" x14ac:dyDescent="0.2">
      <c r="A254" s="64"/>
      <c r="B254" s="64"/>
      <c r="C254" s="64"/>
      <c r="D254" s="64"/>
      <c r="E254" s="64"/>
      <c r="F254" s="64"/>
      <c r="G254" s="64"/>
      <c r="H254" s="64"/>
      <c r="I254" s="64"/>
      <c r="J254" s="64"/>
      <c r="K254" s="64"/>
      <c r="L254" s="64"/>
      <c r="M254" s="64"/>
    </row>
    <row r="255" spans="1:13" x14ac:dyDescent="0.2">
      <c r="A255" s="64"/>
      <c r="B255" s="64"/>
      <c r="C255" s="64"/>
      <c r="D255" s="64"/>
      <c r="E255" s="64"/>
      <c r="F255" s="64"/>
      <c r="G255" s="64"/>
      <c r="H255" s="64"/>
      <c r="I255" s="64"/>
      <c r="J255" s="64"/>
      <c r="K255" s="64"/>
      <c r="L255" s="64"/>
      <c r="M255" s="64"/>
    </row>
    <row r="256" spans="1:13" x14ac:dyDescent="0.2">
      <c r="A256" s="64"/>
      <c r="B256" s="64"/>
      <c r="C256" s="64"/>
      <c r="D256" s="64"/>
      <c r="E256" s="64"/>
      <c r="F256" s="64"/>
      <c r="G256" s="64"/>
      <c r="H256" s="64"/>
      <c r="I256" s="64"/>
      <c r="J256" s="64"/>
      <c r="K256" s="64"/>
      <c r="L256" s="64"/>
      <c r="M256" s="64"/>
    </row>
    <row r="257" spans="1:13" x14ac:dyDescent="0.2">
      <c r="A257" s="64"/>
      <c r="B257" s="64"/>
      <c r="C257" s="64"/>
      <c r="D257" s="64"/>
      <c r="E257" s="64"/>
      <c r="F257" s="64"/>
      <c r="G257" s="64"/>
      <c r="H257" s="64"/>
      <c r="I257" s="64"/>
      <c r="J257" s="64"/>
      <c r="K257" s="64"/>
      <c r="L257" s="64"/>
      <c r="M257" s="64"/>
    </row>
    <row r="258" spans="1:13" x14ac:dyDescent="0.2">
      <c r="A258" s="64"/>
      <c r="B258" s="64"/>
      <c r="C258" s="64"/>
      <c r="D258" s="64"/>
      <c r="E258" s="64"/>
      <c r="F258" s="64"/>
      <c r="G258" s="64"/>
      <c r="H258" s="64"/>
      <c r="I258" s="64"/>
      <c r="J258" s="64"/>
      <c r="K258" s="64"/>
      <c r="L258" s="64"/>
      <c r="M258" s="64"/>
    </row>
    <row r="259" spans="1:13" x14ac:dyDescent="0.2">
      <c r="A259" s="64"/>
      <c r="B259" s="64"/>
      <c r="C259" s="64"/>
      <c r="D259" s="64"/>
      <c r="E259" s="64"/>
      <c r="F259" s="64"/>
      <c r="G259" s="64"/>
      <c r="H259" s="64"/>
      <c r="I259" s="64"/>
      <c r="J259" s="64"/>
      <c r="K259" s="64"/>
      <c r="L259" s="64"/>
      <c r="M259" s="64"/>
    </row>
    <row r="260" spans="1:13" x14ac:dyDescent="0.2">
      <c r="A260" s="64"/>
      <c r="B260" s="64"/>
      <c r="C260" s="64"/>
      <c r="D260" s="64"/>
      <c r="E260" s="64"/>
      <c r="F260" s="64"/>
      <c r="G260" s="64"/>
      <c r="H260" s="64"/>
      <c r="I260" s="64"/>
      <c r="J260" s="64"/>
      <c r="K260" s="64"/>
      <c r="L260" s="64"/>
      <c r="M260" s="64"/>
    </row>
    <row r="261" spans="1:13" x14ac:dyDescent="0.2">
      <c r="A261" s="64"/>
      <c r="B261" s="64"/>
      <c r="C261" s="64"/>
      <c r="D261" s="64"/>
      <c r="E261" s="64"/>
      <c r="F261" s="64"/>
      <c r="G261" s="64"/>
      <c r="H261" s="64"/>
      <c r="I261" s="64"/>
      <c r="J261" s="64"/>
      <c r="K261" s="64"/>
      <c r="L261" s="64"/>
      <c r="M261" s="64"/>
    </row>
    <row r="262" spans="1:13" x14ac:dyDescent="0.2">
      <c r="A262" s="64"/>
      <c r="B262" s="64"/>
      <c r="C262" s="64"/>
      <c r="D262" s="64"/>
      <c r="E262" s="64"/>
      <c r="F262" s="64"/>
      <c r="G262" s="64"/>
      <c r="H262" s="64"/>
      <c r="I262" s="64"/>
      <c r="J262" s="64"/>
      <c r="K262" s="64"/>
      <c r="L262" s="64"/>
      <c r="M262" s="64"/>
    </row>
    <row r="263" spans="1:13" x14ac:dyDescent="0.2">
      <c r="A263" s="64"/>
      <c r="B263" s="64"/>
      <c r="C263" s="64"/>
      <c r="D263" s="64"/>
      <c r="E263" s="64"/>
      <c r="F263" s="64"/>
      <c r="G263" s="64"/>
      <c r="H263" s="64"/>
      <c r="I263" s="64"/>
      <c r="J263" s="64"/>
      <c r="K263" s="64"/>
      <c r="L263" s="64"/>
      <c r="M263" s="64"/>
    </row>
    <row r="264" spans="1:13" x14ac:dyDescent="0.2">
      <c r="A264" s="64"/>
      <c r="B264" s="64"/>
      <c r="C264" s="64"/>
      <c r="D264" s="64"/>
      <c r="E264" s="64"/>
      <c r="F264" s="64"/>
      <c r="G264" s="64"/>
      <c r="H264" s="64"/>
      <c r="I264" s="64"/>
      <c r="J264" s="64"/>
      <c r="K264" s="64"/>
      <c r="L264" s="64"/>
      <c r="M264" s="64"/>
    </row>
    <row r="265" spans="1:13" x14ac:dyDescent="0.2">
      <c r="A265" s="64"/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</row>
    <row r="266" spans="1:13" x14ac:dyDescent="0.2">
      <c r="A266" s="64"/>
      <c r="B266" s="64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</row>
    <row r="267" spans="1:13" x14ac:dyDescent="0.2">
      <c r="A267" s="64"/>
      <c r="B267" s="64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</row>
    <row r="268" spans="1:13" x14ac:dyDescent="0.2">
      <c r="A268" s="64"/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</row>
    <row r="269" spans="1:13" x14ac:dyDescent="0.2">
      <c r="A269" s="64"/>
      <c r="B269" s="64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</row>
    <row r="270" spans="1:13" x14ac:dyDescent="0.2">
      <c r="A270" s="64"/>
      <c r="B270" s="64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</row>
    <row r="271" spans="1:13" x14ac:dyDescent="0.2">
      <c r="A271" s="64"/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</row>
    <row r="272" spans="1:13" x14ac:dyDescent="0.2">
      <c r="A272" s="64"/>
      <c r="B272" s="64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</row>
    <row r="273" spans="1:13" x14ac:dyDescent="0.2">
      <c r="A273" s="64"/>
      <c r="B273" s="64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</row>
    <row r="274" spans="1:13" x14ac:dyDescent="0.2">
      <c r="A274" s="64"/>
      <c r="B274" s="64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</row>
    <row r="275" spans="1:13" x14ac:dyDescent="0.2">
      <c r="A275" s="64"/>
      <c r="B275" s="64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</row>
    <row r="276" spans="1:13" x14ac:dyDescent="0.2">
      <c r="A276" s="64"/>
      <c r="B276" s="64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</row>
    <row r="277" spans="1:13" x14ac:dyDescent="0.2">
      <c r="A277" s="64"/>
      <c r="B277" s="64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</row>
    <row r="278" spans="1:13" x14ac:dyDescent="0.2">
      <c r="A278" s="64"/>
      <c r="B278" s="64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</row>
    <row r="279" spans="1:13" x14ac:dyDescent="0.2">
      <c r="A279" s="64"/>
      <c r="B279" s="64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</row>
    <row r="280" spans="1:13" x14ac:dyDescent="0.2">
      <c r="A280" s="64"/>
      <c r="B280" s="64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</row>
    <row r="281" spans="1:13" x14ac:dyDescent="0.2">
      <c r="A281" s="64"/>
      <c r="B281" s="64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</row>
    <row r="282" spans="1:13" x14ac:dyDescent="0.2">
      <c r="A282" s="64"/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</row>
    <row r="283" spans="1:13" x14ac:dyDescent="0.2">
      <c r="A283" s="64"/>
      <c r="B283" s="64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</row>
  </sheetData>
  <mergeCells count="5">
    <mergeCell ref="A1:M1"/>
    <mergeCell ref="A2:M2"/>
    <mergeCell ref="A3:M3"/>
    <mergeCell ref="A4:M4"/>
    <mergeCell ref="A5:M5"/>
  </mergeCells>
  <printOptions horizontalCentered="1"/>
  <pageMargins left="0.39370078740157483" right="0.39370078740157483" top="0.39370078740157483" bottom="0.39370078740157483" header="0" footer="0"/>
  <pageSetup scale="3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Anexo 2 </vt:lpstr>
      <vt:lpstr>'Anexo 2 '!Área_de_impresión</vt:lpstr>
      <vt:lpstr>'Anexo 2 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Rubio</dc:creator>
  <cp:lastModifiedBy>Oscar Rubio</cp:lastModifiedBy>
  <dcterms:created xsi:type="dcterms:W3CDTF">2019-10-16T17:44:09Z</dcterms:created>
  <dcterms:modified xsi:type="dcterms:W3CDTF">2019-10-16T17:44:32Z</dcterms:modified>
</cp:coreProperties>
</file>