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Año 2019\LEY 1712\EJECUCION PRESUPUESTAL HISTORICA ANUAL\2016\Gasto\"/>
    </mc:Choice>
  </mc:AlternateContent>
  <bookViews>
    <workbookView xWindow="0" yWindow="0" windowWidth="24000" windowHeight="9435"/>
  </bookViews>
  <sheets>
    <sheet name="Anexo 2 "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xlnm._FilterDatabase" hidden="1">#REF!</definedName>
    <definedName name="ANEXO" hidden="1">'[8]Inversión total en programas'!$A$50:$IV$50,'[8]Inversión total en programas'!$A$60:$IV$63</definedName>
    <definedName name="_xlnm.Print_Area" localSheetId="0">'Anexo 2 '!$A$1:$M$204</definedName>
    <definedName name="_xlnm.Print_Area">#REF!</definedName>
    <definedName name="ASISCALLCENTER">#REF!</definedName>
    <definedName name="ASISCONTABPPC">#REF!</definedName>
    <definedName name="ASISDESPACHOS">#REF!</definedName>
    <definedName name="ASISICA">#REF!</definedName>
    <definedName name="AUXBODEGA">#REF!</definedName>
    <definedName name="cabezas">'[10]Anexo 1 Minagricultura'!#REF!</definedName>
    <definedName name="CABEZAS_PROYEC" localSheetId="0">'[11]Anexo 1 Minagricultura'!$C$46</definedName>
    <definedName name="CABEZAS_PROYEC">'[1]Anexo 1 Minagricultura'!#REF!</definedName>
    <definedName name="CUOTAPPC2005" localSheetId="0">'[11]Anexo 1 Minagricultura'!#REF!</definedName>
    <definedName name="CUOTAPPC2005">'[1]Anexo 1 Minagricultura'!#REF!</definedName>
    <definedName name="CUOTAPPC2013" localSheetId="0">'[11]Anexo 1 Minagricultura'!#REF!</definedName>
    <definedName name="CUOTAPPC2013">'[1]Anexo 1 Minagricultura'!#REF!</definedName>
    <definedName name="CUOTAPPC203" localSheetId="0">'[11]Anexo 1 Minagricultura'!#REF!</definedName>
    <definedName name="CUOTAPPC203">'[1]Anexo 1 Minagricultura'!#REF!</definedName>
    <definedName name="DIAG_PPC">#REF!</definedName>
    <definedName name="DISTRIBUIDOR">#REF!</definedName>
    <definedName name="Dólar" localSheetId="0">#REF!</definedName>
    <definedName name="Dólar">#REF!</definedName>
    <definedName name="eeeee" localSheetId="0">'[11]Ejecución ingresos 2014'!#REF!</definedName>
    <definedName name="eeeee">#REF!</definedName>
    <definedName name="EPPC" localSheetId="0">'[11]Anexo 1 Minagricultura'!$C$54</definedName>
    <definedName name="EPPC">'[1]Anexo 1 Minagricultura'!#REF!</definedName>
    <definedName name="Euro" localSheetId="0">#REF!</definedName>
    <definedName name="Euro">#REF!</definedName>
    <definedName name="FDGFDG">#REF!</definedName>
    <definedName name="FECHA_DE_RECIBIDO">[12]BASE!$E$3:$E$177</definedName>
    <definedName name="FOMENTO" localSheetId="0">'[11]Anexo 1 Minagricultura'!$C$53</definedName>
    <definedName name="FOMENTO">'[1]Anexo 1 Minagricultura'!#REF!</definedName>
    <definedName name="FOMENTOS">'[15]Anexo 1 Minagricultura'!$C$51</definedName>
    <definedName name="fondo">#REF!</definedName>
    <definedName name="GTOSEPPC">#REF!</definedName>
    <definedName name="HONORAUDI_JURIDIC">#REF!</definedName>
    <definedName name="HONTOTAL">#REF!</definedName>
    <definedName name="Incremento" localSheetId="0">#REF!</definedName>
    <definedName name="Incremento">#REF!</definedName>
    <definedName name="Inflación" localSheetId="0">#REF!</definedName>
    <definedName name="Inflación">#REF!</definedName>
    <definedName name="JORTIZ">#REF!</definedName>
    <definedName name="LABORATORIOS">#REF!</definedName>
    <definedName name="NOMBDISTRI">#REF!</definedName>
    <definedName name="ojo">#REF!</definedName>
    <definedName name="Pasajes" localSheetId="0">#REF!</definedName>
    <definedName name="Pasajes">#REF!</definedName>
    <definedName name="ppc">'[17]Inversión total en programas'!$B$86</definedName>
    <definedName name="RESERV_FUTU">#REF!</definedName>
    <definedName name="saldo" localSheetId="0">'[11]Ejecución ingresos 2014'!#REF!</definedName>
    <definedName name="saldo">#REF!</definedName>
    <definedName name="saldos" localSheetId="0">'[11]Ejecución ingresos 2014'!#REF!</definedName>
    <definedName name="saldos">#REF!</definedName>
    <definedName name="SUPERA2004" localSheetId="0">'[11]Anexo 1 Minagricultura'!#REF!</definedName>
    <definedName name="SUPERA2004">'[1]Anexo 1 Minagricultura'!#REF!</definedName>
    <definedName name="SUPERA2005" localSheetId="0">'[11]Anexo 1 Minagricultura'!#REF!</definedName>
    <definedName name="SUPERA2005">'[1]Anexo 1 Minagricultura'!#REF!</definedName>
    <definedName name="SUPERA2010">'[17]Anexo 1 Minagricultura'!$C$21</definedName>
    <definedName name="SUPERA2012" localSheetId="0">'[11]Anexo 1 Minagricultura'!#REF!</definedName>
    <definedName name="SUPERA2012">'[1]Anexo 1 Minagricultura'!#REF!</definedName>
    <definedName name="SUPERAVIT">#REF!</definedName>
    <definedName name="SUPERAVIT2005_FNP">#REF!</definedName>
    <definedName name="SUPERAVITPPC_2005">#REF!</definedName>
    <definedName name="_xlnm.Print_Titles" localSheetId="0">'Anexo 2 '!$1:$7</definedName>
    <definedName name="_xlnm.Print_Titles">#REF!</definedName>
    <definedName name="xx">[18]Ingresos!$C$19</definedName>
    <definedName name="Z_4099E833_BB74_4680_85C9_A6CF399D1CE2_.wvu.Cols" hidden="1">#REF!,#REF!,#REF!,#REF!</definedName>
    <definedName name="Z_4099E833_BB74_4680_85C9_A6CF399D1CE2_.wvu.FilterData" hidden="1">#REF!</definedName>
    <definedName name="Z_4099E833_BB74_4680_85C9_A6CF399D1CE2_.wvu.PrintArea" hidden="1">#REF!</definedName>
    <definedName name="Z_4099E833_BB74_4680_85C9_A6CF399D1CE2_.wvu.PrintTitles" hidden="1">#REF!</definedName>
    <definedName name="Z_4099E833_BB74_4680_85C9_A6CF399D1CE2_.wvu.Rows" hidden="1">#REF!,#REF!</definedName>
    <definedName name="ZFRONTERA" localSheetId="0">'[20]Ingresos 2014'!#REF!</definedName>
    <definedName name="ZFRONTERA">'[20]Ingresos 2014'!#REF!</definedName>
  </definedNames>
  <calcPr calcId="152511" fullCalcOn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01" i="1" l="1"/>
  <c r="K201" i="1" s="1"/>
  <c r="H201" i="1"/>
  <c r="K200" i="1"/>
  <c r="L200" i="1" s="1"/>
  <c r="J200" i="1"/>
  <c r="H200" i="1"/>
  <c r="I199" i="1"/>
  <c r="H199" i="1"/>
  <c r="J199" i="1" s="1"/>
  <c r="K199" i="1" s="1"/>
  <c r="J197" i="1"/>
  <c r="K197" i="1" s="1"/>
  <c r="H197" i="1"/>
  <c r="I195" i="1"/>
  <c r="J195" i="1" s="1"/>
  <c r="M194" i="1"/>
  <c r="L194" i="1"/>
  <c r="J194" i="1"/>
  <c r="I194" i="1"/>
  <c r="K193" i="1"/>
  <c r="M191" i="1"/>
  <c r="L191" i="1"/>
  <c r="H191" i="1"/>
  <c r="J191" i="1" s="1"/>
  <c r="E191" i="1"/>
  <c r="H190" i="1"/>
  <c r="J190" i="1" s="1"/>
  <c r="E190" i="1"/>
  <c r="E189" i="1"/>
  <c r="K188" i="1"/>
  <c r="H185" i="1"/>
  <c r="J185" i="1" s="1"/>
  <c r="D185" i="1"/>
  <c r="M184" i="1"/>
  <c r="H184" i="1"/>
  <c r="J184" i="1" s="1"/>
  <c r="L184" i="1" s="1"/>
  <c r="D184" i="1"/>
  <c r="D183" i="1"/>
  <c r="H183" i="1" s="1"/>
  <c r="J183" i="1" s="1"/>
  <c r="H182" i="1"/>
  <c r="J182" i="1" s="1"/>
  <c r="M182" i="1" s="1"/>
  <c r="D182" i="1"/>
  <c r="D181" i="1"/>
  <c r="K180" i="1"/>
  <c r="D179" i="1"/>
  <c r="H179" i="1" s="1"/>
  <c r="J179" i="1" s="1"/>
  <c r="M179" i="1" s="1"/>
  <c r="M178" i="1"/>
  <c r="J178" i="1"/>
  <c r="L178" i="1" s="1"/>
  <c r="D178" i="1"/>
  <c r="H178" i="1" s="1"/>
  <c r="H177" i="1"/>
  <c r="J177" i="1" s="1"/>
  <c r="D177" i="1"/>
  <c r="D176" i="1"/>
  <c r="H176" i="1" s="1"/>
  <c r="J176" i="1" s="1"/>
  <c r="L176" i="1" s="1"/>
  <c r="H175" i="1"/>
  <c r="J175" i="1" s="1"/>
  <c r="D175" i="1"/>
  <c r="K174" i="1"/>
  <c r="K173" i="1"/>
  <c r="D172" i="1"/>
  <c r="H172" i="1" s="1"/>
  <c r="J172" i="1" s="1"/>
  <c r="H171" i="1"/>
  <c r="J171" i="1" s="1"/>
  <c r="M170" i="1"/>
  <c r="H170" i="1"/>
  <c r="J170" i="1" s="1"/>
  <c r="L170" i="1" s="1"/>
  <c r="D169" i="1"/>
  <c r="K168" i="1"/>
  <c r="D167" i="1"/>
  <c r="H167" i="1" s="1"/>
  <c r="L166" i="1"/>
  <c r="J166" i="1"/>
  <c r="M166" i="1" s="1"/>
  <c r="H166" i="1"/>
  <c r="M165" i="1"/>
  <c r="H165" i="1"/>
  <c r="J165" i="1" s="1"/>
  <c r="L165" i="1" s="1"/>
  <c r="D165" i="1"/>
  <c r="L164" i="1"/>
  <c r="J164" i="1"/>
  <c r="H164" i="1"/>
  <c r="K163" i="1"/>
  <c r="D163" i="1"/>
  <c r="K162" i="1"/>
  <c r="H161" i="1"/>
  <c r="J161" i="1" s="1"/>
  <c r="M160" i="1"/>
  <c r="D160" i="1"/>
  <c r="H160" i="1" s="1"/>
  <c r="J160" i="1" s="1"/>
  <c r="L160" i="1" s="1"/>
  <c r="H159" i="1"/>
  <c r="J159" i="1" s="1"/>
  <c r="D158" i="1"/>
  <c r="K157" i="1"/>
  <c r="K156" i="1"/>
  <c r="J154" i="1"/>
  <c r="L154" i="1" s="1"/>
  <c r="H154" i="1"/>
  <c r="C153" i="1"/>
  <c r="H152" i="1"/>
  <c r="J152" i="1" s="1"/>
  <c r="H151" i="1"/>
  <c r="J151" i="1" s="1"/>
  <c r="C151" i="1"/>
  <c r="K150" i="1"/>
  <c r="H149" i="1"/>
  <c r="J149" i="1" s="1"/>
  <c r="M148" i="1"/>
  <c r="L148" i="1"/>
  <c r="C148" i="1"/>
  <c r="H148" i="1" s="1"/>
  <c r="J148" i="1" s="1"/>
  <c r="C147" i="1"/>
  <c r="H147" i="1" s="1"/>
  <c r="J147" i="1" s="1"/>
  <c r="M146" i="1"/>
  <c r="J146" i="1"/>
  <c r="L146" i="1" s="1"/>
  <c r="C146" i="1"/>
  <c r="H146" i="1" s="1"/>
  <c r="H145" i="1"/>
  <c r="J145" i="1" s="1"/>
  <c r="C145" i="1"/>
  <c r="C144" i="1"/>
  <c r="K143" i="1"/>
  <c r="M142" i="1"/>
  <c r="J142" i="1"/>
  <c r="L142" i="1" s="1"/>
  <c r="H142" i="1"/>
  <c r="H141" i="1"/>
  <c r="J141" i="1" s="1"/>
  <c r="M140" i="1"/>
  <c r="L140" i="1"/>
  <c r="J140" i="1"/>
  <c r="H140" i="1"/>
  <c r="C140" i="1"/>
  <c r="H139" i="1"/>
  <c r="J139" i="1" s="1"/>
  <c r="J138" i="1"/>
  <c r="C138" i="1"/>
  <c r="H138" i="1" s="1"/>
  <c r="C137" i="1"/>
  <c r="K136" i="1"/>
  <c r="M133" i="1"/>
  <c r="J133" i="1"/>
  <c r="L133" i="1" s="1"/>
  <c r="G133" i="1"/>
  <c r="H133" i="1" s="1"/>
  <c r="G132" i="1"/>
  <c r="H132" i="1" s="1"/>
  <c r="J132" i="1" s="1"/>
  <c r="J131" i="1"/>
  <c r="G131" i="1"/>
  <c r="H131" i="1" s="1"/>
  <c r="K130" i="1"/>
  <c r="H130" i="1"/>
  <c r="G130" i="1"/>
  <c r="H129" i="1"/>
  <c r="J129" i="1" s="1"/>
  <c r="M129" i="1" s="1"/>
  <c r="G129" i="1"/>
  <c r="G128" i="1"/>
  <c r="H128" i="1" s="1"/>
  <c r="K127" i="1"/>
  <c r="G126" i="1"/>
  <c r="H126" i="1" s="1"/>
  <c r="J126" i="1" s="1"/>
  <c r="M125" i="1"/>
  <c r="L125" i="1"/>
  <c r="J125" i="1"/>
  <c r="G125" i="1"/>
  <c r="H125" i="1" s="1"/>
  <c r="G124" i="1"/>
  <c r="H124" i="1" s="1"/>
  <c r="J124" i="1" s="1"/>
  <c r="M124" i="1" s="1"/>
  <c r="G123" i="1"/>
  <c r="L122" i="1"/>
  <c r="H122" i="1"/>
  <c r="J122" i="1" s="1"/>
  <c r="M122" i="1" s="1"/>
  <c r="G122" i="1"/>
  <c r="J121" i="1"/>
  <c r="M121" i="1" s="1"/>
  <c r="H121" i="1"/>
  <c r="G121" i="1"/>
  <c r="K120" i="1"/>
  <c r="M119" i="1"/>
  <c r="L119" i="1"/>
  <c r="H119" i="1"/>
  <c r="J119" i="1" s="1"/>
  <c r="G119" i="1"/>
  <c r="H118" i="1"/>
  <c r="G118" i="1"/>
  <c r="G117" i="1" s="1"/>
  <c r="K117" i="1"/>
  <c r="H116" i="1"/>
  <c r="J116" i="1" s="1"/>
  <c r="L116" i="1" s="1"/>
  <c r="G116" i="1"/>
  <c r="G115" i="1"/>
  <c r="H115" i="1" s="1"/>
  <c r="J115" i="1" s="1"/>
  <c r="M114" i="1"/>
  <c r="L114" i="1"/>
  <c r="H114" i="1"/>
  <c r="J114" i="1" s="1"/>
  <c r="G114" i="1"/>
  <c r="H113" i="1"/>
  <c r="J113" i="1" s="1"/>
  <c r="M113" i="1" s="1"/>
  <c r="G113" i="1"/>
  <c r="K112" i="1"/>
  <c r="H112" i="1"/>
  <c r="M109" i="1"/>
  <c r="J109" i="1"/>
  <c r="L109" i="1" s="1"/>
  <c r="H109" i="1"/>
  <c r="F109" i="1"/>
  <c r="F108" i="1"/>
  <c r="H108" i="1" s="1"/>
  <c r="J108" i="1" s="1"/>
  <c r="M107" i="1"/>
  <c r="L107" i="1"/>
  <c r="H107" i="1"/>
  <c r="J107" i="1" s="1"/>
  <c r="F107" i="1"/>
  <c r="H106" i="1"/>
  <c r="J106" i="1" s="1"/>
  <c r="L106" i="1" s="1"/>
  <c r="F106" i="1"/>
  <c r="F105" i="1"/>
  <c r="K104" i="1"/>
  <c r="F103" i="1"/>
  <c r="H103" i="1" s="1"/>
  <c r="J103" i="1" s="1"/>
  <c r="M103" i="1" s="1"/>
  <c r="F102" i="1"/>
  <c r="H102" i="1" s="1"/>
  <c r="J102" i="1" s="1"/>
  <c r="L101" i="1"/>
  <c r="F101" i="1"/>
  <c r="H101" i="1" s="1"/>
  <c r="J101" i="1" s="1"/>
  <c r="M101" i="1" s="1"/>
  <c r="J100" i="1"/>
  <c r="H100" i="1"/>
  <c r="F100" i="1"/>
  <c r="K99" i="1"/>
  <c r="F98" i="1"/>
  <c r="H98" i="1" s="1"/>
  <c r="J98" i="1" s="1"/>
  <c r="J97" i="1"/>
  <c r="F97" i="1"/>
  <c r="H97" i="1" s="1"/>
  <c r="F96" i="1"/>
  <c r="H96" i="1" s="1"/>
  <c r="J96" i="1" s="1"/>
  <c r="M95" i="1"/>
  <c r="J95" i="1"/>
  <c r="L95" i="1" s="1"/>
  <c r="H95" i="1"/>
  <c r="F95" i="1"/>
  <c r="M94" i="1"/>
  <c r="H94" i="1"/>
  <c r="J94" i="1" s="1"/>
  <c r="L94" i="1" s="1"/>
  <c r="F94" i="1"/>
  <c r="M93" i="1"/>
  <c r="L93" i="1"/>
  <c r="H93" i="1"/>
  <c r="J93" i="1" s="1"/>
  <c r="F93" i="1"/>
  <c r="J92" i="1"/>
  <c r="L92" i="1" s="1"/>
  <c r="H92" i="1"/>
  <c r="F92" i="1"/>
  <c r="F91" i="1"/>
  <c r="K90" i="1"/>
  <c r="L89" i="1"/>
  <c r="H89" i="1"/>
  <c r="J89" i="1" s="1"/>
  <c r="M89" i="1" s="1"/>
  <c r="F88" i="1"/>
  <c r="H88" i="1" s="1"/>
  <c r="J88" i="1" s="1"/>
  <c r="M87" i="1"/>
  <c r="J87" i="1"/>
  <c r="L87" i="1" s="1"/>
  <c r="H87" i="1"/>
  <c r="F87" i="1"/>
  <c r="F86" i="1"/>
  <c r="M85" i="1"/>
  <c r="L85" i="1"/>
  <c r="H85" i="1"/>
  <c r="J85" i="1" s="1"/>
  <c r="F85" i="1"/>
  <c r="K84" i="1"/>
  <c r="F83" i="1"/>
  <c r="H82" i="1"/>
  <c r="F82" i="1"/>
  <c r="K81" i="1"/>
  <c r="F80" i="1"/>
  <c r="H79" i="1"/>
  <c r="J79" i="1" s="1"/>
  <c r="F79" i="1"/>
  <c r="M78" i="1"/>
  <c r="L78" i="1"/>
  <c r="H78" i="1"/>
  <c r="J78" i="1" s="1"/>
  <c r="F78" i="1"/>
  <c r="H77" i="1"/>
  <c r="J77" i="1" s="1"/>
  <c r="M76" i="1"/>
  <c r="J76" i="1"/>
  <c r="L76" i="1" s="1"/>
  <c r="H76" i="1"/>
  <c r="H75" i="1"/>
  <c r="K74" i="1"/>
  <c r="B71" i="1"/>
  <c r="H71" i="1" s="1"/>
  <c r="J71" i="1" s="1"/>
  <c r="M71" i="1" s="1"/>
  <c r="B70" i="1"/>
  <c r="H70" i="1" s="1"/>
  <c r="J70" i="1" s="1"/>
  <c r="M70" i="1" s="1"/>
  <c r="K69" i="1"/>
  <c r="J69" i="1"/>
  <c r="L68" i="1"/>
  <c r="H68" i="1"/>
  <c r="J68" i="1" s="1"/>
  <c r="M68" i="1" s="1"/>
  <c r="J67" i="1"/>
  <c r="M67" i="1" s="1"/>
  <c r="H67" i="1"/>
  <c r="B67" i="1"/>
  <c r="B66" i="1"/>
  <c r="B65" i="1" s="1"/>
  <c r="K65" i="1"/>
  <c r="H64" i="1"/>
  <c r="J64" i="1" s="1"/>
  <c r="L64" i="1" s="1"/>
  <c r="B64" i="1"/>
  <c r="B63" i="1"/>
  <c r="J62" i="1"/>
  <c r="H62" i="1"/>
  <c r="B62" i="1"/>
  <c r="K61" i="1"/>
  <c r="H60" i="1"/>
  <c r="J60" i="1" s="1"/>
  <c r="B60" i="1"/>
  <c r="H59" i="1"/>
  <c r="J59" i="1" s="1"/>
  <c r="L59" i="1" s="1"/>
  <c r="B59" i="1"/>
  <c r="H58" i="1"/>
  <c r="J58" i="1" s="1"/>
  <c r="B58" i="1"/>
  <c r="K57" i="1"/>
  <c r="H57" i="1"/>
  <c r="B57" i="1"/>
  <c r="H56" i="1"/>
  <c r="J56" i="1" s="1"/>
  <c r="B56" i="1"/>
  <c r="M55" i="1"/>
  <c r="H55" i="1"/>
  <c r="J55" i="1" s="1"/>
  <c r="L55" i="1" s="1"/>
  <c r="B55" i="1"/>
  <c r="L54" i="1"/>
  <c r="H54" i="1"/>
  <c r="J54" i="1" s="1"/>
  <c r="M54" i="1" s="1"/>
  <c r="K53" i="1"/>
  <c r="B53" i="1"/>
  <c r="H53" i="1" s="1"/>
  <c r="J53" i="1" s="1"/>
  <c r="M53" i="1" s="1"/>
  <c r="B52" i="1"/>
  <c r="H52" i="1" s="1"/>
  <c r="J52" i="1" s="1"/>
  <c r="M51" i="1"/>
  <c r="L51" i="1"/>
  <c r="J51" i="1"/>
  <c r="H51" i="1"/>
  <c r="K50" i="1"/>
  <c r="K49" i="1" s="1"/>
  <c r="J48" i="1"/>
  <c r="L48" i="1" s="1"/>
  <c r="B48" i="1"/>
  <c r="H48" i="1" s="1"/>
  <c r="H47" i="1"/>
  <c r="B47" i="1"/>
  <c r="K46" i="1"/>
  <c r="J45" i="1"/>
  <c r="L45" i="1" s="1"/>
  <c r="B45" i="1"/>
  <c r="H45" i="1" s="1"/>
  <c r="B44" i="1"/>
  <c r="B43" i="1" s="1"/>
  <c r="K43" i="1"/>
  <c r="K37" i="1"/>
  <c r="D37" i="1"/>
  <c r="I36" i="1"/>
  <c r="H36" i="1"/>
  <c r="J36" i="1" s="1"/>
  <c r="M36" i="1" s="1"/>
  <c r="J35" i="1"/>
  <c r="I35" i="1"/>
  <c r="H35" i="1"/>
  <c r="I34" i="1"/>
  <c r="G34" i="1"/>
  <c r="F34" i="1"/>
  <c r="B34" i="1"/>
  <c r="H34" i="1" s="1"/>
  <c r="J34" i="1" s="1"/>
  <c r="I33" i="1"/>
  <c r="G33" i="1"/>
  <c r="H33" i="1" s="1"/>
  <c r="J33" i="1" s="1"/>
  <c r="F33" i="1"/>
  <c r="D33" i="1"/>
  <c r="C33" i="1"/>
  <c r="B33" i="1"/>
  <c r="I32" i="1"/>
  <c r="J32" i="1" s="1"/>
  <c r="H32" i="1"/>
  <c r="I31" i="1"/>
  <c r="G31" i="1"/>
  <c r="F31" i="1"/>
  <c r="D31" i="1"/>
  <c r="C31" i="1"/>
  <c r="H31" i="1" s="1"/>
  <c r="J31" i="1" s="1"/>
  <c r="B31" i="1"/>
  <c r="J30" i="1"/>
  <c r="I30" i="1"/>
  <c r="H30" i="1"/>
  <c r="G30" i="1"/>
  <c r="I29" i="1"/>
  <c r="G29" i="1"/>
  <c r="E29" i="1"/>
  <c r="H29" i="1" s="1"/>
  <c r="J29" i="1" s="1"/>
  <c r="D29" i="1"/>
  <c r="C29" i="1"/>
  <c r="B29" i="1"/>
  <c r="I28" i="1"/>
  <c r="G28" i="1"/>
  <c r="F28" i="1"/>
  <c r="E28" i="1"/>
  <c r="D28" i="1"/>
  <c r="C28" i="1"/>
  <c r="B28" i="1"/>
  <c r="I27" i="1"/>
  <c r="J27" i="1" s="1"/>
  <c r="H27" i="1"/>
  <c r="I26" i="1"/>
  <c r="G26" i="1"/>
  <c r="F26" i="1"/>
  <c r="D26" i="1"/>
  <c r="C26" i="1"/>
  <c r="B26" i="1"/>
  <c r="H26" i="1" s="1"/>
  <c r="J26" i="1" s="1"/>
  <c r="M26" i="1" s="1"/>
  <c r="I25" i="1"/>
  <c r="G25" i="1"/>
  <c r="F25" i="1"/>
  <c r="E25" i="1"/>
  <c r="D25" i="1"/>
  <c r="C25" i="1"/>
  <c r="C37" i="1" s="1"/>
  <c r="C38" i="1" s="1"/>
  <c r="B25" i="1"/>
  <c r="H25" i="1" s="1"/>
  <c r="J25" i="1" s="1"/>
  <c r="M25" i="1" s="1"/>
  <c r="I24" i="1"/>
  <c r="G24" i="1"/>
  <c r="B24" i="1"/>
  <c r="H24" i="1" s="1"/>
  <c r="J24" i="1" s="1"/>
  <c r="I23" i="1"/>
  <c r="G23" i="1"/>
  <c r="F23" i="1"/>
  <c r="E23" i="1"/>
  <c r="C23" i="1"/>
  <c r="B23" i="1"/>
  <c r="I22" i="1"/>
  <c r="G22" i="1"/>
  <c r="G37" i="1" s="1"/>
  <c r="F22" i="1"/>
  <c r="C22" i="1"/>
  <c r="B22" i="1"/>
  <c r="K20" i="1"/>
  <c r="M19" i="1"/>
  <c r="I19" i="1"/>
  <c r="G19" i="1"/>
  <c r="F19" i="1"/>
  <c r="E19" i="1"/>
  <c r="D19" i="1"/>
  <c r="C19" i="1"/>
  <c r="B19" i="1"/>
  <c r="H19" i="1" s="1"/>
  <c r="J19" i="1" s="1"/>
  <c r="L19" i="1" s="1"/>
  <c r="I18" i="1"/>
  <c r="G18" i="1"/>
  <c r="F18" i="1"/>
  <c r="E18" i="1"/>
  <c r="D18" i="1"/>
  <c r="H18" i="1" s="1"/>
  <c r="J18" i="1" s="1"/>
  <c r="C18" i="1"/>
  <c r="B18" i="1"/>
  <c r="I17" i="1"/>
  <c r="G17" i="1"/>
  <c r="F17" i="1"/>
  <c r="E17" i="1"/>
  <c r="D17" i="1"/>
  <c r="D9" i="1" s="1"/>
  <c r="C17" i="1"/>
  <c r="B17" i="1"/>
  <c r="I16" i="1"/>
  <c r="G16" i="1"/>
  <c r="F16" i="1"/>
  <c r="F20" i="1" s="1"/>
  <c r="E16" i="1"/>
  <c r="E9" i="1" s="1"/>
  <c r="D16" i="1"/>
  <c r="C16" i="1"/>
  <c r="B16" i="1"/>
  <c r="I15" i="1"/>
  <c r="G15" i="1"/>
  <c r="H15" i="1" s="1"/>
  <c r="J15" i="1" s="1"/>
  <c r="F15" i="1"/>
  <c r="E15" i="1"/>
  <c r="D15" i="1"/>
  <c r="C15" i="1"/>
  <c r="B15" i="1"/>
  <c r="G14" i="1"/>
  <c r="F14" i="1"/>
  <c r="D14" i="1"/>
  <c r="C14" i="1"/>
  <c r="B14" i="1"/>
  <c r="I13" i="1"/>
  <c r="I20" i="1" s="1"/>
  <c r="B13" i="1"/>
  <c r="H13" i="1" s="1"/>
  <c r="J13" i="1" s="1"/>
  <c r="I12" i="1"/>
  <c r="G12" i="1"/>
  <c r="F12" i="1"/>
  <c r="E12" i="1"/>
  <c r="D12" i="1"/>
  <c r="C12" i="1"/>
  <c r="C20" i="1" s="1"/>
  <c r="B12" i="1"/>
  <c r="H12" i="1" s="1"/>
  <c r="J12" i="1" s="1"/>
  <c r="I11" i="1"/>
  <c r="G11" i="1"/>
  <c r="F11" i="1"/>
  <c r="E11" i="1"/>
  <c r="D11" i="1"/>
  <c r="C11" i="1"/>
  <c r="B11" i="1"/>
  <c r="H11" i="1" s="1"/>
  <c r="J11" i="1" s="1"/>
  <c r="L11" i="1" s="1"/>
  <c r="I10" i="1"/>
  <c r="G10" i="1"/>
  <c r="F10" i="1"/>
  <c r="E10" i="1"/>
  <c r="D10" i="1"/>
  <c r="C10" i="1"/>
  <c r="B10" i="1"/>
  <c r="K9" i="1"/>
  <c r="C9" i="1"/>
  <c r="M12" i="1" l="1"/>
  <c r="L12" i="1"/>
  <c r="M15" i="1"/>
  <c r="L15" i="1"/>
  <c r="M33" i="1"/>
  <c r="L33" i="1"/>
  <c r="M34" i="1"/>
  <c r="L34" i="1"/>
  <c r="J150" i="1"/>
  <c r="M151" i="1"/>
  <c r="L151" i="1"/>
  <c r="M177" i="1"/>
  <c r="L177" i="1"/>
  <c r="L185" i="1"/>
  <c r="M185" i="1"/>
  <c r="H22" i="1"/>
  <c r="M24" i="1"/>
  <c r="L24" i="1"/>
  <c r="H117" i="1"/>
  <c r="H111" i="1" s="1"/>
  <c r="J118" i="1"/>
  <c r="M147" i="1"/>
  <c r="L147" i="1"/>
  <c r="M152" i="1"/>
  <c r="L152" i="1"/>
  <c r="B20" i="1"/>
  <c r="L26" i="1"/>
  <c r="L96" i="1"/>
  <c r="M96" i="1"/>
  <c r="M11" i="1"/>
  <c r="L25" i="1"/>
  <c r="J47" i="1"/>
  <c r="M183" i="1"/>
  <c r="L183" i="1"/>
  <c r="L27" i="1"/>
  <c r="M27" i="1"/>
  <c r="H63" i="1"/>
  <c r="J63" i="1" s="1"/>
  <c r="B61" i="1"/>
  <c r="K73" i="1"/>
  <c r="M97" i="1"/>
  <c r="L97" i="1"/>
  <c r="M102" i="1"/>
  <c r="L102" i="1"/>
  <c r="M161" i="1"/>
  <c r="L161" i="1"/>
  <c r="M190" i="1"/>
  <c r="L190" i="1"/>
  <c r="M13" i="1"/>
  <c r="L13" i="1"/>
  <c r="L18" i="1"/>
  <c r="M18" i="1"/>
  <c r="M30" i="1"/>
  <c r="L30" i="1"/>
  <c r="L32" i="1"/>
  <c r="M32" i="1"/>
  <c r="M52" i="1"/>
  <c r="L52" i="1"/>
  <c r="M98" i="1"/>
  <c r="L98" i="1"/>
  <c r="J174" i="1"/>
  <c r="M175" i="1"/>
  <c r="L175" i="1"/>
  <c r="B50" i="1"/>
  <c r="M92" i="1"/>
  <c r="H123" i="1"/>
  <c r="J123" i="1" s="1"/>
  <c r="G120" i="1"/>
  <c r="L29" i="1"/>
  <c r="M29" i="1"/>
  <c r="L31" i="1"/>
  <c r="M31" i="1"/>
  <c r="L60" i="1"/>
  <c r="M60" i="1"/>
  <c r="F84" i="1"/>
  <c r="H86" i="1"/>
  <c r="L108" i="1"/>
  <c r="M108" i="1"/>
  <c r="K135" i="1"/>
  <c r="D168" i="1"/>
  <c r="H169" i="1"/>
  <c r="L70" i="1"/>
  <c r="L124" i="1"/>
  <c r="M200" i="1"/>
  <c r="I9" i="1"/>
  <c r="F9" i="1"/>
  <c r="H28" i="1"/>
  <c r="J28" i="1" s="1"/>
  <c r="L58" i="1"/>
  <c r="J57" i="1"/>
  <c r="L67" i="1"/>
  <c r="J82" i="1"/>
  <c r="H81" i="1"/>
  <c r="M106" i="1"/>
  <c r="J130" i="1"/>
  <c r="L130" i="1" s="1"/>
  <c r="M131" i="1"/>
  <c r="L131" i="1"/>
  <c r="L149" i="1"/>
  <c r="M149" i="1"/>
  <c r="H14" i="1"/>
  <c r="J14" i="1" s="1"/>
  <c r="H16" i="1"/>
  <c r="J16" i="1" s="1"/>
  <c r="H23" i="1"/>
  <c r="J23" i="1" s="1"/>
  <c r="K42" i="1"/>
  <c r="M45" i="1"/>
  <c r="M58" i="1"/>
  <c r="L71" i="1"/>
  <c r="L103" i="1"/>
  <c r="M116" i="1"/>
  <c r="M132" i="1"/>
  <c r="L132" i="1"/>
  <c r="M171" i="1"/>
  <c r="L171" i="1"/>
  <c r="L179" i="1"/>
  <c r="K187" i="1"/>
  <c r="M197" i="1"/>
  <c r="L197" i="1"/>
  <c r="H17" i="1"/>
  <c r="J17" i="1" s="1"/>
  <c r="B37" i="1"/>
  <c r="E37" i="1"/>
  <c r="M48" i="1"/>
  <c r="L53" i="1"/>
  <c r="L56" i="1"/>
  <c r="M56" i="1"/>
  <c r="H61" i="1"/>
  <c r="H80" i="1"/>
  <c r="J80" i="1" s="1"/>
  <c r="F74" i="1"/>
  <c r="L88" i="1"/>
  <c r="M88" i="1"/>
  <c r="H99" i="1"/>
  <c r="M138" i="1"/>
  <c r="L138" i="1"/>
  <c r="M159" i="1"/>
  <c r="L159" i="1"/>
  <c r="M172" i="1"/>
  <c r="L172" i="1"/>
  <c r="M199" i="1"/>
  <c r="L199" i="1"/>
  <c r="L115" i="1"/>
  <c r="M115" i="1"/>
  <c r="K111" i="1"/>
  <c r="H144" i="1"/>
  <c r="J144" i="1" s="1"/>
  <c r="C143" i="1"/>
  <c r="H143" i="1" s="1"/>
  <c r="I37" i="1"/>
  <c r="I38" i="1" s="1"/>
  <c r="J22" i="1"/>
  <c r="K38" i="1"/>
  <c r="L195" i="1"/>
  <c r="M195" i="1"/>
  <c r="G20" i="1"/>
  <c r="G38" i="1" s="1"/>
  <c r="G203" i="1" s="1"/>
  <c r="G9" i="1"/>
  <c r="M35" i="1"/>
  <c r="L35" i="1"/>
  <c r="J112" i="1"/>
  <c r="L113" i="1"/>
  <c r="L121" i="1"/>
  <c r="J120" i="1"/>
  <c r="M145" i="1"/>
  <c r="L145" i="1"/>
  <c r="D162" i="1"/>
  <c r="H174" i="1"/>
  <c r="H10" i="1"/>
  <c r="B9" i="1"/>
  <c r="L36" i="1"/>
  <c r="M62" i="1"/>
  <c r="J61" i="1"/>
  <c r="L61" i="1" s="1"/>
  <c r="L62" i="1"/>
  <c r="H69" i="1"/>
  <c r="M77" i="1"/>
  <c r="L77" i="1"/>
  <c r="M100" i="1"/>
  <c r="J99" i="1"/>
  <c r="L99" i="1" s="1"/>
  <c r="L100" i="1"/>
  <c r="L139" i="1"/>
  <c r="M139" i="1"/>
  <c r="J163" i="1"/>
  <c r="M164" i="1"/>
  <c r="H163" i="1"/>
  <c r="J167" i="1"/>
  <c r="M69" i="1"/>
  <c r="M126" i="1"/>
  <c r="L126" i="1"/>
  <c r="M141" i="1"/>
  <c r="L141" i="1"/>
  <c r="D157" i="1"/>
  <c r="F37" i="1"/>
  <c r="F38" i="1" s="1"/>
  <c r="H44" i="1"/>
  <c r="M59" i="1"/>
  <c r="M64" i="1"/>
  <c r="L69" i="1"/>
  <c r="M79" i="1"/>
  <c r="L79" i="1"/>
  <c r="H120" i="1"/>
  <c r="G127" i="1"/>
  <c r="L129" i="1"/>
  <c r="H158" i="1"/>
  <c r="H181" i="1"/>
  <c r="D180" i="1"/>
  <c r="M201" i="1"/>
  <c r="L201" i="1"/>
  <c r="C136" i="1"/>
  <c r="H137" i="1"/>
  <c r="J137" i="1" s="1"/>
  <c r="E20" i="1"/>
  <c r="D20" i="1"/>
  <c r="D38" i="1" s="1"/>
  <c r="F81" i="1"/>
  <c r="H83" i="1"/>
  <c r="J83" i="1" s="1"/>
  <c r="F99" i="1"/>
  <c r="G112" i="1"/>
  <c r="G111" i="1" s="1"/>
  <c r="G40" i="1" s="1"/>
  <c r="H127" i="1"/>
  <c r="J128" i="1"/>
  <c r="H153" i="1"/>
  <c r="J153" i="1" s="1"/>
  <c r="C150" i="1"/>
  <c r="H150" i="1" s="1"/>
  <c r="M176" i="1"/>
  <c r="I193" i="1"/>
  <c r="F90" i="1"/>
  <c r="F104" i="1"/>
  <c r="H104" i="1" s="1"/>
  <c r="J104" i="1" s="1"/>
  <c r="D174" i="1"/>
  <c r="D173" i="1" s="1"/>
  <c r="H66" i="1"/>
  <c r="H74" i="1"/>
  <c r="J75" i="1"/>
  <c r="H91" i="1"/>
  <c r="H105" i="1"/>
  <c r="J105" i="1" s="1"/>
  <c r="M130" i="1"/>
  <c r="E188" i="1"/>
  <c r="E187" i="1" s="1"/>
  <c r="E40" i="1" s="1"/>
  <c r="B69" i="1"/>
  <c r="M154" i="1"/>
  <c r="L174" i="1"/>
  <c r="L182" i="1"/>
  <c r="H189" i="1"/>
  <c r="L128" i="1" l="1"/>
  <c r="M128" i="1"/>
  <c r="J127" i="1"/>
  <c r="H173" i="1"/>
  <c r="K40" i="1"/>
  <c r="M105" i="1"/>
  <c r="L105" i="1"/>
  <c r="L22" i="1"/>
  <c r="M22" i="1"/>
  <c r="J37" i="1"/>
  <c r="M82" i="1"/>
  <c r="L82" i="1"/>
  <c r="J81" i="1"/>
  <c r="J91" i="1"/>
  <c r="H90" i="1"/>
  <c r="H73" i="1" s="1"/>
  <c r="J73" i="1" s="1"/>
  <c r="I203" i="1"/>
  <c r="J193" i="1"/>
  <c r="J158" i="1"/>
  <c r="H157" i="1"/>
  <c r="M75" i="1"/>
  <c r="J74" i="1"/>
  <c r="L75" i="1"/>
  <c r="J44" i="1"/>
  <c r="H43" i="1"/>
  <c r="M61" i="1"/>
  <c r="H20" i="1"/>
  <c r="L83" i="1"/>
  <c r="M83" i="1"/>
  <c r="L120" i="1"/>
  <c r="M120" i="1"/>
  <c r="M47" i="1"/>
  <c r="L47" i="1"/>
  <c r="M150" i="1"/>
  <c r="L150" i="1"/>
  <c r="H65" i="1"/>
  <c r="J66" i="1"/>
  <c r="D156" i="1"/>
  <c r="D40" i="1" s="1"/>
  <c r="D203" i="1" s="1"/>
  <c r="M167" i="1"/>
  <c r="L167" i="1"/>
  <c r="L144" i="1"/>
  <c r="J143" i="1"/>
  <c r="M144" i="1"/>
  <c r="E38" i="1"/>
  <c r="E203" i="1" s="1"/>
  <c r="M187" i="1"/>
  <c r="L187" i="1"/>
  <c r="L16" i="1"/>
  <c r="M16" i="1"/>
  <c r="M57" i="1"/>
  <c r="L57" i="1"/>
  <c r="M174" i="1"/>
  <c r="H37" i="1"/>
  <c r="H162" i="1"/>
  <c r="F73" i="1"/>
  <c r="F40" i="1" s="1"/>
  <c r="F203" i="1" s="1"/>
  <c r="B38" i="1"/>
  <c r="M14" i="1"/>
  <c r="L14" i="1"/>
  <c r="M99" i="1"/>
  <c r="H168" i="1"/>
  <c r="J169" i="1"/>
  <c r="H84" i="1"/>
  <c r="J86" i="1"/>
  <c r="L104" i="1"/>
  <c r="M104" i="1"/>
  <c r="H180" i="1"/>
  <c r="J181" i="1"/>
  <c r="M163" i="1"/>
  <c r="L118" i="1"/>
  <c r="J117" i="1"/>
  <c r="M118" i="1"/>
  <c r="L23" i="1"/>
  <c r="M23" i="1"/>
  <c r="H50" i="1"/>
  <c r="J50" i="1" s="1"/>
  <c r="B49" i="1"/>
  <c r="M137" i="1"/>
  <c r="J136" i="1"/>
  <c r="L137" i="1"/>
  <c r="C135" i="1"/>
  <c r="C40" i="1" s="1"/>
  <c r="C203" i="1" s="1"/>
  <c r="H136" i="1"/>
  <c r="H135" i="1" s="1"/>
  <c r="J135" i="1" s="1"/>
  <c r="L135" i="1" s="1"/>
  <c r="J189" i="1"/>
  <c r="H188" i="1"/>
  <c r="H187" i="1" s="1"/>
  <c r="J187" i="1" s="1"/>
  <c r="L163" i="1"/>
  <c r="M153" i="1"/>
  <c r="L153" i="1"/>
  <c r="H9" i="1"/>
  <c r="J10" i="1"/>
  <c r="M112" i="1"/>
  <c r="L112" i="1"/>
  <c r="L80" i="1"/>
  <c r="M80" i="1"/>
  <c r="M17" i="1"/>
  <c r="L17" i="1"/>
  <c r="M28" i="1"/>
  <c r="L28" i="1"/>
  <c r="L123" i="1"/>
  <c r="M123" i="1"/>
  <c r="L63" i="1"/>
  <c r="M63" i="1"/>
  <c r="M73" i="1" l="1"/>
  <c r="L73" i="1"/>
  <c r="L117" i="1"/>
  <c r="M117" i="1"/>
  <c r="L86" i="1"/>
  <c r="J84" i="1"/>
  <c r="M86" i="1"/>
  <c r="M158" i="1"/>
  <c r="J157" i="1"/>
  <c r="L158" i="1"/>
  <c r="L193" i="1"/>
  <c r="M193" i="1"/>
  <c r="L66" i="1"/>
  <c r="M66" i="1"/>
  <c r="J65" i="1"/>
  <c r="M37" i="1"/>
  <c r="L37" i="1"/>
  <c r="J43" i="1"/>
  <c r="L44" i="1"/>
  <c r="M44" i="1"/>
  <c r="M50" i="1"/>
  <c r="L50" i="1"/>
  <c r="M74" i="1"/>
  <c r="L74" i="1"/>
  <c r="M135" i="1"/>
  <c r="M127" i="1"/>
  <c r="L127" i="1"/>
  <c r="J9" i="1"/>
  <c r="M10" i="1"/>
  <c r="L10" i="1"/>
  <c r="J20" i="1"/>
  <c r="M136" i="1"/>
  <c r="L136" i="1"/>
  <c r="K203" i="1"/>
  <c r="M169" i="1"/>
  <c r="J168" i="1"/>
  <c r="L169" i="1"/>
  <c r="H49" i="1"/>
  <c r="B46" i="1"/>
  <c r="B42" i="1" s="1"/>
  <c r="B40" i="1" s="1"/>
  <c r="J111" i="1"/>
  <c r="M189" i="1"/>
  <c r="J188" i="1"/>
  <c r="L189" i="1"/>
  <c r="J180" i="1"/>
  <c r="M181" i="1"/>
  <c r="L181" i="1"/>
  <c r="M91" i="1"/>
  <c r="J90" i="1"/>
  <c r="L91" i="1"/>
  <c r="M143" i="1"/>
  <c r="L143" i="1"/>
  <c r="H38" i="1"/>
  <c r="H156" i="1"/>
  <c r="J156" i="1" s="1"/>
  <c r="M81" i="1"/>
  <c r="L81" i="1"/>
  <c r="M168" i="1" l="1"/>
  <c r="L168" i="1"/>
  <c r="J162" i="1"/>
  <c r="M188" i="1"/>
  <c r="L188" i="1"/>
  <c r="M9" i="1"/>
  <c r="L9" i="1"/>
  <c r="M84" i="1"/>
  <c r="L84" i="1"/>
  <c r="L90" i="1"/>
  <c r="M90" i="1"/>
  <c r="M111" i="1"/>
  <c r="L111" i="1"/>
  <c r="B203" i="1"/>
  <c r="H203" i="1" s="1"/>
  <c r="J203" i="1" s="1"/>
  <c r="M203" i="1" s="1"/>
  <c r="H40" i="1"/>
  <c r="J40" i="1" s="1"/>
  <c r="M43" i="1"/>
  <c r="L43" i="1"/>
  <c r="J49" i="1"/>
  <c r="H46" i="1"/>
  <c r="H42" i="1" s="1"/>
  <c r="M156" i="1"/>
  <c r="L156" i="1"/>
  <c r="M65" i="1"/>
  <c r="L65" i="1"/>
  <c r="L180" i="1"/>
  <c r="M180" i="1"/>
  <c r="J173" i="1"/>
  <c r="M20" i="1"/>
  <c r="L20" i="1"/>
  <c r="J38" i="1"/>
  <c r="M157" i="1"/>
  <c r="L157" i="1"/>
  <c r="M162" i="1" l="1"/>
  <c r="L162" i="1"/>
  <c r="M38" i="1"/>
  <c r="L38" i="1"/>
  <c r="L203" i="1"/>
  <c r="M173" i="1"/>
  <c r="L173" i="1"/>
  <c r="L49" i="1"/>
  <c r="M49" i="1"/>
  <c r="J46" i="1"/>
  <c r="M40" i="1"/>
  <c r="L40" i="1"/>
  <c r="M46" i="1" l="1"/>
  <c r="L46" i="1"/>
  <c r="J42" i="1"/>
  <c r="L42" i="1" l="1"/>
  <c r="M42" i="1"/>
</calcChain>
</file>

<file path=xl/comments1.xml><?xml version="1.0" encoding="utf-8"?>
<comments xmlns="http://schemas.openxmlformats.org/spreadsheetml/2006/main">
  <authors>
    <author>Coordinacion Administrativa</author>
    <author>Oscar Rubio</author>
  </authors>
  <commentList>
    <comment ref="G13" authorId="0" shapeId="0">
      <text>
        <r>
          <rPr>
            <sz val="9"/>
            <color indexed="81"/>
            <rFont val="Tahoma"/>
            <family val="2"/>
          </rPr>
          <t>Corresponde a 3 meses a razón de $ 3.450.000 mensuales.  ($2.268.000 salario hoy del Profesional Grado II Sanidad más la carga prestacional).</t>
        </r>
      </text>
    </comment>
    <comment ref="M22" authorId="1" shapeId="0">
      <text>
        <r>
          <rPr>
            <sz val="9"/>
            <color indexed="81"/>
            <rFont val="Tahoma"/>
            <family val="2"/>
          </rPr>
          <t>El contrato de mantenimiento del aplicativo de SNR comenzo a partir del mes de febrero</t>
        </r>
      </text>
    </comment>
    <comment ref="M34" authorId="1" shapeId="0">
      <text>
        <r>
          <rPr>
            <sz val="9"/>
            <color indexed="81"/>
            <rFont val="Tahoma"/>
            <family val="2"/>
          </rPr>
          <t>El área de mercadeo elaborara el contrato de arrendamiento de la bodega a partir del mes de abril</t>
        </r>
      </text>
    </comment>
    <comment ref="M74" authorId="1" shapeId="0">
      <text>
        <r>
          <rPr>
            <sz val="9"/>
            <color indexed="81"/>
            <rFont val="Tahoma"/>
            <family val="2"/>
          </rPr>
          <t>El estudio de evaluación 
de campaña se realizara hasta el segundo trimestre de 2016</t>
        </r>
      </text>
    </comment>
    <comment ref="M90" authorId="1" shapeId="0">
      <text>
        <r>
          <rPr>
            <sz val="9"/>
            <color indexed="81"/>
            <rFont val="Tahoma"/>
            <family val="2"/>
          </rPr>
          <t>Debido a replanteación estretegica no se integraron dos profesionales ejecutivos para el trimestre</t>
        </r>
      </text>
    </comment>
    <comment ref="M99" authorId="1" shapeId="0">
      <text>
        <r>
          <rPr>
            <sz val="9"/>
            <color indexed="81"/>
            <rFont val="Tahoma"/>
            <family val="2"/>
          </rPr>
          <t>Se presenta baja ejecución debido a la no participación de la Teleton y replanteamiento estrategico para realización de eventos regionales a partir del segundo trimestre</t>
        </r>
      </text>
    </comment>
    <comment ref="M102" authorId="1" shapeId="0">
      <text>
        <r>
          <rPr>
            <sz val="9"/>
            <color indexed="81"/>
            <rFont val="Tahoma"/>
            <family val="2"/>
          </rPr>
          <t>Por replanteamiento estrategico de eventos, se estima participar en eventos regionales a partir del segundo trimestre de 2016</t>
        </r>
      </text>
    </comment>
    <comment ref="M103" authorId="1" shapeId="0">
      <text>
        <r>
          <rPr>
            <sz val="9"/>
            <color indexed="81"/>
            <rFont val="Tahoma"/>
            <family val="2"/>
          </rPr>
          <t>Por resultados de la negociación y alcance de impacto se decidio no participar en el evento</t>
        </r>
      </text>
    </comment>
    <comment ref="M112" authorId="1" shapeId="0">
      <text>
        <r>
          <rPr>
            <sz val="9"/>
            <color indexed="81"/>
            <rFont val="Tahoma"/>
            <family val="2"/>
          </rPr>
          <t>Debido a inconvenientes logisticos por parte de Allflex la importación de chapetas se hará hasta el segundo trimestre</t>
        </r>
      </text>
    </comment>
    <comment ref="M120" authorId="1" shapeId="0">
      <text>
        <r>
          <rPr>
            <sz val="9"/>
            <color indexed="81"/>
            <rFont val="Tahoma"/>
            <family val="2"/>
          </rPr>
          <t>No se logro la firma de la carta de entendimiento No 2 con el ICA en el trimestre, , adicionalmente la empresa encargada del analisis de instalación de las camaras esta en proceso de elaboración</t>
        </r>
      </text>
    </comment>
    <comment ref="M127" authorId="1" shapeId="0">
      <text>
        <r>
          <rPr>
            <sz val="9"/>
            <color indexed="81"/>
            <rFont val="Tahoma"/>
            <family val="2"/>
          </rPr>
          <t>No se ha logrado contratar la persona para soporte en la administración de la BD</t>
        </r>
      </text>
    </comment>
    <comment ref="M136" authorId="1" shapeId="0">
      <text>
        <r>
          <rPr>
            <sz val="9"/>
            <color indexed="81"/>
            <rFont val="Tahoma"/>
            <family val="2"/>
          </rPr>
          <t>Se contrataron los 3 profesionales de acompañamiento sello granja hasta el mes de febrero, adicionalmente los encuentros regionales se realizaron a partir del mes de marzo</t>
        </r>
      </text>
    </comment>
    <comment ref="M138" authorId="1" shapeId="0">
      <text>
        <r>
          <rPr>
            <sz val="9"/>
            <color indexed="81"/>
            <rFont val="Tahoma"/>
            <family val="2"/>
          </rPr>
          <t>Se contrataron los profesionales a partir del mes de febrero</t>
        </r>
      </text>
    </comment>
    <comment ref="M140" authorId="1" shapeId="0">
      <text>
        <r>
          <rPr>
            <sz val="9"/>
            <color indexed="81"/>
            <rFont val="Tahoma"/>
            <family val="2"/>
          </rPr>
          <t>Los encuentros regionales se efectuaron a partir del mes de marzo</t>
        </r>
      </text>
    </comment>
    <comment ref="M143" authorId="1" shapeId="0">
      <text>
        <r>
          <rPr>
            <sz val="9"/>
            <color indexed="81"/>
            <rFont val="Tahoma"/>
            <family val="2"/>
          </rPr>
          <t>Se realizo la contratación de la firma juridica ambiental hasta el mes de marzo, adicionalmente la contratación del personal de profesionales de acompañamiento se realizo en febrero y marzo</t>
        </r>
      </text>
    </comment>
    <comment ref="M145" authorId="1" shapeId="0">
      <text>
        <r>
          <rPr>
            <sz val="9"/>
            <color indexed="81"/>
            <rFont val="Tahoma"/>
            <family val="2"/>
          </rPr>
          <t>Se realizo la contratación de la firma juridica ambiental hasta el mes de marzo</t>
        </r>
      </text>
    </comment>
    <comment ref="M146" authorId="1" shapeId="0">
      <text>
        <r>
          <rPr>
            <sz val="9"/>
            <color indexed="81"/>
            <rFont val="Tahoma"/>
            <family val="2"/>
          </rPr>
          <t>la contratación de 6 profesionales ambientales se realizo en febrero y 2 mas en marzo</t>
        </r>
      </text>
    </comment>
    <comment ref="M150" authorId="1" shapeId="0">
      <text>
        <r>
          <rPr>
            <sz val="9"/>
            <color indexed="81"/>
            <rFont val="Tahoma"/>
            <family val="2"/>
          </rPr>
          <t>Se realizo la contratación del profesional de acompañamiento en el mes de febrero</t>
        </r>
      </text>
    </comment>
    <comment ref="M157" authorId="1" shapeId="0">
      <text>
        <r>
          <rPr>
            <sz val="9"/>
            <color indexed="81"/>
            <rFont val="Tahoma"/>
            <family val="2"/>
          </rPr>
          <t xml:space="preserve">Se contrato el personal a partier del mes de febrero, 
el diseño de la cartilla "mejoramiento del perfil lipídico de la carne de cerdo pr medio de cocción de fritura ha tomado mas tiempo del inicialmente contemplado y no se ha firmado el convenio con Colciencias </t>
        </r>
      </text>
    </comment>
    <comment ref="M158" authorId="1" shapeId="0">
      <text>
        <r>
          <rPr>
            <sz val="9"/>
            <color indexed="81"/>
            <rFont val="Tahoma"/>
            <family val="2"/>
          </rPr>
          <t xml:space="preserve">Se contrato el personal a partier del mes de febrero, 
el diseño de la cartilla "mejoramiento del perfil lipídico de la carne de cerdo pr medio de cocción de fritura ha tomado mas tiempo del inicialmente contemplado y no se ha firmado el convenio con Colciencias </t>
        </r>
      </text>
    </comment>
    <comment ref="M173" authorId="1" shapeId="0">
      <text>
        <r>
          <rPr>
            <sz val="9"/>
            <color indexed="81"/>
            <rFont val="Tahoma"/>
            <family val="2"/>
          </rPr>
          <t>No se han suscrito la totalidad de contratos para pruebas de diagnostico, y áun no se ha firmado la carta de entendimiento No 2 con el ICA para la compra de insumos</t>
        </r>
      </text>
    </comment>
    <comment ref="M178" authorId="1" shapeId="0">
      <text>
        <r>
          <rPr>
            <sz val="9"/>
            <color indexed="81"/>
            <rFont val="Tahoma"/>
            <family val="2"/>
          </rPr>
          <t>Las compras se efectuaran con base a la firma de la carta de entendimiento No 2 con el ICA</t>
        </r>
      </text>
    </comment>
    <comment ref="M179" authorId="1" shapeId="0">
      <text>
        <r>
          <rPr>
            <sz val="9"/>
            <color indexed="81"/>
            <rFont val="Tahoma"/>
            <family val="2"/>
          </rPr>
          <t>Para el trimestre no se solicitaron diagnosticos para animales importados</t>
        </r>
      </text>
    </comment>
    <comment ref="M181" authorId="1" shapeId="0">
      <text>
        <r>
          <rPr>
            <sz val="9"/>
            <color indexed="81"/>
            <rFont val="Tahoma"/>
            <family val="2"/>
          </rPr>
          <t>No se ha suscrito la totalidad de contratos contemplados, por cuanto para el trimestre no se presento facturación de diagnostico</t>
        </r>
      </text>
    </comment>
    <comment ref="M182" authorId="1" shapeId="0">
      <text>
        <r>
          <rPr>
            <sz val="9"/>
            <color indexed="81"/>
            <rFont val="Tahoma"/>
            <family val="2"/>
          </rPr>
          <t>No se ha suscrito la totalidad de contratos contemplados, por cuanto para el trimestre no se presento facturación de diagnostico</t>
        </r>
      </text>
    </comment>
    <comment ref="M185" authorId="1" shapeId="0">
      <text>
        <r>
          <rPr>
            <sz val="9"/>
            <color indexed="81"/>
            <rFont val="Tahoma"/>
            <family val="2"/>
          </rPr>
          <t>No se ha suscrito la totalidad de contratos contemplados, por cuanto para el trimestre no se presento facturación de diagnostico</t>
        </r>
      </text>
    </comment>
  </commentList>
</comments>
</file>

<file path=xl/sharedStrings.xml><?xml version="1.0" encoding="utf-8"?>
<sst xmlns="http://schemas.openxmlformats.org/spreadsheetml/2006/main" count="203" uniqueCount="202">
  <si>
    <t>MINISTERIO DE AGRICULTURA  Y DESARROLLO RURAL</t>
  </si>
  <si>
    <t>DIRECCIÓN DE PLANEACIÓN Y SEGUIMIENTO PRESUPUESTAL</t>
  </si>
  <si>
    <t>PRESUPUESTO DE GASTOS DE FUNCIONAMIENTO E INVERSIÓN 2.016</t>
  </si>
  <si>
    <t>EJECUCIÓN TRIMESTRE ENERO-MARZO 2016</t>
  </si>
  <si>
    <t>ANEXO 2</t>
  </si>
  <si>
    <t>CUENTAS</t>
  </si>
  <si>
    <t>PROGRAMAS ECONÓMICA</t>
  </si>
  <si>
    <t>PROGRAMAS TÉCNICA</t>
  </si>
  <si>
    <t>PROGRAMAS INVESTIGACIÓN Y TRANSFERENCIA DE TÉCNOLOGÍA</t>
  </si>
  <si>
    <t>PROGRAMA SANIDAD</t>
  </si>
  <si>
    <t>PROGRAMAS MERCADEO</t>
  </si>
  <si>
    <t xml:space="preserve">PROGRAMA PPC </t>
  </si>
  <si>
    <t>TOTAL INVERSIÓN</t>
  </si>
  <si>
    <t>GASTOS DE FUNCIONAMIENTO</t>
  </si>
  <si>
    <t>TOTAL PRESUPUESTO</t>
  </si>
  <si>
    <t>TOTAL EJECUTADO</t>
  </si>
  <si>
    <t>ACUERDO 6/16</t>
  </si>
  <si>
    <t>%EJECU-CIÓN</t>
  </si>
  <si>
    <t>GASTOS DE PERSONAL</t>
  </si>
  <si>
    <t>Servicios de personal</t>
  </si>
  <si>
    <t>Sueldos</t>
  </si>
  <si>
    <t>Vacaciones</t>
  </si>
  <si>
    <t>Prima legal</t>
  </si>
  <si>
    <t>Honorarios</t>
  </si>
  <si>
    <t xml:space="preserve">Dotación y suministro </t>
  </si>
  <si>
    <t>Cesantías</t>
  </si>
  <si>
    <t>Intereses de cesantías</t>
  </si>
  <si>
    <t>Seguros y/o fondos privados</t>
  </si>
  <si>
    <t>Caja de compensación</t>
  </si>
  <si>
    <t>Aportes ICBF y SENA</t>
  </si>
  <si>
    <t>SUBTOTAL GASTOS PERSONAL</t>
  </si>
  <si>
    <t>GASTOS GENERALES</t>
  </si>
  <si>
    <t>Muebles, equipos de oficina y software</t>
  </si>
  <si>
    <t>Impresos y publicaciones</t>
  </si>
  <si>
    <t>Materiales y suministros</t>
  </si>
  <si>
    <t>Correo</t>
  </si>
  <si>
    <t>Transportes, fletes y acarreos</t>
  </si>
  <si>
    <t xml:space="preserve">Capacitación </t>
  </si>
  <si>
    <t xml:space="preserve">Mantenimiento </t>
  </si>
  <si>
    <t>Seguros, impuestos y gastos legales</t>
  </si>
  <si>
    <t>Comisiones y gastos bancarios</t>
  </si>
  <si>
    <t>Gastos de viaje</t>
  </si>
  <si>
    <t>Aseo, vigilancia y cafetería</t>
  </si>
  <si>
    <t>Servicios públicos</t>
  </si>
  <si>
    <t>Arriendos</t>
  </si>
  <si>
    <t>Cuota auditaje CGR</t>
  </si>
  <si>
    <t>Gastos comisión de fomento</t>
  </si>
  <si>
    <t>SUBTOTAL GASTOS GENERALES</t>
  </si>
  <si>
    <t>TOTAL FUNCIONAMIENTO</t>
  </si>
  <si>
    <t>TOTAL PROGRAMAS Y PROYECTOS</t>
  </si>
  <si>
    <t>TOTAL ÁREA ECONÓMICA</t>
  </si>
  <si>
    <t>Fortalecimiento institucional</t>
  </si>
  <si>
    <t>Acceso a Mercados</t>
  </si>
  <si>
    <t xml:space="preserve">Cadena Carnica Porcína </t>
  </si>
  <si>
    <t>Centro de servicios técnicos y financieros</t>
  </si>
  <si>
    <t>Atención de Solicitudes (Asistencia a Productores)</t>
  </si>
  <si>
    <t>Herramientas del centro de servicios</t>
  </si>
  <si>
    <t>Convenios</t>
  </si>
  <si>
    <t xml:space="preserve">   Contrapartidas Gobernaciones y/o Alcaldias</t>
  </si>
  <si>
    <t xml:space="preserve">     Convenio Gobernacion de Cundinamarca</t>
  </si>
  <si>
    <t xml:space="preserve">     Convenio Pereira</t>
  </si>
  <si>
    <t xml:space="preserve">   Contrapartidas FNP</t>
  </si>
  <si>
    <t xml:space="preserve">     Convenio Gobernacion de Cundinamarca FNP</t>
  </si>
  <si>
    <t xml:space="preserve">     Convenio Pereira FNP</t>
  </si>
  <si>
    <t>Divulgación Resolución 2640</t>
  </si>
  <si>
    <t>Sistemas de información de mercados</t>
  </si>
  <si>
    <t>Monitoreo Precios de la Carne al Consumidor</t>
  </si>
  <si>
    <t>Actualización Información Nacional</t>
  </si>
  <si>
    <t>Seguimiento Mercados Internacionales</t>
  </si>
  <si>
    <t>Control al recaudo</t>
  </si>
  <si>
    <t>Seguimiento al recaudo regional</t>
  </si>
  <si>
    <t>Movilización coordinadores</t>
  </si>
  <si>
    <t>Jornadas de trabajo con los coordinadores regionales (visita plantas)</t>
  </si>
  <si>
    <t>Fortalecimiento del beneficio formal</t>
  </si>
  <si>
    <t>Movilización Jefe Coordinadores de recaudo</t>
  </si>
  <si>
    <t>Trabajo con autoridades</t>
  </si>
  <si>
    <t>Jornadas de trabajo con los coordinadores regionales(trabajo con autoridades)</t>
  </si>
  <si>
    <t>Aseguramiento de la calidad</t>
  </si>
  <si>
    <t>Asesorias BPM y HACCP</t>
  </si>
  <si>
    <t>Sello de producto en la cadena de transformación</t>
  </si>
  <si>
    <t>TOTAL ÁREA MERCADEO</t>
  </si>
  <si>
    <t>Investigación de mercados</t>
  </si>
  <si>
    <t>Home panel de Nilsen</t>
  </si>
  <si>
    <t>Brand equity tracking</t>
  </si>
  <si>
    <t>Eye Trancking</t>
  </si>
  <si>
    <t>Monitoreo de Medios</t>
  </si>
  <si>
    <t>Tracking publicitario ( Neuro nilsen)</t>
  </si>
  <si>
    <t>Estudio Digital</t>
  </si>
  <si>
    <t>Estrategia digital</t>
  </si>
  <si>
    <t>Me encanta la carne de cerdo.com</t>
  </si>
  <si>
    <t>Concurso innovador carne de cerdo</t>
  </si>
  <si>
    <t>Campaña de fomento al consumo</t>
  </si>
  <si>
    <t>Campaña de publicidad</t>
  </si>
  <si>
    <t>Free Press ATL Influenciadores</t>
  </si>
  <si>
    <t>Consultoría MESA</t>
  </si>
  <si>
    <t>Pauta institucional</t>
  </si>
  <si>
    <t>Kit Publicitario</t>
  </si>
  <si>
    <t>Eventos de Sensibilización de las bondades gastronomicas y nutricionales de la carne de cerdo</t>
  </si>
  <si>
    <t>Nutricionistas Ejecutivas</t>
  </si>
  <si>
    <t>Día de la Carne de Cerdo</t>
  </si>
  <si>
    <t>Asesores Gastronómicos Ejecutivos</t>
  </si>
  <si>
    <t>Viajes regionales equipo incentivo y sensibilizacion de las bondades de la carne de cerdo</t>
  </si>
  <si>
    <t>Capacitación anual contratistas</t>
  </si>
  <si>
    <t xml:space="preserve">Material Publicitario, Promoción y Divulgación para el Incentivo y sensibilizacion </t>
  </si>
  <si>
    <t>Festival de la Carne de cerdo</t>
  </si>
  <si>
    <t xml:space="preserve">Conceptos y artes </t>
  </si>
  <si>
    <t>Eventos Especializados y del Sector</t>
  </si>
  <si>
    <t>Seguimiento gestión a eventos de sensibilización de las bondades de la carne de cerdo</t>
  </si>
  <si>
    <t>Porciamericas</t>
  </si>
  <si>
    <t>Eventos especializados (Sector, gastronomicos , sector salud)</t>
  </si>
  <si>
    <t>Teletón</t>
  </si>
  <si>
    <t>Comercialización y Nuevos Negocios</t>
  </si>
  <si>
    <t>Profesional de Comercialización y Nuevos Negocios</t>
  </si>
  <si>
    <t>Material Promocional y Publicitario</t>
  </si>
  <si>
    <t>Cerdificado</t>
  </si>
  <si>
    <t xml:space="preserve">Club Gourmet de la Carne de Cerdo ( talleres de cocina ) </t>
  </si>
  <si>
    <t>Asesores Gastronómicos</t>
  </si>
  <si>
    <t>TOTAL ÁREA ERRADICACIÓN PPC</t>
  </si>
  <si>
    <t>Regionalización</t>
  </si>
  <si>
    <t>Compra de biológico, chapetas y tenazas</t>
  </si>
  <si>
    <t>Compra de materiales y dotaciones</t>
  </si>
  <si>
    <t>Pago de Axilios de frío, flete y movilización</t>
  </si>
  <si>
    <t>Gastos de brigada</t>
  </si>
  <si>
    <t>Capacitación y divulgación</t>
  </si>
  <si>
    <t>Capacitación</t>
  </si>
  <si>
    <t>Divulgación</t>
  </si>
  <si>
    <t>Vigilancia Epidemiológica</t>
  </si>
  <si>
    <t>Diagnóstico Rutinario</t>
  </si>
  <si>
    <t>Vigilancia de campo</t>
  </si>
  <si>
    <t>Determinació d efactores de riesgo</t>
  </si>
  <si>
    <t>Adminisbilidad y normatividad sanitaria</t>
  </si>
  <si>
    <t>Control al Contrabando</t>
  </si>
  <si>
    <t>Equipos comunicación puestos control</t>
  </si>
  <si>
    <t>Administración del programa</t>
  </si>
  <si>
    <t>Administración de la base de datos</t>
  </si>
  <si>
    <t>Proyecto de depuración, codificación y verificación de predios</t>
  </si>
  <si>
    <t>Ciclos de vacunación</t>
  </si>
  <si>
    <t>Contratación de personal</t>
  </si>
  <si>
    <t>Auxilios comités</t>
  </si>
  <si>
    <t>Recolección de desechos biológicos</t>
  </si>
  <si>
    <t>TOTAL ÁREA TÉCNICA</t>
  </si>
  <si>
    <t>Programa nacional de bioseguridad, sanidad y productividad-PNBSP</t>
  </si>
  <si>
    <t>Capacitación y fortalecimiento de competencias</t>
  </si>
  <si>
    <t>Profesionales de acompañamiento    *(Sello de granja)</t>
  </si>
  <si>
    <t>Taller técnico de bioseguridad, sanidad y productividad</t>
  </si>
  <si>
    <t>Talleres de sensibilidad en bioseguridad, productividad  y economía de las enfermedades</t>
  </si>
  <si>
    <t>Benchmarking y análisis de productividad e impacto económico</t>
  </si>
  <si>
    <t>Reconocimiento a granjas categorizadas, medios</t>
  </si>
  <si>
    <t xml:space="preserve">Sostenibilidad y responsabilidad social empresarial en producción primaria </t>
  </si>
  <si>
    <t>Acompañamiento jurídico ambiental</t>
  </si>
  <si>
    <t xml:space="preserve">Profesionales de acompañamiento </t>
  </si>
  <si>
    <t xml:space="preserve">Granjas modelo y mesas de trabajo interinstitucionales </t>
  </si>
  <si>
    <t>Sensibilización y divulgación en P.I.G.A y R.S.E y Guía ambiental</t>
  </si>
  <si>
    <t>Levantamiento línea base de consumo de agua en granja</t>
  </si>
  <si>
    <t>Inocuidad y bienestar animal en producción primaria y transporte</t>
  </si>
  <si>
    <t>Profesional de acompañamiento</t>
  </si>
  <si>
    <t>Fortalecimiento de competencias en bienestar animal e inocuidad</t>
  </si>
  <si>
    <t xml:space="preserve">Implementación del programa de P.A.C.I.P - granja y transporte </t>
  </si>
  <si>
    <t>Bienestar Animal</t>
  </si>
  <si>
    <t>TOTAL ÁREA INVESTIGACIÓN Y TRANSFERENCIA</t>
  </si>
  <si>
    <t>Investigación y desarrollo</t>
  </si>
  <si>
    <t>Proyectos</t>
  </si>
  <si>
    <t>Seguimiento a proyectos</t>
  </si>
  <si>
    <t>Capacitación anual</t>
  </si>
  <si>
    <t>Jornadas de divulgación resultados de investigación</t>
  </si>
  <si>
    <t>Transferencia de tecnología</t>
  </si>
  <si>
    <t xml:space="preserve">  Vinculación tecnologica</t>
  </si>
  <si>
    <t>Gira técnica</t>
  </si>
  <si>
    <t>Capacitación en desposte de carne de cerdo</t>
  </si>
  <si>
    <t>Capacitación para expendedores</t>
  </si>
  <si>
    <t>Diplomado en alta gerencia</t>
  </si>
  <si>
    <t xml:space="preserve">  Talleres y seminarios</t>
  </si>
  <si>
    <t>Seminario Internacional</t>
  </si>
  <si>
    <t>Buenas practicas en el manejo de medicamentos veterinarios</t>
  </si>
  <si>
    <t>Taller tecnologia de carnicos</t>
  </si>
  <si>
    <t>Material de apoyo</t>
  </si>
  <si>
    <t>Diagnostico</t>
  </si>
  <si>
    <t>Diagnostico rutinario con laboratorios oficiales</t>
  </si>
  <si>
    <t xml:space="preserve">  Diagnostico rutinario</t>
  </si>
  <si>
    <t xml:space="preserve">  Diagnostico integrado</t>
  </si>
  <si>
    <t xml:space="preserve">  Diagnóstico PRRS (incluido IFA)</t>
  </si>
  <si>
    <t xml:space="preserve">  Compras de insumos</t>
  </si>
  <si>
    <t xml:space="preserve">  Diagnóstico importados</t>
  </si>
  <si>
    <t>Diagnostico rutinario con laboratorios privados</t>
  </si>
  <si>
    <t>Rutinario</t>
  </si>
  <si>
    <t>Combos</t>
  </si>
  <si>
    <t>PRRS</t>
  </si>
  <si>
    <t>Promoción del diagnóstico</t>
  </si>
  <si>
    <t>Inocuidad y Ambiente</t>
  </si>
  <si>
    <t>TOTAL ÁREA SANIDAD</t>
  </si>
  <si>
    <t>Control y monitoreo para la enfermedad de PRRS  en granjas de Colombia</t>
  </si>
  <si>
    <t>Apoyo programa PRRS</t>
  </si>
  <si>
    <t>Epidemiología de la enfermedad (Nacional)</t>
  </si>
  <si>
    <t>Sensibilización y divulgación</t>
  </si>
  <si>
    <t>CUOTA DE ADMINISTRACIÓN</t>
  </si>
  <si>
    <t>Cuota de administración FNP</t>
  </si>
  <si>
    <t>Cuota de administración PPC</t>
  </si>
  <si>
    <t>FONDO DE EMERGENCIA</t>
  </si>
  <si>
    <t xml:space="preserve">RESERVA FUTURAS INVERSIONES Y GASTOS </t>
  </si>
  <si>
    <t>Cuota de fomento porcícola</t>
  </si>
  <si>
    <t>Cuota de erradicación Peste Porcina Clásica</t>
  </si>
  <si>
    <t xml:space="preserve">TOTAL GASTOS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</si>
</sst>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 #,##0.00_ ;_ * \-#,##0.00_ ;_ * &quot;-&quot;??_ ;_ @_ "/>
  </numFmts>
  <fonts count="13" x14ac:knownFonts="1">
    <font>
      <sz val="10"/>
      <name val="Arial"/>
    </font>
    <font>
      <b/>
      <sz val="11"/>
      <name val="Arial"/>
      <family val="2"/>
      <charset val="186"/>
    </font>
    <font>
      <b/>
      <sz val="11"/>
      <name val="Arial"/>
      <family val="2"/>
    </font>
    <font>
      <b/>
      <sz val="11"/>
      <color indexed="10"/>
      <name val="Arial"/>
      <family val="2"/>
      <charset val="186"/>
    </font>
    <font>
      <b/>
      <sz val="11"/>
      <color rgb="FFFF0000"/>
      <name val="Arial"/>
      <family val="2"/>
      <charset val="186"/>
    </font>
    <font>
      <sz val="11"/>
      <name val="Arial"/>
      <family val="2"/>
      <charset val="186"/>
    </font>
    <font>
      <sz val="10"/>
      <name val="Arial"/>
      <family val="2"/>
    </font>
    <font>
      <sz val="10"/>
      <color indexed="14"/>
      <name val="Arial"/>
      <family val="2"/>
    </font>
    <font>
      <sz val="11"/>
      <name val="Arial"/>
      <family val="2"/>
    </font>
    <font>
      <sz val="11"/>
      <color indexed="8"/>
      <name val="Arial"/>
      <family val="2"/>
    </font>
    <font>
      <b/>
      <sz val="10"/>
      <name val="Arial"/>
      <family val="2"/>
    </font>
    <font>
      <sz val="9"/>
      <name val="Times New Roman"/>
      <family val="1"/>
    </font>
    <font>
      <sz val="9"/>
      <color indexed="81"/>
      <name val="Tahoma"/>
      <family val="2"/>
    </font>
  </fonts>
  <fills count="3">
    <fill>
      <patternFill patternType="none"/>
    </fill>
    <fill>
      <patternFill patternType="gray125"/>
    </fill>
    <fill>
      <patternFill patternType="solid">
        <fgColor theme="0"/>
        <bgColor indexed="64"/>
      </patternFill>
    </fill>
  </fills>
  <borders count="20">
    <border>
      <left/>
      <right/>
      <top/>
      <bottom/>
      <diagonal/>
    </border>
    <border>
      <left/>
      <right/>
      <top/>
      <bottom style="double">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right style="double">
        <color indexed="64"/>
      </right>
      <top style="hair">
        <color indexed="64"/>
      </top>
      <bottom/>
      <diagonal/>
    </border>
    <border>
      <left style="double">
        <color indexed="64"/>
      </left>
      <right style="hair">
        <color indexed="64"/>
      </right>
      <top/>
      <bottom/>
      <diagonal/>
    </border>
    <border>
      <left style="hair">
        <color indexed="64"/>
      </left>
      <right style="hair">
        <color indexed="64"/>
      </right>
      <top/>
      <bottom/>
      <diagonal/>
    </border>
    <border>
      <left/>
      <right style="double">
        <color indexed="64"/>
      </right>
      <top/>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double">
        <color indexed="64"/>
      </right>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double">
        <color indexed="64"/>
      </right>
      <top style="hair">
        <color indexed="64"/>
      </top>
      <bottom style="double">
        <color indexed="64"/>
      </bottom>
      <diagonal/>
    </border>
  </borders>
  <cellStyleXfs count="4">
    <xf numFmtId="0" fontId="0" fillId="0" borderId="0"/>
    <xf numFmtId="9"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cellStyleXfs>
  <cellXfs count="71">
    <xf numFmtId="0" fontId="0" fillId="0" borderId="0" xfId="0"/>
    <xf numFmtId="0" fontId="1" fillId="0" borderId="0" xfId="0" applyFont="1" applyFill="1" applyAlignment="1">
      <alignment horizontal="center"/>
    </xf>
    <xf numFmtId="0" fontId="0" fillId="0" borderId="0" xfId="0" applyFill="1"/>
    <xf numFmtId="0" fontId="2" fillId="0" borderId="0" xfId="0" applyFont="1" applyFill="1" applyAlignment="1">
      <alignment horizontal="center"/>
    </xf>
    <xf numFmtId="3" fontId="3" fillId="0" borderId="1" xfId="0" applyNumberFormat="1" applyFont="1" applyFill="1" applyBorder="1" applyAlignment="1">
      <alignment horizontal="centerContinuous"/>
    </xf>
    <xf numFmtId="3" fontId="1" fillId="0" borderId="1" xfId="0" applyNumberFormat="1" applyFont="1" applyFill="1" applyBorder="1" applyAlignment="1">
      <alignment horizontal="centerContinuous"/>
    </xf>
    <xf numFmtId="0" fontId="3" fillId="0" borderId="1" xfId="0" applyFont="1" applyFill="1" applyBorder="1" applyAlignment="1">
      <alignment horizontal="centerContinuous"/>
    </xf>
    <xf numFmtId="0" fontId="1" fillId="0" borderId="1" xfId="0" applyFont="1" applyFill="1" applyBorder="1" applyAlignment="1">
      <alignment horizontal="centerContinuous"/>
    </xf>
    <xf numFmtId="0" fontId="4" fillId="0" borderId="1" xfId="0" applyFont="1" applyFill="1" applyBorder="1" applyAlignment="1">
      <alignment horizontal="centerContinuous"/>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3" fontId="1" fillId="0" borderId="5" xfId="0" applyNumberFormat="1" applyFont="1" applyFill="1" applyBorder="1" applyAlignment="1"/>
    <xf numFmtId="0" fontId="5" fillId="0" borderId="6" xfId="0" applyFont="1" applyFill="1" applyBorder="1"/>
    <xf numFmtId="0" fontId="5" fillId="0" borderId="7" xfId="0" applyFont="1" applyFill="1" applyBorder="1"/>
    <xf numFmtId="3" fontId="2" fillId="0" borderId="5" xfId="0" applyNumberFormat="1" applyFont="1" applyFill="1" applyBorder="1" applyAlignment="1"/>
    <xf numFmtId="3" fontId="2" fillId="0" borderId="6" xfId="0" applyNumberFormat="1" applyFont="1" applyFill="1" applyBorder="1"/>
    <xf numFmtId="10" fontId="2" fillId="0" borderId="7" xfId="1" applyNumberFormat="1" applyFont="1" applyFill="1" applyBorder="1"/>
    <xf numFmtId="0" fontId="7" fillId="0" borderId="0" xfId="0" applyFont="1" applyFill="1"/>
    <xf numFmtId="3" fontId="5" fillId="0" borderId="5" xfId="0" applyNumberFormat="1" applyFont="1" applyFill="1" applyBorder="1" applyAlignment="1"/>
    <xf numFmtId="3" fontId="5" fillId="0" borderId="6" xfId="0" applyNumberFormat="1" applyFont="1" applyFill="1" applyBorder="1"/>
    <xf numFmtId="3" fontId="8" fillId="0" borderId="6" xfId="0" applyNumberFormat="1" applyFont="1" applyFill="1" applyBorder="1"/>
    <xf numFmtId="10" fontId="8" fillId="0" borderId="7" xfId="1" applyNumberFormat="1" applyFont="1" applyFill="1" applyBorder="1"/>
    <xf numFmtId="0" fontId="0" fillId="0" borderId="0" xfId="0" applyFill="1" applyAlignment="1">
      <alignment horizontal="center"/>
    </xf>
    <xf numFmtId="10" fontId="0" fillId="0" borderId="0" xfId="1" applyNumberFormat="1" applyFont="1" applyFill="1"/>
    <xf numFmtId="3" fontId="9" fillId="2" borderId="6" xfId="0" applyNumberFormat="1" applyFont="1" applyFill="1" applyBorder="1"/>
    <xf numFmtId="3" fontId="9" fillId="0" borderId="6" xfId="0" applyNumberFormat="1" applyFont="1" applyFill="1" applyBorder="1"/>
    <xf numFmtId="3" fontId="0" fillId="0" borderId="0" xfId="0" applyNumberFormat="1" applyFill="1"/>
    <xf numFmtId="0" fontId="1" fillId="0" borderId="5" xfId="0" applyFont="1" applyFill="1" applyBorder="1" applyAlignment="1"/>
    <xf numFmtId="3" fontId="1" fillId="0" borderId="6" xfId="0" applyNumberFormat="1" applyFont="1" applyFill="1" applyBorder="1"/>
    <xf numFmtId="0" fontId="5" fillId="0" borderId="5" xfId="0" applyFont="1" applyFill="1" applyBorder="1" applyAlignment="1"/>
    <xf numFmtId="3" fontId="5" fillId="0" borderId="6" xfId="2" applyNumberFormat="1" applyFont="1" applyFill="1" applyBorder="1"/>
    <xf numFmtId="3" fontId="2" fillId="0" borderId="6" xfId="2" applyNumberFormat="1" applyFont="1" applyFill="1" applyBorder="1"/>
    <xf numFmtId="0" fontId="1" fillId="0" borderId="8" xfId="0" applyFont="1" applyFill="1" applyBorder="1" applyAlignment="1"/>
    <xf numFmtId="3" fontId="1" fillId="0" borderId="9" xfId="0" applyNumberFormat="1" applyFont="1" applyFill="1" applyBorder="1"/>
    <xf numFmtId="3" fontId="2" fillId="0" borderId="9" xfId="2" applyNumberFormat="1" applyFont="1" applyFill="1" applyBorder="1"/>
    <xf numFmtId="10" fontId="2" fillId="0" borderId="10" xfId="1" applyNumberFormat="1" applyFont="1" applyFill="1" applyBorder="1"/>
    <xf numFmtId="43" fontId="0" fillId="0" borderId="0" xfId="0" applyNumberFormat="1" applyFill="1"/>
    <xf numFmtId="0" fontId="5" fillId="0" borderId="11" xfId="0" applyFont="1" applyFill="1" applyBorder="1" applyAlignment="1"/>
    <xf numFmtId="3" fontId="5" fillId="0" borderId="12" xfId="0" applyNumberFormat="1" applyFont="1" applyFill="1" applyBorder="1"/>
    <xf numFmtId="10" fontId="2" fillId="0" borderId="13" xfId="1" applyNumberFormat="1" applyFont="1" applyFill="1" applyBorder="1"/>
    <xf numFmtId="0" fontId="1" fillId="0" borderId="14" xfId="0" applyFont="1" applyFill="1" applyBorder="1" applyAlignment="1"/>
    <xf numFmtId="3" fontId="1" fillId="0" borderId="15" xfId="0" applyNumberFormat="1" applyFont="1" applyFill="1" applyBorder="1"/>
    <xf numFmtId="10" fontId="2" fillId="0" borderId="16" xfId="1" applyNumberFormat="1" applyFont="1" applyFill="1" applyBorder="1"/>
    <xf numFmtId="37" fontId="1" fillId="0" borderId="5" xfId="0" applyNumberFormat="1" applyFont="1" applyFill="1" applyBorder="1" applyAlignment="1"/>
    <xf numFmtId="0" fontId="10" fillId="0" borderId="0" xfId="0" applyFont="1" applyFill="1"/>
    <xf numFmtId="37" fontId="8" fillId="0" borderId="5" xfId="0" applyNumberFormat="1" applyFont="1" applyFill="1" applyBorder="1" applyAlignment="1">
      <alignment horizontal="left"/>
    </xf>
    <xf numFmtId="37" fontId="2" fillId="0" borderId="5" xfId="0" applyNumberFormat="1" applyFont="1" applyFill="1" applyBorder="1" applyAlignment="1">
      <alignment horizontal="left"/>
    </xf>
    <xf numFmtId="37" fontId="2" fillId="0" borderId="5" xfId="0" applyNumberFormat="1" applyFont="1" applyFill="1" applyBorder="1" applyAlignment="1">
      <alignment horizontal="left" wrapText="1"/>
    </xf>
    <xf numFmtId="164" fontId="1" fillId="0" borderId="6" xfId="2" applyFont="1" applyFill="1" applyBorder="1"/>
    <xf numFmtId="164" fontId="8" fillId="0" borderId="6" xfId="2" applyFont="1" applyFill="1" applyBorder="1"/>
    <xf numFmtId="164" fontId="10" fillId="0" borderId="0" xfId="2" applyFont="1" applyFill="1"/>
    <xf numFmtId="37" fontId="8" fillId="0" borderId="5" xfId="0" applyNumberFormat="1" applyFont="1" applyFill="1" applyBorder="1" applyAlignment="1"/>
    <xf numFmtId="37" fontId="2" fillId="0" borderId="5" xfId="0" applyNumberFormat="1" applyFont="1" applyFill="1" applyBorder="1" applyAlignment="1"/>
    <xf numFmtId="3" fontId="2" fillId="2" borderId="6" xfId="0" applyNumberFormat="1" applyFont="1" applyFill="1" applyBorder="1"/>
    <xf numFmtId="3" fontId="2" fillId="0" borderId="6" xfId="3" applyNumberFormat="1" applyFont="1" applyFill="1" applyBorder="1"/>
    <xf numFmtId="0" fontId="6" fillId="0" borderId="0" xfId="0" applyFont="1" applyFill="1"/>
    <xf numFmtId="0" fontId="5" fillId="0" borderId="17" xfId="0" applyFont="1" applyFill="1" applyBorder="1" applyAlignment="1"/>
    <xf numFmtId="3" fontId="1" fillId="0" borderId="18" xfId="0" applyNumberFormat="1" applyFont="1" applyFill="1" applyBorder="1"/>
    <xf numFmtId="0" fontId="5" fillId="0" borderId="18" xfId="0" applyFont="1" applyFill="1" applyBorder="1"/>
    <xf numFmtId="3" fontId="5" fillId="0" borderId="18" xfId="0" applyNumberFormat="1" applyFont="1" applyFill="1" applyBorder="1"/>
    <xf numFmtId="0" fontId="5" fillId="0" borderId="19" xfId="0" applyFont="1" applyFill="1" applyBorder="1"/>
    <xf numFmtId="0" fontId="11" fillId="0" borderId="0" xfId="0" applyFont="1" applyFill="1" applyAlignment="1"/>
    <xf numFmtId="3" fontId="11" fillId="0" borderId="0" xfId="0" applyNumberFormat="1" applyFont="1" applyFill="1"/>
    <xf numFmtId="37" fontId="11" fillId="0" borderId="0" xfId="0" applyNumberFormat="1" applyFont="1" applyFill="1"/>
    <xf numFmtId="0" fontId="11" fillId="0" borderId="0" xfId="0" applyFont="1" applyFill="1"/>
    <xf numFmtId="10" fontId="11" fillId="0" borderId="0" xfId="0" applyNumberFormat="1" applyFont="1" applyFill="1"/>
    <xf numFmtId="37" fontId="0" fillId="0" borderId="0" xfId="0" applyNumberFormat="1" applyFill="1"/>
    <xf numFmtId="164" fontId="11" fillId="0" borderId="0" xfId="2" applyFont="1" applyFill="1"/>
    <xf numFmtId="9" fontId="11" fillId="0" borderId="0" xfId="1" applyFont="1" applyFill="1"/>
    <xf numFmtId="10" fontId="11" fillId="0" borderId="0" xfId="1" applyNumberFormat="1" applyFont="1" applyFill="1"/>
  </cellXfs>
  <cellStyles count="4">
    <cellStyle name="Millares 2 2" xfId="3"/>
    <cellStyle name="Millares 23" xfId="2"/>
    <cellStyle name="Normal" xfId="0" builtinId="0"/>
    <cellStyle name="Porcentaje 10"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241;o%202019/LEY%201712/EJECUCION%20PRESUPUESTAL%20HISTORICA%20ANUAL/2016/CIERRE%20ENE-MAR.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ORCICOL\Administrativa\A&#241;o%202010\A&#241;o%202010\MANEJO%20PTO%202010\PRESUPUESTO%20INGRESOS%20ESTIMADO%20201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A&#241;o%202015/PRESUPUESTO%202015/PRESUPUESTO%202015%20V.6/Presupuesto%202015%20version%2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PORCICOL\Administrativa\2011\Presentaciones\COMITES%20PPC\DESPACHOS%20BIOLOGICO%20201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directorppc/AppData/Local/Microsoft/Windows/Temporary%20Internet%20Files/Content.IE5/68SX2PI0/Desagregado%20&#193;rea%20201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ORCICOL\Administrativa\Temp\desagregado%20ppc%20201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PORCICOL\Administrativa\Documents%20and%20Settings\PatriciaMart&#237;nez\Configuraci&#243;n%20local\Archivos%20temporales%20de%20Internet\Content.Outlook\RD6RDTKZ\A&#241;o%202008\Presupuesto%202009\nomina%202009%20ppc.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A&#241;o%202019/LEY%201712/EJECUCION%20PRESUPUESTAL%20HISTORICA%20ANUAL/2016/Anexos/Presupuesto%20PPC%20201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ORCICOL\Administrativa\A&#241;o%202010\PTO%20FONDO%202010\Presupuesto%202010%20versi&#243;n%203\PRESUPUESTO%2010%203a%20%20versi&#243;n.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ORCICOL\Administrativa\JefeControlRegional\Presupuesto%202008\Presupuesto%2020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ORCICOL\Administrativa\Users\OscarRubio\AppData\Local\Microsoft\Windows\Temporary%20Internet%20Files\Content.Outlook\INBWVVAW\ANEXO%20ACUERDO%204-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241;o%202015/SOLICITUD%20&#193;REAS/I%20TRIMESTRE%202016/PAEconomica_2016%201er%20Trim.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JorgeOrtiz/Desktop/PPC2013/PRESUPUESTO%202014/PRESUPUESTO%20DEFINITIVO%202014%20NOV/Desagregado%20PPC%202014%20%20definitiv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241;o%202016/Presupuesto%202016/Presupuesto%202016%203ra%20versi&#243;n/Anexos/Presupuesto%20Econ&#243;mica%20201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241;o%202016/Presupuesto%202016/Presupuesto%202016%203ra%20versi&#243;n/Anexos/Presupuesto%20Mercadeo%20201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241;o%202015/SOLICITUD%20&#193;REAS/I%20TRIMESTRE%202016/PRESUPUESTO%20PPC%20Y%20SANIDAD%20PRIMER%20TRIMESTRE%20201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241;o%202015/SOLICITUD%20&#193;REAS/I%20TRIMESTRE%202016/Presupuesto%20T&#233;cnica%202016,%20%20I%20TRI%20-%20171115%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A&#241;o%202015/SOLICITUD%20&#193;REAS/I%20TRIMESTRE%202016/Primer%20Trismestre%20t%20y%20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ORCICOL\Administrativa\CONTABILIDAD\ANEXO%20CIERRE%20DE%20INGRESOS%20201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ORCICOL\Administrativa\Informe%20gesti&#243;n%20definitivo%20I%20semestre%202012\gastos%20enero%20junio%20de%20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inagricultura"/>
      <sheetName val="Otros ingresos"/>
      <sheetName val="Anexo 2 "/>
      <sheetName val="Funcionamiento"/>
      <sheetName val="Nómina y honorarios 2015"/>
      <sheetName val="Ajuste salarios Coordinadores "/>
      <sheetName val="Detalle Incremento Nomina"/>
    </sheetNames>
    <sheetDataSet>
      <sheetData sheetId="0">
        <row r="14">
          <cell r="B14">
            <v>3711127156.25</v>
          </cell>
        </row>
        <row r="15">
          <cell r="B15">
            <v>2226676293.75</v>
          </cell>
        </row>
        <row r="18">
          <cell r="B18">
            <v>56250000</v>
          </cell>
        </row>
        <row r="19">
          <cell r="B19">
            <v>33750000</v>
          </cell>
        </row>
      </sheetData>
      <sheetData sheetId="1"/>
      <sheetData sheetId="2"/>
      <sheetData sheetId="3">
        <row r="8">
          <cell r="F8">
            <v>10000000</v>
          </cell>
        </row>
        <row r="10">
          <cell r="F10">
            <v>36505375.174400002</v>
          </cell>
          <cell r="G10">
            <v>4400000</v>
          </cell>
          <cell r="I10">
            <v>40616537.596928984</v>
          </cell>
        </row>
        <row r="12">
          <cell r="F12">
            <v>4260772.1616000002</v>
          </cell>
        </row>
        <row r="14">
          <cell r="F14">
            <v>5105769.1601999998</v>
          </cell>
          <cell r="G14">
            <v>3000000</v>
          </cell>
        </row>
        <row r="16">
          <cell r="F16">
            <v>5492676.4138500001</v>
          </cell>
          <cell r="G16">
            <v>2028628.9323</v>
          </cell>
          <cell r="H16">
            <v>2028628.9323</v>
          </cell>
          <cell r="I16">
            <v>2028628.9323</v>
          </cell>
          <cell r="J16">
            <v>2028628.9323</v>
          </cell>
          <cell r="K16">
            <v>2028628.9323</v>
          </cell>
          <cell r="L16">
            <v>2028628.9323</v>
          </cell>
        </row>
        <row r="18">
          <cell r="F18">
            <v>7368088.527675001</v>
          </cell>
          <cell r="G18">
            <v>2338263</v>
          </cell>
          <cell r="I18">
            <v>2600501.8647000003</v>
          </cell>
          <cell r="J18">
            <v>1011306.2214</v>
          </cell>
          <cell r="K18">
            <v>433417.06642500003</v>
          </cell>
          <cell r="L18">
            <v>2600501.8647000003</v>
          </cell>
        </row>
        <row r="20">
          <cell r="F20">
            <v>13011842.889975002</v>
          </cell>
          <cell r="G20">
            <v>2482317.8847750002</v>
          </cell>
          <cell r="I20">
            <v>800775.00000000012</v>
          </cell>
          <cell r="L20">
            <v>3600000</v>
          </cell>
        </row>
        <row r="22">
          <cell r="F22">
            <v>6673125.0000000009</v>
          </cell>
          <cell r="G22">
            <v>80000000</v>
          </cell>
          <cell r="I22">
            <v>3500000</v>
          </cell>
          <cell r="J22">
            <v>4336568.9853750002</v>
          </cell>
          <cell r="K22">
            <v>2060247.2662500001</v>
          </cell>
          <cell r="L22">
            <v>8000000</v>
          </cell>
        </row>
        <row r="24">
          <cell r="F24">
            <v>3023598.5429250002</v>
          </cell>
          <cell r="G24">
            <v>4680000</v>
          </cell>
          <cell r="H24">
            <v>1000000</v>
          </cell>
          <cell r="I24">
            <v>1678424.4000000001</v>
          </cell>
          <cell r="J24">
            <v>4168000</v>
          </cell>
        </row>
        <row r="26">
          <cell r="F26">
            <v>12943498.25</v>
          </cell>
          <cell r="G26">
            <v>62000000</v>
          </cell>
          <cell r="H26">
            <v>900000</v>
          </cell>
          <cell r="I26">
            <v>9055468.25</v>
          </cell>
          <cell r="J26">
            <v>2822184.6787500004</v>
          </cell>
          <cell r="K26">
            <v>1693372.2000000002</v>
          </cell>
          <cell r="L26">
            <v>2668882.17735</v>
          </cell>
        </row>
        <row r="28">
          <cell r="F28">
            <v>1210864.1560500001</v>
          </cell>
          <cell r="G28">
            <v>750000</v>
          </cell>
          <cell r="I28">
            <v>200000</v>
          </cell>
          <cell r="J28">
            <v>677324.32290000003</v>
          </cell>
          <cell r="K28">
            <v>500000</v>
          </cell>
          <cell r="L28">
            <v>643458.21352500003</v>
          </cell>
        </row>
        <row r="30">
          <cell r="F30">
            <v>5872350</v>
          </cell>
          <cell r="G30">
            <v>9609300</v>
          </cell>
          <cell r="H30">
            <v>375000</v>
          </cell>
          <cell r="I30">
            <v>1000000</v>
          </cell>
          <cell r="J30">
            <v>133462.5</v>
          </cell>
          <cell r="K30">
            <v>1250000</v>
          </cell>
        </row>
        <row r="32">
          <cell r="F32">
            <v>5602029.9809250012</v>
          </cell>
        </row>
        <row r="34">
          <cell r="F34">
            <v>23369460.721275002</v>
          </cell>
          <cell r="G34">
            <v>15374880.000000002</v>
          </cell>
        </row>
        <row r="36">
          <cell r="F36">
            <v>3378292.5015000002</v>
          </cell>
        </row>
      </sheetData>
      <sheetData sheetId="4">
        <row r="12">
          <cell r="K12">
            <v>38580415.752666667</v>
          </cell>
          <cell r="L12">
            <v>2517919.5405000001</v>
          </cell>
          <cell r="M12">
            <v>302150.34486000001</v>
          </cell>
          <cell r="N12">
            <v>2517919.5405000001</v>
          </cell>
          <cell r="O12">
            <v>1258959.7702500001</v>
          </cell>
          <cell r="S12">
            <v>7408394.0305332532</v>
          </cell>
          <cell r="U12">
            <v>1289174.804736</v>
          </cell>
          <cell r="X12">
            <v>1611468.5059199999</v>
          </cell>
        </row>
        <row r="21">
          <cell r="K21">
            <v>196432751.91297328</v>
          </cell>
          <cell r="L21">
            <v>13964283.712469999</v>
          </cell>
          <cell r="M21">
            <v>1675714.0454964002</v>
          </cell>
          <cell r="N21">
            <v>13964283.712469999</v>
          </cell>
          <cell r="O21">
            <v>8184697.9963738881</v>
          </cell>
          <cell r="S21">
            <v>39739585.580295168</v>
          </cell>
          <cell r="U21">
            <v>7971481.0753695304</v>
          </cell>
          <cell r="X21">
            <v>9964351.3442119136</v>
          </cell>
        </row>
        <row r="39">
          <cell r="K39">
            <v>58526945.380843334</v>
          </cell>
          <cell r="L39">
            <v>2472133.1681258339</v>
          </cell>
          <cell r="M39">
            <v>296655.98017510003</v>
          </cell>
          <cell r="N39">
            <v>2472133.1681258339</v>
          </cell>
          <cell r="O39">
            <v>2438622.7242018059</v>
          </cell>
          <cell r="S39">
            <v>10433817.973344907</v>
          </cell>
          <cell r="U39">
            <v>2117668.3166653155</v>
          </cell>
          <cell r="X39">
            <v>2647085.3958316445</v>
          </cell>
        </row>
        <row r="48">
          <cell r="K48">
            <v>65463438.836553335</v>
          </cell>
          <cell r="L48">
            <v>3050174.2894350006</v>
          </cell>
          <cell r="M48">
            <v>366020.91473220004</v>
          </cell>
          <cell r="N48">
            <v>3050174.2894350006</v>
          </cell>
          <cell r="O48">
            <v>2727643.2848563897</v>
          </cell>
          <cell r="S48">
            <v>11892007.627604265</v>
          </cell>
          <cell r="U48">
            <v>2413625.3707756093</v>
          </cell>
          <cell r="X48">
            <v>3017031.7134695114</v>
          </cell>
        </row>
        <row r="57">
          <cell r="K57">
            <v>57059854.43643333</v>
          </cell>
          <cell r="L57">
            <v>2349875.5894250004</v>
          </cell>
          <cell r="M57">
            <v>281985.07073100004</v>
          </cell>
          <cell r="N57">
            <v>2349875.5894250004</v>
          </cell>
          <cell r="O57">
            <v>2377493.9348513889</v>
          </cell>
          <cell r="S57">
            <v>10162208.027014984</v>
          </cell>
          <cell r="U57">
            <v>2055072.436370489</v>
          </cell>
          <cell r="X57">
            <v>2568840.5454631113</v>
          </cell>
        </row>
        <row r="65">
          <cell r="K65">
            <v>7050174.7134000007</v>
          </cell>
          <cell r="L65">
            <v>587514.55945000006</v>
          </cell>
          <cell r="M65">
            <v>70501.747134000005</v>
          </cell>
          <cell r="N65">
            <v>587514.55945000006</v>
          </cell>
          <cell r="O65">
            <v>293757.27972500003</v>
          </cell>
          <cell r="S65">
            <v>1482087.7282509482</v>
          </cell>
          <cell r="U65">
            <v>300807.45443840005</v>
          </cell>
          <cell r="X65">
            <v>376009.31804800004</v>
          </cell>
        </row>
        <row r="69">
          <cell r="K69">
            <v>203312309.62557665</v>
          </cell>
          <cell r="L69">
            <v>14537580.188520275</v>
          </cell>
          <cell r="M69">
            <v>1744509.6226224334</v>
          </cell>
          <cell r="N69">
            <v>14537580.188520275</v>
          </cell>
          <cell r="O69">
            <v>8471346.2343990281</v>
          </cell>
          <cell r="S69">
            <v>41643397.418877892</v>
          </cell>
          <cell r="U69">
            <v>8275064.9777739383</v>
          </cell>
          <cell r="X69">
            <v>10343831.222217426</v>
          </cell>
        </row>
        <row r="96">
          <cell r="K96">
            <v>0</v>
          </cell>
          <cell r="M96">
            <v>0</v>
          </cell>
          <cell r="O96">
            <v>0</v>
          </cell>
          <cell r="Q96">
            <v>0</v>
          </cell>
          <cell r="S96">
            <v>0</v>
          </cell>
        </row>
        <row r="107">
          <cell r="I107">
            <v>31883811.449200004</v>
          </cell>
        </row>
      </sheetData>
      <sheetData sheetId="5"/>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inagricultura"/>
      <sheetName val="Presupuesto general"/>
      <sheetName val="2004VS2005"/>
      <sheetName val="Inversión total en programas"/>
      <sheetName val="MODELO CONTRATISTAS"/>
      <sheetName val="Servicios personal 2005"/>
      <sheetName val="Nómina 2004"/>
      <sheetName val="Anexo cierre 2010"/>
    </sheetNames>
    <sheetDataSet>
      <sheetData sheetId="0"/>
      <sheetData sheetId="1" refreshError="1"/>
      <sheetData sheetId="2" refreshError="1"/>
      <sheetData sheetId="3"/>
      <sheetData sheetId="4" refreshError="1"/>
      <sheetData sheetId="5" refreshError="1"/>
      <sheetData sheetId="6"/>
      <sheetData sheetId="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inagricultura"/>
      <sheetName val="Otros ingresos"/>
      <sheetName val="Rendimientos "/>
      <sheetName val="Escenario PPC"/>
      <sheetName val="Ejecución ingresos 2014"/>
      <sheetName val="Ejecución gastos 2014"/>
      <sheetName val="Superavit 2014"/>
      <sheetName val="Anexo 2 "/>
      <sheetName val="Anexo 3"/>
      <sheetName val="Anexo 4"/>
      <sheetName val="Funcionamiento"/>
      <sheetName val="Nómina y honorarios 2015"/>
      <sheetName val="Comparativo nómina 2014-2015"/>
      <sheetName val="Comparativo gastos personal "/>
    </sheetNames>
    <sheetDataSet>
      <sheetData sheetId="0">
        <row r="46">
          <cell r="C46">
            <v>3182535.7199999997</v>
          </cell>
        </row>
        <row r="53">
          <cell r="C53">
            <v>4295.6000000000004</v>
          </cell>
        </row>
        <row r="54">
          <cell r="C54">
            <v>2577.36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ES"/>
      <sheetName val="2010  LABORATORIOS"/>
      <sheetName val="2011 LABORATORIOS"/>
      <sheetName val="COMPARATIVO POR DOSIS"/>
      <sheetName val="COMPARATIVO POR LABORATORIO"/>
      <sheetName val="Hoja1"/>
      <sheetName val="BRIGADAS"/>
      <sheetName val="COMITÉ"/>
      <sheetName val="DISTRIBUIDOR"/>
      <sheetName val="DEPARTAMENTO"/>
      <sheetName val="CONSOLIDADO GENERAL"/>
      <sheetName val="BASE"/>
    </sheetNames>
    <sheetDataSet>
      <sheetData sheetId="0"/>
      <sheetData sheetId="1"/>
      <sheetData sheetId="2"/>
      <sheetData sheetId="3"/>
      <sheetData sheetId="4"/>
      <sheetData sheetId="5"/>
      <sheetData sheetId="6"/>
      <sheetData sheetId="7"/>
      <sheetData sheetId="8"/>
      <sheetData sheetId="9"/>
      <sheetData sheetId="10"/>
      <sheetData sheetId="11">
        <row r="3">
          <cell r="E3">
            <v>40191</v>
          </cell>
        </row>
        <row r="4">
          <cell r="E4">
            <v>40196</v>
          </cell>
        </row>
        <row r="5">
          <cell r="E5">
            <v>40179</v>
          </cell>
        </row>
        <row r="6">
          <cell r="E6">
            <v>40193</v>
          </cell>
        </row>
        <row r="7">
          <cell r="E7">
            <v>40193</v>
          </cell>
        </row>
        <row r="8">
          <cell r="E8">
            <v>40190</v>
          </cell>
        </row>
        <row r="9">
          <cell r="E9">
            <v>40190</v>
          </cell>
        </row>
        <row r="10">
          <cell r="E10">
            <v>40190</v>
          </cell>
        </row>
        <row r="11">
          <cell r="E11">
            <v>40190</v>
          </cell>
        </row>
        <row r="12">
          <cell r="E12">
            <v>40190</v>
          </cell>
        </row>
        <row r="13">
          <cell r="E13">
            <v>40191</v>
          </cell>
        </row>
        <row r="14">
          <cell r="E14">
            <v>40191</v>
          </cell>
        </row>
        <row r="15">
          <cell r="E15">
            <v>40196</v>
          </cell>
        </row>
        <row r="16">
          <cell r="E16">
            <v>40196</v>
          </cell>
        </row>
        <row r="17">
          <cell r="E17">
            <v>40196</v>
          </cell>
        </row>
        <row r="18">
          <cell r="E18">
            <v>40196</v>
          </cell>
        </row>
        <row r="19">
          <cell r="E19">
            <v>40197</v>
          </cell>
        </row>
        <row r="20">
          <cell r="E20">
            <v>40197</v>
          </cell>
        </row>
        <row r="21">
          <cell r="E21">
            <v>40197</v>
          </cell>
        </row>
        <row r="22">
          <cell r="E22">
            <v>40192</v>
          </cell>
        </row>
        <row r="23">
          <cell r="E23">
            <v>40192</v>
          </cell>
        </row>
        <row r="24">
          <cell r="E24">
            <v>40192</v>
          </cell>
        </row>
        <row r="25">
          <cell r="E25">
            <v>40192</v>
          </cell>
        </row>
        <row r="26">
          <cell r="E26">
            <v>40197</v>
          </cell>
        </row>
        <row r="27">
          <cell r="E27">
            <v>40197</v>
          </cell>
        </row>
        <row r="28">
          <cell r="E28">
            <v>40196</v>
          </cell>
        </row>
        <row r="29">
          <cell r="E29">
            <v>40196</v>
          </cell>
        </row>
        <row r="30">
          <cell r="E30">
            <v>40196</v>
          </cell>
        </row>
        <row r="31">
          <cell r="E31">
            <v>40199</v>
          </cell>
        </row>
        <row r="32">
          <cell r="E32">
            <v>40199</v>
          </cell>
        </row>
        <row r="33">
          <cell r="E33">
            <v>40199</v>
          </cell>
        </row>
        <row r="34">
          <cell r="E34">
            <v>40199</v>
          </cell>
        </row>
        <row r="35">
          <cell r="E35">
            <v>40203</v>
          </cell>
        </row>
        <row r="36">
          <cell r="E36">
            <v>40203</v>
          </cell>
        </row>
        <row r="37">
          <cell r="E37">
            <v>40203</v>
          </cell>
        </row>
        <row r="38">
          <cell r="E38">
            <v>40203</v>
          </cell>
        </row>
        <row r="39">
          <cell r="E39">
            <v>40200</v>
          </cell>
        </row>
        <row r="40">
          <cell r="E40">
            <v>40200</v>
          </cell>
        </row>
        <row r="41">
          <cell r="E41">
            <v>40199</v>
          </cell>
        </row>
        <row r="42">
          <cell r="E42">
            <v>40203</v>
          </cell>
        </row>
        <row r="43">
          <cell r="E43">
            <v>40203</v>
          </cell>
        </row>
        <row r="44">
          <cell r="E44">
            <v>40203</v>
          </cell>
        </row>
        <row r="45">
          <cell r="E45">
            <v>40203</v>
          </cell>
        </row>
        <row r="46">
          <cell r="E46">
            <v>40203</v>
          </cell>
        </row>
        <row r="47">
          <cell r="E47">
            <v>40203</v>
          </cell>
        </row>
        <row r="48">
          <cell r="E48">
            <v>40205</v>
          </cell>
        </row>
        <row r="49">
          <cell r="E49">
            <v>40205</v>
          </cell>
        </row>
        <row r="50">
          <cell r="E50">
            <v>40205</v>
          </cell>
        </row>
        <row r="51">
          <cell r="E51">
            <v>40205</v>
          </cell>
        </row>
        <row r="52">
          <cell r="E52">
            <v>40205</v>
          </cell>
        </row>
        <row r="53">
          <cell r="E53">
            <v>40205</v>
          </cell>
        </row>
        <row r="54">
          <cell r="E54">
            <v>40205</v>
          </cell>
        </row>
        <row r="55">
          <cell r="E55">
            <v>40205</v>
          </cell>
        </row>
        <row r="56">
          <cell r="E56">
            <v>40205</v>
          </cell>
        </row>
        <row r="57">
          <cell r="E57">
            <v>40205</v>
          </cell>
        </row>
        <row r="58">
          <cell r="E58">
            <v>40205</v>
          </cell>
        </row>
        <row r="59">
          <cell r="E59">
            <v>40205</v>
          </cell>
        </row>
        <row r="60">
          <cell r="E60">
            <v>40210</v>
          </cell>
        </row>
        <row r="61">
          <cell r="E61">
            <v>40210</v>
          </cell>
        </row>
        <row r="62">
          <cell r="E62">
            <v>40210</v>
          </cell>
        </row>
        <row r="63">
          <cell r="E63">
            <v>40210</v>
          </cell>
        </row>
        <row r="64">
          <cell r="E64">
            <v>40210</v>
          </cell>
        </row>
        <row r="65">
          <cell r="E65">
            <v>40210</v>
          </cell>
        </row>
        <row r="66">
          <cell r="E66">
            <v>40210</v>
          </cell>
        </row>
        <row r="67">
          <cell r="E67">
            <v>40210</v>
          </cell>
        </row>
        <row r="68">
          <cell r="E68">
            <v>40210</v>
          </cell>
        </row>
        <row r="69">
          <cell r="E69">
            <v>40210</v>
          </cell>
        </row>
        <row r="70">
          <cell r="E70">
            <v>40211</v>
          </cell>
        </row>
        <row r="71">
          <cell r="E71">
            <v>40211</v>
          </cell>
        </row>
        <row r="72">
          <cell r="E72">
            <v>40211</v>
          </cell>
        </row>
        <row r="73">
          <cell r="E73">
            <v>40211</v>
          </cell>
        </row>
        <row r="74">
          <cell r="E74">
            <v>40211</v>
          </cell>
        </row>
        <row r="75">
          <cell r="E75">
            <v>40211</v>
          </cell>
        </row>
        <row r="76">
          <cell r="E76">
            <v>40211</v>
          </cell>
        </row>
        <row r="77">
          <cell r="E77">
            <v>40211</v>
          </cell>
        </row>
        <row r="78">
          <cell r="E78">
            <v>40211</v>
          </cell>
        </row>
        <row r="79">
          <cell r="E79">
            <v>40211</v>
          </cell>
        </row>
        <row r="80">
          <cell r="E80">
            <v>40211</v>
          </cell>
        </row>
        <row r="81">
          <cell r="E81">
            <v>40211</v>
          </cell>
        </row>
        <row r="82">
          <cell r="E82">
            <v>40211</v>
          </cell>
        </row>
        <row r="83">
          <cell r="E83">
            <v>40210</v>
          </cell>
        </row>
        <row r="84">
          <cell r="E84">
            <v>40210</v>
          </cell>
        </row>
        <row r="85">
          <cell r="E85">
            <v>40205</v>
          </cell>
        </row>
        <row r="86">
          <cell r="E86">
            <v>40205</v>
          </cell>
        </row>
        <row r="87">
          <cell r="E87">
            <v>40210</v>
          </cell>
        </row>
        <row r="88">
          <cell r="E88">
            <v>40212</v>
          </cell>
        </row>
        <row r="89">
          <cell r="E89">
            <v>40212</v>
          </cell>
        </row>
        <row r="90">
          <cell r="E90">
            <v>40210</v>
          </cell>
        </row>
        <row r="91">
          <cell r="E91">
            <v>40210</v>
          </cell>
        </row>
        <row r="92">
          <cell r="E92">
            <v>40213</v>
          </cell>
        </row>
        <row r="93">
          <cell r="E93">
            <v>40213</v>
          </cell>
        </row>
        <row r="94">
          <cell r="E94">
            <v>40210</v>
          </cell>
        </row>
        <row r="95">
          <cell r="E95">
            <v>40210</v>
          </cell>
        </row>
        <row r="96">
          <cell r="E96">
            <v>40212</v>
          </cell>
        </row>
        <row r="97">
          <cell r="E97">
            <v>40212</v>
          </cell>
        </row>
        <row r="98">
          <cell r="E98">
            <v>40213</v>
          </cell>
        </row>
        <row r="99">
          <cell r="E99">
            <v>40213</v>
          </cell>
        </row>
        <row r="100">
          <cell r="E100">
            <v>40214</v>
          </cell>
        </row>
        <row r="101">
          <cell r="E101">
            <v>40214</v>
          </cell>
        </row>
        <row r="102">
          <cell r="E102">
            <v>40217</v>
          </cell>
        </row>
        <row r="103">
          <cell r="E103">
            <v>40217</v>
          </cell>
        </row>
        <row r="104">
          <cell r="E104">
            <v>40217</v>
          </cell>
        </row>
        <row r="105">
          <cell r="E105">
            <v>40217</v>
          </cell>
        </row>
        <row r="106">
          <cell r="E106">
            <v>40214</v>
          </cell>
        </row>
        <row r="107">
          <cell r="E107">
            <v>40214</v>
          </cell>
        </row>
        <row r="108">
          <cell r="E108">
            <v>40207</v>
          </cell>
        </row>
        <row r="109">
          <cell r="E109">
            <v>40207</v>
          </cell>
        </row>
        <row r="110">
          <cell r="E110">
            <v>40212</v>
          </cell>
        </row>
        <row r="111">
          <cell r="E111">
            <v>40212</v>
          </cell>
        </row>
        <row r="112">
          <cell r="E112">
            <v>40212</v>
          </cell>
        </row>
        <row r="113">
          <cell r="E113">
            <v>40212</v>
          </cell>
        </row>
        <row r="114">
          <cell r="E114">
            <v>40212</v>
          </cell>
        </row>
        <row r="115">
          <cell r="E115">
            <v>40212</v>
          </cell>
        </row>
        <row r="116">
          <cell r="E116">
            <v>40218</v>
          </cell>
        </row>
        <row r="117">
          <cell r="E117">
            <v>40218</v>
          </cell>
        </row>
        <row r="118">
          <cell r="E118">
            <v>40218</v>
          </cell>
        </row>
        <row r="119">
          <cell r="E119">
            <v>40218</v>
          </cell>
        </row>
        <row r="120">
          <cell r="E120">
            <v>40218</v>
          </cell>
        </row>
        <row r="121">
          <cell r="E121">
            <v>40211</v>
          </cell>
        </row>
        <row r="122">
          <cell r="E122">
            <v>40211</v>
          </cell>
        </row>
        <row r="123">
          <cell r="E123">
            <v>40211</v>
          </cell>
        </row>
        <row r="124">
          <cell r="E124">
            <v>40211</v>
          </cell>
        </row>
        <row r="125">
          <cell r="E125">
            <v>40211</v>
          </cell>
        </row>
        <row r="126">
          <cell r="E126">
            <v>40214</v>
          </cell>
        </row>
        <row r="127">
          <cell r="E127">
            <v>40214</v>
          </cell>
        </row>
        <row r="128">
          <cell r="E128">
            <v>40211</v>
          </cell>
        </row>
        <row r="129">
          <cell r="E129">
            <v>40218</v>
          </cell>
        </row>
        <row r="130">
          <cell r="E130">
            <v>40218</v>
          </cell>
        </row>
        <row r="131">
          <cell r="E131">
            <v>40218</v>
          </cell>
        </row>
        <row r="132">
          <cell r="E132">
            <v>40218</v>
          </cell>
        </row>
        <row r="133">
          <cell r="E133">
            <v>40213</v>
          </cell>
        </row>
        <row r="134">
          <cell r="E134">
            <v>40213</v>
          </cell>
        </row>
        <row r="135">
          <cell r="E135">
            <v>40213</v>
          </cell>
        </row>
        <row r="136">
          <cell r="E136">
            <v>40213</v>
          </cell>
        </row>
        <row r="137">
          <cell r="E137">
            <v>40218</v>
          </cell>
        </row>
        <row r="138">
          <cell r="E138">
            <v>40218</v>
          </cell>
        </row>
        <row r="139">
          <cell r="E139">
            <v>40218</v>
          </cell>
        </row>
        <row r="140">
          <cell r="E140">
            <v>40218</v>
          </cell>
        </row>
        <row r="141">
          <cell r="E141">
            <v>40218</v>
          </cell>
        </row>
        <row r="142">
          <cell r="E142">
            <v>40210</v>
          </cell>
        </row>
        <row r="143">
          <cell r="E143">
            <v>40210</v>
          </cell>
        </row>
        <row r="144">
          <cell r="E144">
            <v>40218</v>
          </cell>
        </row>
        <row r="145">
          <cell r="E145">
            <v>40218</v>
          </cell>
        </row>
        <row r="146">
          <cell r="E146">
            <v>40218</v>
          </cell>
        </row>
        <row r="147">
          <cell r="E147">
            <v>40220</v>
          </cell>
        </row>
        <row r="148">
          <cell r="E148">
            <v>40220</v>
          </cell>
        </row>
        <row r="149">
          <cell r="E149">
            <v>40220</v>
          </cell>
        </row>
        <row r="150">
          <cell r="E150">
            <v>40220</v>
          </cell>
        </row>
        <row r="151">
          <cell r="E151">
            <v>40224</v>
          </cell>
        </row>
        <row r="152">
          <cell r="E152">
            <v>40224</v>
          </cell>
        </row>
        <row r="153">
          <cell r="E153">
            <v>40224</v>
          </cell>
        </row>
        <row r="154">
          <cell r="E154">
            <v>40224</v>
          </cell>
        </row>
        <row r="155">
          <cell r="E155">
            <v>40224</v>
          </cell>
        </row>
        <row r="156">
          <cell r="E156">
            <v>40218</v>
          </cell>
        </row>
        <row r="157">
          <cell r="E157">
            <v>40218</v>
          </cell>
        </row>
        <row r="158">
          <cell r="E158">
            <v>40218</v>
          </cell>
        </row>
        <row r="159">
          <cell r="E159">
            <v>40225</v>
          </cell>
        </row>
        <row r="160">
          <cell r="E160">
            <v>40225</v>
          </cell>
        </row>
        <row r="161">
          <cell r="E161">
            <v>40225</v>
          </cell>
        </row>
        <row r="162">
          <cell r="E162">
            <v>40227</v>
          </cell>
        </row>
        <row r="163">
          <cell r="E163">
            <v>40227</v>
          </cell>
        </row>
        <row r="164">
          <cell r="E164">
            <v>40227</v>
          </cell>
        </row>
        <row r="165">
          <cell r="E165">
            <v>40227</v>
          </cell>
        </row>
        <row r="166">
          <cell r="E166">
            <v>40228</v>
          </cell>
        </row>
        <row r="167">
          <cell r="E167">
            <v>40228</v>
          </cell>
        </row>
        <row r="168">
          <cell r="E168">
            <v>40228</v>
          </cell>
        </row>
        <row r="169">
          <cell r="E169">
            <v>40231</v>
          </cell>
        </row>
        <row r="170">
          <cell r="E170">
            <v>40231</v>
          </cell>
        </row>
        <row r="171">
          <cell r="E171">
            <v>40233</v>
          </cell>
        </row>
        <row r="172">
          <cell r="E172">
            <v>40233</v>
          </cell>
        </row>
        <row r="173">
          <cell r="E173">
            <v>40232</v>
          </cell>
        </row>
        <row r="174">
          <cell r="E174">
            <v>40232</v>
          </cell>
        </row>
        <row r="175">
          <cell r="E175">
            <v>40233</v>
          </cell>
        </row>
        <row r="176">
          <cell r="E176">
            <v>40232</v>
          </cell>
        </row>
        <row r="177">
          <cell r="E177">
            <v>40233</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área X"/>
    </sheetNames>
    <sheetDataSet>
      <sheetData sheetId="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stificacion formulada"/>
      <sheetName val="Ciclos"/>
      <sheetName val="INGRESOS 2010"/>
      <sheetName val="anexo viaticos gastos de viaje"/>
      <sheetName val="anexo materiales y dotaciones"/>
      <sheetName val="anexo publicidad"/>
      <sheetName val="anexo impresos y publicaciones"/>
      <sheetName val="Escenario PPC"/>
      <sheetName val="Auxilios distribuidores"/>
      <sheetName val="NOMINA HONORARIOS 2010"/>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inagricultura"/>
      <sheetName val="Otros ingresos"/>
      <sheetName val="Presupuesto general"/>
      <sheetName val="2004VS2005"/>
      <sheetName val="Escenarios PPC"/>
      <sheetName val="Superávit 2006"/>
      <sheetName val="Anexo 2 Minagricultura"/>
      <sheetName val="Anexo 3 Minagricultura"/>
      <sheetName val="Anexo 4 Regionalizacion"/>
      <sheetName val="Funcionamiento"/>
      <sheetName val="NOMINA HONORARIOS 2009 1"/>
      <sheetName val="NOMINA HONORARIOS 2009 2"/>
      <sheetName val="comparativo  alternativas "/>
      <sheetName val="Inversión total en programas"/>
      <sheetName val="MODELO CONTRATISTAS"/>
      <sheetName val="Servicios personal 2005"/>
      <sheetName val="Nómina 2004"/>
    </sheetNames>
    <sheetDataSet>
      <sheetData sheetId="0">
        <row r="51">
          <cell r="C51">
            <v>2168.25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5 vs 2016"/>
      <sheetName val="justificacion formulada"/>
      <sheetName val="Consolidado área PPC "/>
      <sheetName val="Recolección desechos y archivo"/>
      <sheetName val="Admon BD 2016"/>
      <sheetName val="Aux comités 2016"/>
      <sheetName val="Vacunadores Chapeteadores"/>
      <sheetName val="Censo 2016"/>
      <sheetName val="Vigilancia PPC"/>
      <sheetName val="Ventas PPC"/>
      <sheetName val="Anexo comunicaciones"/>
      <sheetName val="REUNIÓNES (2)"/>
      <sheetName val="Ingresos 2016"/>
      <sheetName val="Anexo materiales y dotaciones"/>
      <sheetName val="Arriendos"/>
      <sheetName val="Aux distribuidores 2016"/>
      <sheetName val="Aux Coord y Gastos de Viaje"/>
      <sheetName val="Progra vigilancia enf 2015"/>
      <sheetName val="anexo impresos y publicaciones"/>
      <sheetName val="NOMINA HONORARIOS 2015"/>
      <sheetName val="BRIGADAS"/>
      <sheetName val="Correo"/>
      <sheetName val="NOMINA HONORARIOS 2013"/>
      <sheetName val="Participación x dosis"/>
      <sheetName val="SIMULACROS"/>
      <sheetName val="Biologico II"/>
      <sheetName val="BIOLÓGICO 2016"/>
      <sheetName val="Chapetas ZL"/>
      <sheetName val="Chapetas Z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inagricultura"/>
      <sheetName val="Otros ingresos"/>
      <sheetName val="Presupuesto general"/>
      <sheetName val="2004VS2005"/>
      <sheetName val="Escenario PPC"/>
      <sheetName val="Ejecución ingresos 2009"/>
      <sheetName val="Ejecución gastos 2009"/>
      <sheetName val="Superavit 2009"/>
      <sheetName val="Anexo 2 "/>
      <sheetName val="Anexo 3 "/>
      <sheetName val="Anexo 4"/>
      <sheetName val="Funcionamiento"/>
      <sheetName val="Nómina y honorarios 2010"/>
      <sheetName val="Comparativo nómina 2009-2010"/>
      <sheetName val="Inversión total en programas"/>
      <sheetName val="MODELO CONTRATISTAS"/>
      <sheetName val="Servicios personal 2005"/>
      <sheetName val="Nómina 2004"/>
      <sheetName val="Hoja1"/>
    </sheetNames>
    <sheetDataSet>
      <sheetData sheetId="0">
        <row r="21">
          <cell r="C21">
            <v>1344784788</v>
          </cell>
        </row>
      </sheetData>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sheetData sheetId="13" refreshError="1"/>
      <sheetData sheetId="14">
        <row r="86">
          <cell r="B86">
            <v>117000000</v>
          </cell>
        </row>
      </sheetData>
      <sheetData sheetId="15" refreshError="1"/>
      <sheetData sheetId="16" refreshError="1"/>
      <sheetData sheetId="17" refreshError="1"/>
      <sheetData sheetId="1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sheetName val="Superávit 2006"/>
      <sheetName val="Otros ingresos"/>
      <sheetName val="Presupuesto general"/>
      <sheetName val="2004VS2005"/>
      <sheetName val="Escenarios PPC"/>
      <sheetName val="Anexo 2 Minagricultura"/>
      <sheetName val="Anexo 3 Minagricultura"/>
      <sheetName val="Anexo 4 Regionalizacion"/>
      <sheetName val="Funcionamiento"/>
      <sheetName val="Presupuesto de recaudo"/>
      <sheetName val="Inversión total en programas"/>
      <sheetName val="MODELO CONTRATISTAS"/>
      <sheetName val="Servicios personal 2005"/>
      <sheetName val="Nómina 2004"/>
    </sheetNames>
    <sheetDataSet>
      <sheetData sheetId="0">
        <row r="19">
          <cell r="C19">
            <v>2489922289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I"/>
      <sheetName val="ANEXO INGRESOS"/>
      <sheetName val="ANEXO II"/>
      <sheetName val="Anexo 2 x Areas"/>
      <sheetName val="SUPERAVIT"/>
      <sheetName val="RES"/>
      <sheetName val="ECO"/>
      <sheetName val="TEC"/>
      <sheetName val="PPC"/>
      <sheetName val="MER"/>
      <sheetName val="FUN"/>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regado"/>
    </sheetNames>
    <sheetDataSet>
      <sheetData sheetId="0">
        <row r="7">
          <cell r="C7">
            <v>13505102</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3 vs 2014"/>
      <sheetName val="justificacion formulada"/>
      <sheetName val="Escenario PPC"/>
      <sheetName val="Arriendos"/>
      <sheetName val="costos vigilancia "/>
      <sheetName val="Ingresos 2014"/>
      <sheetName val="Recolección de desechos"/>
      <sheetName val="Aux comités"/>
      <sheetName val="Barridos 2014"/>
      <sheetName val="Aux distribuidores"/>
      <sheetName val="VALLAS"/>
      <sheetName val="anexo publicidad"/>
      <sheetName val="REUNIÓNES"/>
      <sheetName val="BRIGADAS"/>
      <sheetName val="Correo"/>
      <sheetName val="anexo viaticos gastos de viaje"/>
      <sheetName val="anexo materiales y dotaciones"/>
      <sheetName val="anexo impresos y publicaciones"/>
      <sheetName val="NOMINA HONORARIOS 2013"/>
      <sheetName val="Participación x dosis"/>
      <sheetName val="SIMULACROS"/>
      <sheetName val="Chapetas ZL"/>
      <sheetName val="Biológico"/>
      <sheetName val="Biológico ZF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ativo"/>
      <sheetName val="Agregado"/>
      <sheetName val="Generales"/>
      <sheetName val="Inversión"/>
      <sheetName val="Ingresos"/>
      <sheetName val="Supuestos"/>
      <sheetName val="Regionalización"/>
      <sheetName val="Anexo 4"/>
    </sheetNames>
    <sheetDataSet>
      <sheetData sheetId="0"/>
      <sheetData sheetId="1">
        <row r="10">
          <cell r="C10">
            <v>40616537.596928984</v>
          </cell>
        </row>
      </sheetData>
      <sheetData sheetId="2"/>
      <sheetData sheetId="3">
        <row r="9">
          <cell r="H9">
            <v>10595060.431200001</v>
          </cell>
        </row>
        <row r="14">
          <cell r="H14">
            <v>16992823.465800002</v>
          </cell>
        </row>
        <row r="23">
          <cell r="H23">
            <v>58514702.775000006</v>
          </cell>
        </row>
        <row r="33">
          <cell r="H33">
            <v>23710688.3178</v>
          </cell>
        </row>
        <row r="55">
          <cell r="H55">
            <v>13500000</v>
          </cell>
        </row>
        <row r="58">
          <cell r="H58">
            <v>67190000</v>
          </cell>
        </row>
        <row r="60">
          <cell r="H60">
            <v>135613439.75140002</v>
          </cell>
        </row>
        <row r="75">
          <cell r="H75">
            <v>31676105.584200002</v>
          </cell>
        </row>
        <row r="97">
          <cell r="H97">
            <v>8653699.9583999999</v>
          </cell>
        </row>
        <row r="107">
          <cell r="H107">
            <v>14533470</v>
          </cell>
        </row>
        <row r="113">
          <cell r="H113">
            <v>34470768.114088289</v>
          </cell>
        </row>
        <row r="128">
          <cell r="H128">
            <v>45536313.810600005</v>
          </cell>
        </row>
        <row r="135">
          <cell r="H135">
            <v>24288739.880100004</v>
          </cell>
        </row>
        <row r="144">
          <cell r="H144">
            <v>6352815</v>
          </cell>
        </row>
        <row r="148">
          <cell r="H148">
            <v>28900000</v>
          </cell>
        </row>
        <row r="163">
          <cell r="H163">
            <v>72451077.406199992</v>
          </cell>
        </row>
        <row r="179">
          <cell r="H179">
            <v>13835400</v>
          </cell>
        </row>
      </sheetData>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2 "/>
      <sheetName val="Solicitud I trimestre 2016"/>
    </sheetNames>
    <sheetDataSet>
      <sheetData sheetId="0" refreshError="1"/>
      <sheetData sheetId="1">
        <row r="27">
          <cell r="E27">
            <v>4542598</v>
          </cell>
        </row>
        <row r="28">
          <cell r="E28">
            <v>77474447.400000006</v>
          </cell>
        </row>
        <row r="29">
          <cell r="E29">
            <v>30000000</v>
          </cell>
        </row>
        <row r="31">
          <cell r="E31">
            <v>32207272</v>
          </cell>
        </row>
        <row r="32">
          <cell r="E32">
            <v>20000000</v>
          </cell>
        </row>
        <row r="34">
          <cell r="E34">
            <v>1285520000</v>
          </cell>
        </row>
        <row r="35">
          <cell r="E35">
            <v>26000000</v>
          </cell>
        </row>
        <row r="36">
          <cell r="E36">
            <v>15255623.135454547</v>
          </cell>
        </row>
        <row r="37">
          <cell r="E37">
            <v>11650742.149</v>
          </cell>
        </row>
        <row r="40">
          <cell r="E40">
            <v>25624800</v>
          </cell>
        </row>
        <row r="41">
          <cell r="E41">
            <v>5850000</v>
          </cell>
        </row>
        <row r="42">
          <cell r="E42">
            <v>26478960</v>
          </cell>
        </row>
        <row r="43">
          <cell r="E43">
            <v>6400000</v>
          </cell>
        </row>
        <row r="44">
          <cell r="E44">
            <v>38134000</v>
          </cell>
        </row>
        <row r="45">
          <cell r="E45">
            <v>34967175</v>
          </cell>
        </row>
        <row r="46">
          <cell r="E46">
            <v>30000000</v>
          </cell>
        </row>
        <row r="47">
          <cell r="E47">
            <v>20000000</v>
          </cell>
        </row>
        <row r="50">
          <cell r="E50">
            <v>4000000</v>
          </cell>
        </row>
        <row r="51">
          <cell r="E51">
            <v>50000000</v>
          </cell>
        </row>
        <row r="52">
          <cell r="E52">
            <v>100000000</v>
          </cell>
        </row>
        <row r="54">
          <cell r="E54">
            <v>14734260</v>
          </cell>
        </row>
        <row r="55">
          <cell r="E55">
            <v>20000000</v>
          </cell>
        </row>
        <row r="56">
          <cell r="E56">
            <v>14400000</v>
          </cell>
        </row>
        <row r="57">
          <cell r="E57">
            <v>6600000</v>
          </cell>
        </row>
        <row r="58">
          <cell r="E58">
            <v>26393544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stificacion formulada"/>
      <sheetName val="Consolidado área PPC "/>
      <sheetName val="I TRE PPC"/>
      <sheetName val="Ingresos 2016"/>
      <sheetName val="Ventas PPC"/>
      <sheetName val="CONSOLIDADO SANIDAD"/>
      <sheetName val="1er TRE SANIDAD"/>
      <sheetName val="Anexo 2 "/>
    </sheetNames>
    <sheetDataSet>
      <sheetData sheetId="0"/>
      <sheetData sheetId="1"/>
      <sheetData sheetId="2"/>
      <sheetData sheetId="3">
        <row r="54">
          <cell r="C54">
            <v>549258751.20000005</v>
          </cell>
        </row>
      </sheetData>
      <sheetData sheetId="4"/>
      <sheetData sheetId="5"/>
      <sheetData sheetId="6"/>
      <sheetData sheetId="7">
        <row r="13">
          <cell r="G13">
            <v>4400000</v>
          </cell>
        </row>
        <row r="91">
          <cell r="G91">
            <v>1209000000</v>
          </cell>
        </row>
        <row r="92">
          <cell r="G92">
            <v>80000000</v>
          </cell>
        </row>
        <row r="93">
          <cell r="G93">
            <v>31000000</v>
          </cell>
        </row>
        <row r="94">
          <cell r="G94">
            <v>482000000</v>
          </cell>
        </row>
        <row r="96">
          <cell r="G96">
            <v>100000000</v>
          </cell>
        </row>
        <row r="97">
          <cell r="G97">
            <v>40000000</v>
          </cell>
        </row>
        <row r="99">
          <cell r="G99">
            <v>33000000</v>
          </cell>
        </row>
        <row r="100">
          <cell r="G100">
            <v>140000000</v>
          </cell>
        </row>
        <row r="101">
          <cell r="G101">
            <v>15000000</v>
          </cell>
        </row>
        <row r="102">
          <cell r="G102">
            <v>17000000</v>
          </cell>
        </row>
        <row r="103">
          <cell r="G103">
            <v>80000000</v>
          </cell>
        </row>
        <row r="104">
          <cell r="G104">
            <v>1755000</v>
          </cell>
        </row>
        <row r="106">
          <cell r="G106">
            <v>67400000</v>
          </cell>
        </row>
        <row r="107">
          <cell r="G107">
            <v>23000000</v>
          </cell>
        </row>
        <row r="109">
          <cell r="G109">
            <v>1620000000</v>
          </cell>
        </row>
        <row r="110">
          <cell r="G110">
            <v>23000000</v>
          </cell>
        </row>
        <row r="111">
          <cell r="G111">
            <v>15300000</v>
          </cell>
        </row>
        <row r="169">
          <cell r="E169">
            <v>10000000</v>
          </cell>
        </row>
        <row r="170">
          <cell r="E170">
            <v>40000000</v>
          </cell>
        </row>
        <row r="171">
          <cell r="E171">
            <v>3000000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écnica 2016"/>
    </sheetNames>
    <sheetDataSet>
      <sheetData sheetId="0">
        <row r="6">
          <cell r="G6">
            <v>4168000</v>
          </cell>
        </row>
        <row r="14">
          <cell r="G14">
            <v>12100000</v>
          </cell>
        </row>
        <row r="16">
          <cell r="G16">
            <v>56200398</v>
          </cell>
        </row>
        <row r="29">
          <cell r="G29">
            <v>7000000</v>
          </cell>
        </row>
        <row r="38">
          <cell r="G38">
            <v>12000000</v>
          </cell>
        </row>
        <row r="40">
          <cell r="G40">
            <v>5000000</v>
          </cell>
        </row>
        <row r="42">
          <cell r="G42">
            <v>134129881</v>
          </cell>
        </row>
        <row r="60">
          <cell r="G60">
            <v>7500000</v>
          </cell>
        </row>
        <row r="64">
          <cell r="G64">
            <v>24800000</v>
          </cell>
        </row>
        <row r="71">
          <cell r="G71">
            <v>12449807</v>
          </cell>
        </row>
        <row r="76">
          <cell r="G76">
            <v>8200000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Trimestre"/>
    </sheetNames>
    <sheetDataSet>
      <sheetData sheetId="0">
        <row r="8">
          <cell r="E8">
            <v>70690000</v>
          </cell>
        </row>
        <row r="12">
          <cell r="D12">
            <v>5000000</v>
          </cell>
        </row>
        <row r="17">
          <cell r="D17">
            <v>19500000</v>
          </cell>
        </row>
        <row r="19">
          <cell r="D19">
            <v>20000000</v>
          </cell>
        </row>
        <row r="21">
          <cell r="D21">
            <v>10000000</v>
          </cell>
        </row>
        <row r="24">
          <cell r="D24">
            <v>25000000</v>
          </cell>
        </row>
        <row r="27">
          <cell r="D27">
            <v>3500000</v>
          </cell>
        </row>
        <row r="28">
          <cell r="D28">
            <v>4000000</v>
          </cell>
        </row>
        <row r="29">
          <cell r="D29">
            <v>5000000</v>
          </cell>
        </row>
        <row r="30">
          <cell r="D30">
            <v>5000000</v>
          </cell>
        </row>
        <row r="31">
          <cell r="D31">
            <v>2000000</v>
          </cell>
        </row>
        <row r="33">
          <cell r="D33">
            <v>13000000</v>
          </cell>
        </row>
        <row r="34">
          <cell r="D34">
            <v>12000000</v>
          </cell>
        </row>
        <row r="35">
          <cell r="D35">
            <v>25000000</v>
          </cell>
        </row>
        <row r="36">
          <cell r="D36">
            <v>5000000</v>
          </cell>
        </row>
        <row r="37">
          <cell r="D37">
            <v>7500000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general"/>
      <sheetName val="2004VS2005"/>
      <sheetName val="Otros ingresos Modificaciones"/>
      <sheetName val="Inversión total en programas"/>
      <sheetName val="MODELO CONTRATISTAS"/>
      <sheetName val="Servicios personal 2005"/>
      <sheetName val="Nómina 2004"/>
    </sheetNames>
    <sheetDataSet>
      <sheetData sheetId="0"/>
      <sheetData sheetId="1"/>
      <sheetData sheetId="2"/>
      <sheetData sheetId="3">
        <row r="50">
          <cell r="A50" t="str">
            <v>Cadena avícola porcícola</v>
          </cell>
          <cell r="B50">
            <v>0</v>
          </cell>
        </row>
        <row r="60">
          <cell r="A60" t="str">
            <v>Honorarios director nacional</v>
          </cell>
          <cell r="B60" t="e">
            <v>#REF!</v>
          </cell>
        </row>
        <row r="61">
          <cell r="A61" t="str">
            <v>Conceptualización gráfica</v>
          </cell>
          <cell r="B61" t="e">
            <v>#REF!</v>
          </cell>
        </row>
        <row r="62">
          <cell r="A62" t="str">
            <v>Asistente Call Center</v>
          </cell>
          <cell r="B62" t="e">
            <v>#REF!</v>
          </cell>
        </row>
        <row r="63">
          <cell r="A63" t="str">
            <v>Subtotal gastos de personal</v>
          </cell>
          <cell r="B63" t="e">
            <v>#REF!</v>
          </cell>
        </row>
      </sheetData>
      <sheetData sheetId="4"/>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inagricultura"/>
      <sheetName val="Anexo 2 X Areas"/>
      <sheetName val="#¡REF"/>
    </sheetNames>
    <sheetDataSet>
      <sheetData sheetId="0"/>
      <sheetData sheetId="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277"/>
  <sheetViews>
    <sheetView tabSelected="1" view="pageBreakPreview" zoomScaleNormal="90" zoomScaleSheetLayoutView="100" workbookViewId="0">
      <pane xSplit="1" ySplit="8" topLeftCell="I43" activePane="bottomRight" state="frozen"/>
      <selection pane="topRight" activeCell="B1" sqref="B1"/>
      <selection pane="bottomLeft" activeCell="A9" sqref="A9"/>
      <selection pane="bottomRight" activeCell="Q90" sqref="Q90"/>
    </sheetView>
  </sheetViews>
  <sheetFormatPr baseColWidth="10" defaultRowHeight="12.75" outlineLevelRow="2" x14ac:dyDescent="0.2"/>
  <cols>
    <col min="1" max="1" width="71.5703125" style="2" customWidth="1"/>
    <col min="2" max="2" width="14.5703125" style="2" customWidth="1"/>
    <col min="3" max="3" width="14.7109375" style="2" customWidth="1"/>
    <col min="4" max="4" width="19.85546875" style="2" customWidth="1"/>
    <col min="5" max="5" width="13.42578125" style="2" customWidth="1"/>
    <col min="6" max="6" width="15.42578125" style="2" customWidth="1"/>
    <col min="7" max="7" width="17.5703125" style="2" customWidth="1"/>
    <col min="8" max="8" width="16.140625" style="2" customWidth="1"/>
    <col min="9" max="9" width="21.28515625" style="2" customWidth="1"/>
    <col min="10" max="11" width="19.7109375" style="2" customWidth="1"/>
    <col min="12" max="12" width="17.42578125" style="2" customWidth="1"/>
    <col min="13" max="13" width="10.7109375" style="2" customWidth="1"/>
    <col min="14" max="14" width="17.5703125" style="2" bestFit="1" customWidth="1"/>
    <col min="15" max="17" width="14.5703125" style="2" customWidth="1"/>
    <col min="18" max="16384" width="11.42578125" style="2"/>
  </cols>
  <sheetData>
    <row r="1" spans="1:16" ht="15" x14ac:dyDescent="0.25">
      <c r="A1" s="1" t="s">
        <v>0</v>
      </c>
      <c r="B1" s="1"/>
      <c r="C1" s="1"/>
      <c r="D1" s="1"/>
      <c r="E1" s="1"/>
      <c r="F1" s="1"/>
      <c r="G1" s="1"/>
      <c r="H1" s="1"/>
      <c r="I1" s="1"/>
      <c r="J1" s="1"/>
      <c r="K1" s="1"/>
      <c r="L1" s="1"/>
      <c r="M1" s="1"/>
    </row>
    <row r="2" spans="1:16" ht="15" x14ac:dyDescent="0.25">
      <c r="A2" s="1" t="s">
        <v>1</v>
      </c>
      <c r="B2" s="1"/>
      <c r="C2" s="1"/>
      <c r="D2" s="1"/>
      <c r="E2" s="1"/>
      <c r="F2" s="1"/>
      <c r="G2" s="1"/>
      <c r="H2" s="1"/>
      <c r="I2" s="1"/>
      <c r="J2" s="1"/>
      <c r="K2" s="1"/>
      <c r="L2" s="1"/>
      <c r="M2" s="1"/>
    </row>
    <row r="3" spans="1:16" ht="15" x14ac:dyDescent="0.25">
      <c r="A3" s="1" t="s">
        <v>2</v>
      </c>
      <c r="B3" s="1"/>
      <c r="C3" s="1"/>
      <c r="D3" s="1"/>
      <c r="E3" s="1"/>
      <c r="F3" s="1"/>
      <c r="G3" s="1"/>
      <c r="H3" s="1"/>
      <c r="I3" s="1"/>
      <c r="J3" s="1"/>
      <c r="K3" s="1"/>
      <c r="L3" s="1"/>
      <c r="M3" s="1"/>
    </row>
    <row r="4" spans="1:16" ht="15" x14ac:dyDescent="0.25">
      <c r="A4" s="3" t="s">
        <v>3</v>
      </c>
      <c r="B4" s="3"/>
      <c r="C4" s="3"/>
      <c r="D4" s="3"/>
      <c r="E4" s="3"/>
      <c r="F4" s="3"/>
      <c r="G4" s="3"/>
      <c r="H4" s="3"/>
      <c r="I4" s="3"/>
      <c r="J4" s="3"/>
      <c r="K4" s="3"/>
      <c r="L4" s="3"/>
      <c r="M4" s="3"/>
    </row>
    <row r="5" spans="1:16" ht="15" x14ac:dyDescent="0.25">
      <c r="A5" s="1" t="s">
        <v>4</v>
      </c>
      <c r="B5" s="1"/>
      <c r="C5" s="1"/>
      <c r="D5" s="1"/>
      <c r="E5" s="1"/>
      <c r="F5" s="1"/>
      <c r="G5" s="1"/>
      <c r="H5" s="1"/>
      <c r="I5" s="1"/>
      <c r="J5" s="1"/>
      <c r="K5" s="1"/>
      <c r="L5" s="1"/>
      <c r="M5" s="1"/>
    </row>
    <row r="6" spans="1:16" ht="15.75" thickBot="1" x14ac:dyDescent="0.3">
      <c r="A6" s="4"/>
      <c r="B6" s="5"/>
      <c r="C6" s="6"/>
      <c r="D6" s="6"/>
      <c r="E6" s="7"/>
      <c r="F6" s="7"/>
      <c r="G6" s="7"/>
      <c r="H6" s="8"/>
      <c r="I6" s="7"/>
    </row>
    <row r="7" spans="1:16" ht="73.5" customHeight="1" thickTop="1" x14ac:dyDescent="0.2">
      <c r="A7" s="9" t="s">
        <v>5</v>
      </c>
      <c r="B7" s="10" t="s">
        <v>6</v>
      </c>
      <c r="C7" s="10" t="s">
        <v>7</v>
      </c>
      <c r="D7" s="10" t="s">
        <v>8</v>
      </c>
      <c r="E7" s="10" t="s">
        <v>9</v>
      </c>
      <c r="F7" s="10" t="s">
        <v>10</v>
      </c>
      <c r="G7" s="10" t="s">
        <v>11</v>
      </c>
      <c r="H7" s="10" t="s">
        <v>12</v>
      </c>
      <c r="I7" s="10" t="s">
        <v>13</v>
      </c>
      <c r="J7" s="10" t="s">
        <v>14</v>
      </c>
      <c r="K7" s="10" t="s">
        <v>15</v>
      </c>
      <c r="L7" s="10" t="s">
        <v>16</v>
      </c>
      <c r="M7" s="11" t="s">
        <v>17</v>
      </c>
    </row>
    <row r="8" spans="1:16" ht="15" x14ac:dyDescent="0.25">
      <c r="A8" s="12" t="s">
        <v>18</v>
      </c>
      <c r="B8" s="13"/>
      <c r="C8" s="13"/>
      <c r="D8" s="13"/>
      <c r="E8" s="13"/>
      <c r="F8" s="13"/>
      <c r="G8" s="13"/>
      <c r="H8" s="13"/>
      <c r="I8" s="13"/>
      <c r="J8" s="13"/>
      <c r="K8" s="13"/>
      <c r="L8" s="13"/>
      <c r="M8" s="14"/>
    </row>
    <row r="9" spans="1:16" ht="15" x14ac:dyDescent="0.25">
      <c r="A9" s="15" t="s">
        <v>19</v>
      </c>
      <c r="B9" s="16">
        <f>SUM(B10:B19)</f>
        <v>305402251.37966019</v>
      </c>
      <c r="C9" s="16">
        <f t="shared" ref="C9:J9" si="0">SUM(C10:C19)</f>
        <v>91980116.326861307</v>
      </c>
      <c r="D9" s="16">
        <f t="shared" si="0"/>
        <v>79205205.629714295</v>
      </c>
      <c r="E9" s="16">
        <f t="shared" si="0"/>
        <v>10748367.359896351</v>
      </c>
      <c r="F9" s="16">
        <f t="shared" si="0"/>
        <v>81405062.107313782</v>
      </c>
      <c r="G9" s="16">
        <f>SUM(G10:G19)</f>
        <v>313215619.47850794</v>
      </c>
      <c r="H9" s="16">
        <f>SUM(H10:H19)</f>
        <v>881956622.28195369</v>
      </c>
      <c r="I9" s="16">
        <f>SUM(I10:I19)</f>
        <v>87370213.739165917</v>
      </c>
      <c r="J9" s="16">
        <f t="shared" si="0"/>
        <v>969326836.02111983</v>
      </c>
      <c r="K9" s="16">
        <f>SUM(K10:K19)</f>
        <v>866161046</v>
      </c>
      <c r="L9" s="16">
        <f>+K9-J9</f>
        <v>-103165790.02111983</v>
      </c>
      <c r="M9" s="17">
        <f>IFERROR(K9/J9,0)</f>
        <v>0.89356965454026482</v>
      </c>
      <c r="N9" s="18"/>
    </row>
    <row r="10" spans="1:16" ht="14.25" x14ac:dyDescent="0.2">
      <c r="A10" s="19" t="s">
        <v>20</v>
      </c>
      <c r="B10" s="20">
        <f>+'[1]Nómina y honorarios 2015'!K21</f>
        <v>196432751.91297328</v>
      </c>
      <c r="C10" s="20">
        <f>+'[1]Nómina y honorarios 2015'!K48</f>
        <v>65463438.836553335</v>
      </c>
      <c r="D10" s="20">
        <f>+'[1]Nómina y honorarios 2015'!K57</f>
        <v>57059854.43643333</v>
      </c>
      <c r="E10" s="20">
        <f>+'[1]Nómina y honorarios 2015'!K65</f>
        <v>7050174.7134000007</v>
      </c>
      <c r="F10" s="20">
        <f>+'[1]Nómina y honorarios 2015'!K39</f>
        <v>58526945.380843334</v>
      </c>
      <c r="G10" s="20">
        <f>+'[1]Nómina y honorarios 2015'!K69</f>
        <v>203312309.62557665</v>
      </c>
      <c r="H10" s="21">
        <f t="shared" ref="H10:H20" si="1">+B10+C10+D10+G10+E10+F10</f>
        <v>587845474.90577984</v>
      </c>
      <c r="I10" s="20">
        <f>+'[1]Nómina y honorarios 2015'!K12</f>
        <v>38580415.752666667</v>
      </c>
      <c r="J10" s="20">
        <f t="shared" ref="J10:J19" si="2">+H10+I10</f>
        <v>626425890.65844655</v>
      </c>
      <c r="K10" s="20">
        <v>549503361</v>
      </c>
      <c r="L10" s="20">
        <f t="shared" ref="L10:L20" si="3">+K10-J10</f>
        <v>-76922529.65844655</v>
      </c>
      <c r="M10" s="22">
        <f t="shared" ref="M10:M20" si="4">IFERROR(K10/J10,0)</f>
        <v>0.87720410218423117</v>
      </c>
      <c r="P10" s="23"/>
    </row>
    <row r="11" spans="1:16" ht="14.25" x14ac:dyDescent="0.2">
      <c r="A11" s="19" t="s">
        <v>21</v>
      </c>
      <c r="B11" s="20">
        <f>+'[1]Nómina y honorarios 2015'!O21</f>
        <v>8184697.9963738881</v>
      </c>
      <c r="C11" s="20">
        <f>+'[1]Nómina y honorarios 2015'!O48</f>
        <v>2727643.2848563897</v>
      </c>
      <c r="D11" s="20">
        <f>+'[1]Nómina y honorarios 2015'!O57</f>
        <v>2377493.9348513889</v>
      </c>
      <c r="E11" s="20">
        <f>+'[1]Nómina y honorarios 2015'!O65</f>
        <v>293757.27972500003</v>
      </c>
      <c r="F11" s="20">
        <f>+'[1]Nómina y honorarios 2015'!O39</f>
        <v>2438622.7242018059</v>
      </c>
      <c r="G11" s="20">
        <f>+'[1]Nómina y honorarios 2015'!O69</f>
        <v>8471346.2343990281</v>
      </c>
      <c r="H11" s="21">
        <f t="shared" si="1"/>
        <v>24493561.454407502</v>
      </c>
      <c r="I11" s="20">
        <f>+'[1]Nómina y honorarios 2015'!O12</f>
        <v>1258959.7702500001</v>
      </c>
      <c r="J11" s="20">
        <f t="shared" si="2"/>
        <v>25752521.224657502</v>
      </c>
      <c r="K11" s="20">
        <v>24201685</v>
      </c>
      <c r="L11" s="20">
        <f t="shared" si="3"/>
        <v>-1550836.224657502</v>
      </c>
      <c r="M11" s="22">
        <f t="shared" si="4"/>
        <v>0.939779246811275</v>
      </c>
      <c r="N11" s="24"/>
    </row>
    <row r="12" spans="1:16" ht="14.25" x14ac:dyDescent="0.2">
      <c r="A12" s="19" t="s">
        <v>22</v>
      </c>
      <c r="B12" s="20">
        <f>+'[1]Nómina y honorarios 2015'!N21</f>
        <v>13964283.712469999</v>
      </c>
      <c r="C12" s="20">
        <f>+'[1]Nómina y honorarios 2015'!N48</f>
        <v>3050174.2894350006</v>
      </c>
      <c r="D12" s="20">
        <f>+'[1]Nómina y honorarios 2015'!N57</f>
        <v>2349875.5894250004</v>
      </c>
      <c r="E12" s="20">
        <f>+'[1]Nómina y honorarios 2015'!N65</f>
        <v>587514.55945000006</v>
      </c>
      <c r="F12" s="20">
        <f>+'[1]Nómina y honorarios 2015'!N39</f>
        <v>2472133.1681258339</v>
      </c>
      <c r="G12" s="20">
        <f>+'[1]Nómina y honorarios 2015'!N69</f>
        <v>14537580.188520275</v>
      </c>
      <c r="H12" s="21">
        <f t="shared" si="1"/>
        <v>36961561.507426105</v>
      </c>
      <c r="I12" s="20">
        <f>+'[1]Nómina y honorarios 2015'!N12</f>
        <v>2517919.5405000001</v>
      </c>
      <c r="J12" s="20">
        <f t="shared" si="2"/>
        <v>39479481.047926106</v>
      </c>
      <c r="K12" s="20">
        <v>36726216</v>
      </c>
      <c r="L12" s="20">
        <f t="shared" si="3"/>
        <v>-2753265.0479261056</v>
      </c>
      <c r="M12" s="22">
        <f t="shared" si="4"/>
        <v>0.93026086020270171</v>
      </c>
      <c r="N12" s="24"/>
    </row>
    <row r="13" spans="1:16" ht="14.25" x14ac:dyDescent="0.2">
      <c r="A13" s="19" t="s">
        <v>23</v>
      </c>
      <c r="B13" s="25">
        <f>+[2]Agregado!$C$7</f>
        <v>13505102</v>
      </c>
      <c r="C13" s="26">
        <v>0</v>
      </c>
      <c r="D13" s="26">
        <v>0</v>
      </c>
      <c r="E13" s="20">
        <v>0</v>
      </c>
      <c r="F13" s="21">
        <v>0</v>
      </c>
      <c r="G13" s="21">
        <v>10350000</v>
      </c>
      <c r="H13" s="21">
        <f t="shared" si="1"/>
        <v>23855102</v>
      </c>
      <c r="I13" s="20">
        <f>+'[1]Nómina y honorarios 2015'!I107</f>
        <v>31883811.449200004</v>
      </c>
      <c r="J13" s="20">
        <f>+H13+I13</f>
        <v>55738913.449200004</v>
      </c>
      <c r="K13" s="20">
        <v>51054779</v>
      </c>
      <c r="L13" s="20">
        <f t="shared" si="3"/>
        <v>-4684134.4492000043</v>
      </c>
      <c r="M13" s="22">
        <f t="shared" si="4"/>
        <v>0.91596293936606632</v>
      </c>
      <c r="N13" s="24"/>
    </row>
    <row r="14" spans="1:16" ht="14.25" x14ac:dyDescent="0.2">
      <c r="A14" s="19" t="s">
        <v>24</v>
      </c>
      <c r="B14" s="20">
        <f>+'[1]Nómina y honorarios 2015'!K96</f>
        <v>0</v>
      </c>
      <c r="C14" s="20">
        <f>+'[1]Nómina y honorarios 2015'!O96</f>
        <v>0</v>
      </c>
      <c r="D14" s="20">
        <f>+'[1]Nómina y honorarios 2015'!Q96</f>
        <v>0</v>
      </c>
      <c r="E14" s="20">
        <v>0</v>
      </c>
      <c r="F14" s="20">
        <f>+'[1]Nómina y honorarios 2015'!M96</f>
        <v>0</v>
      </c>
      <c r="G14" s="20">
        <f>+'[1]Nómina y honorarios 2015'!S96</f>
        <v>0</v>
      </c>
      <c r="H14" s="21">
        <f t="shared" si="1"/>
        <v>0</v>
      </c>
      <c r="I14" s="20"/>
      <c r="J14" s="20">
        <f t="shared" si="2"/>
        <v>0</v>
      </c>
      <c r="K14" s="20">
        <v>0</v>
      </c>
      <c r="L14" s="20">
        <f t="shared" si="3"/>
        <v>0</v>
      </c>
      <c r="M14" s="22">
        <f t="shared" si="4"/>
        <v>0</v>
      </c>
      <c r="N14" s="24"/>
    </row>
    <row r="15" spans="1:16" ht="14.25" x14ac:dyDescent="0.2">
      <c r="A15" s="19" t="s">
        <v>25</v>
      </c>
      <c r="B15" s="20">
        <f>+'[1]Nómina y honorarios 2015'!L21</f>
        <v>13964283.712469999</v>
      </c>
      <c r="C15" s="20">
        <f>+'[1]Nómina y honorarios 2015'!L48</f>
        <v>3050174.2894350006</v>
      </c>
      <c r="D15" s="20">
        <f>+'[1]Nómina y honorarios 2015'!L57</f>
        <v>2349875.5894250004</v>
      </c>
      <c r="E15" s="20">
        <f>+'[1]Nómina y honorarios 2015'!L65</f>
        <v>587514.55945000006</v>
      </c>
      <c r="F15" s="20">
        <f>+'[1]Nómina y honorarios 2015'!L39</f>
        <v>2472133.1681258339</v>
      </c>
      <c r="G15" s="20">
        <f>+'[1]Nómina y honorarios 2015'!L69</f>
        <v>14537580.188520275</v>
      </c>
      <c r="H15" s="21">
        <f t="shared" si="1"/>
        <v>36961561.507426105</v>
      </c>
      <c r="I15" s="20">
        <f>+'[1]Nómina y honorarios 2015'!L12</f>
        <v>2517919.5405000001</v>
      </c>
      <c r="J15" s="20">
        <f t="shared" si="2"/>
        <v>39479481.047926106</v>
      </c>
      <c r="K15" s="20">
        <v>36726216</v>
      </c>
      <c r="L15" s="20">
        <f t="shared" si="3"/>
        <v>-2753265.0479261056</v>
      </c>
      <c r="M15" s="22">
        <f t="shared" si="4"/>
        <v>0.93026086020270171</v>
      </c>
      <c r="N15" s="24"/>
      <c r="O15" s="27"/>
      <c r="P15" s="27"/>
    </row>
    <row r="16" spans="1:16" ht="14.25" x14ac:dyDescent="0.2">
      <c r="A16" s="19" t="s">
        <v>26</v>
      </c>
      <c r="B16" s="20">
        <f>+'[1]Nómina y honorarios 2015'!M21</f>
        <v>1675714.0454964002</v>
      </c>
      <c r="C16" s="20">
        <f>+'[1]Nómina y honorarios 2015'!M48</f>
        <v>366020.91473220004</v>
      </c>
      <c r="D16" s="20">
        <f>+'[1]Nómina y honorarios 2015'!M57</f>
        <v>281985.07073100004</v>
      </c>
      <c r="E16" s="20">
        <f>+'[1]Nómina y honorarios 2015'!M65</f>
        <v>70501.747134000005</v>
      </c>
      <c r="F16" s="20">
        <f>+'[1]Nómina y honorarios 2015'!M39</f>
        <v>296655.98017510003</v>
      </c>
      <c r="G16" s="20">
        <f>+'[1]Nómina y honorarios 2015'!M69</f>
        <v>1744509.6226224334</v>
      </c>
      <c r="H16" s="21">
        <f t="shared" si="1"/>
        <v>4435387.380891134</v>
      </c>
      <c r="I16" s="20">
        <f>+'[1]Nómina y honorarios 2015'!M12</f>
        <v>302150.34486000001</v>
      </c>
      <c r="J16" s="20">
        <f t="shared" si="2"/>
        <v>4737537.7257511336</v>
      </c>
      <c r="K16" s="20">
        <v>4407145</v>
      </c>
      <c r="L16" s="20">
        <f t="shared" si="3"/>
        <v>-330392.72575113364</v>
      </c>
      <c r="M16" s="22">
        <f t="shared" si="4"/>
        <v>0.93026066600899726</v>
      </c>
      <c r="N16" s="24"/>
      <c r="O16" s="27"/>
      <c r="P16" s="27"/>
    </row>
    <row r="17" spans="1:14" ht="14.25" x14ac:dyDescent="0.2">
      <c r="A17" s="19" t="s">
        <v>27</v>
      </c>
      <c r="B17" s="20">
        <f>+'[1]Nómina y honorarios 2015'!S21</f>
        <v>39739585.580295168</v>
      </c>
      <c r="C17" s="20">
        <f>+'[1]Nómina y honorarios 2015'!S48</f>
        <v>11892007.627604265</v>
      </c>
      <c r="D17" s="20">
        <f>+'[1]Nómina y honorarios 2015'!S57</f>
        <v>10162208.027014984</v>
      </c>
      <c r="E17" s="20">
        <f>+'[1]Nómina y honorarios 2015'!S65</f>
        <v>1482087.7282509482</v>
      </c>
      <c r="F17" s="20">
        <f>+'[1]Nómina y honorarios 2015'!S39</f>
        <v>10433817.973344907</v>
      </c>
      <c r="G17" s="20">
        <f>+'[1]Nómina y honorarios 2015'!S69</f>
        <v>41643397.418877892</v>
      </c>
      <c r="H17" s="21">
        <f t="shared" si="1"/>
        <v>115353104.35538818</v>
      </c>
      <c r="I17" s="20">
        <f>+'[1]Nómina y honorarios 2015'!S12</f>
        <v>7408394.0305332532</v>
      </c>
      <c r="J17" s="20">
        <f t="shared" si="2"/>
        <v>122761498.38592143</v>
      </c>
      <c r="K17" s="20">
        <v>115169144</v>
      </c>
      <c r="L17" s="20">
        <f t="shared" si="3"/>
        <v>-7592354.3859214336</v>
      </c>
      <c r="M17" s="22">
        <f t="shared" si="4"/>
        <v>0.93815361912532547</v>
      </c>
      <c r="N17" s="24"/>
    </row>
    <row r="18" spans="1:14" ht="14.25" x14ac:dyDescent="0.2">
      <c r="A18" s="19" t="s">
        <v>28</v>
      </c>
      <c r="B18" s="20">
        <f>+'[1]Nómina y honorarios 2015'!U21</f>
        <v>7971481.0753695304</v>
      </c>
      <c r="C18" s="20">
        <f>+'[1]Nómina y honorarios 2015'!U48</f>
        <v>2413625.3707756093</v>
      </c>
      <c r="D18" s="20">
        <f>+'[1]Nómina y honorarios 2015'!U57</f>
        <v>2055072.436370489</v>
      </c>
      <c r="E18" s="20">
        <f>+'[1]Nómina y honorarios 2015'!U65</f>
        <v>300807.45443840005</v>
      </c>
      <c r="F18" s="20">
        <f>+'[1]Nómina y honorarios 2015'!U39</f>
        <v>2117668.3166653155</v>
      </c>
      <c r="G18" s="20">
        <f>+'[1]Nómina y honorarios 2015'!U69</f>
        <v>8275064.9777739383</v>
      </c>
      <c r="H18" s="21">
        <f t="shared" si="1"/>
        <v>23133719.63139328</v>
      </c>
      <c r="I18" s="20">
        <f>+'[1]Nómina y honorarios 2015'!U12</f>
        <v>1289174.804736</v>
      </c>
      <c r="J18" s="20">
        <f t="shared" si="2"/>
        <v>24422894.436129279</v>
      </c>
      <c r="K18" s="20">
        <v>21497300</v>
      </c>
      <c r="L18" s="20">
        <f t="shared" si="3"/>
        <v>-2925594.4361292794</v>
      </c>
      <c r="M18" s="22">
        <f t="shared" si="4"/>
        <v>0.88021098630302441</v>
      </c>
      <c r="N18" s="24"/>
    </row>
    <row r="19" spans="1:14" ht="14.25" x14ac:dyDescent="0.2">
      <c r="A19" s="19" t="s">
        <v>29</v>
      </c>
      <c r="B19" s="20">
        <f>+'[1]Nómina y honorarios 2015'!X21</f>
        <v>9964351.3442119136</v>
      </c>
      <c r="C19" s="20">
        <f>+'[1]Nómina y honorarios 2015'!X48</f>
        <v>3017031.7134695114</v>
      </c>
      <c r="D19" s="20">
        <f>+'[1]Nómina y honorarios 2015'!X57</f>
        <v>2568840.5454631113</v>
      </c>
      <c r="E19" s="20">
        <f>+'[1]Nómina y honorarios 2015'!X65</f>
        <v>376009.31804800004</v>
      </c>
      <c r="F19" s="20">
        <f>+'[1]Nómina y honorarios 2015'!X39</f>
        <v>2647085.3958316445</v>
      </c>
      <c r="G19" s="20">
        <f>+'[1]Nómina y honorarios 2015'!X69</f>
        <v>10343831.222217426</v>
      </c>
      <c r="H19" s="21">
        <f t="shared" si="1"/>
        <v>28917149.539241605</v>
      </c>
      <c r="I19" s="20">
        <f>+'[1]Nómina y honorarios 2015'!X12</f>
        <v>1611468.5059199999</v>
      </c>
      <c r="J19" s="20">
        <f t="shared" si="2"/>
        <v>30528618.045161605</v>
      </c>
      <c r="K19" s="20">
        <v>26875200</v>
      </c>
      <c r="L19" s="20">
        <f t="shared" si="3"/>
        <v>-3653418.0451616049</v>
      </c>
      <c r="M19" s="22">
        <f t="shared" si="4"/>
        <v>0.88032808954021335</v>
      </c>
      <c r="N19" s="24"/>
    </row>
    <row r="20" spans="1:14" ht="15" x14ac:dyDescent="0.25">
      <c r="A20" s="28" t="s">
        <v>30</v>
      </c>
      <c r="B20" s="29">
        <f t="shared" ref="B20:G20" si="5">SUM(B10:B19)</f>
        <v>305402251.37966019</v>
      </c>
      <c r="C20" s="29">
        <f t="shared" si="5"/>
        <v>91980116.326861307</v>
      </c>
      <c r="D20" s="29">
        <f t="shared" si="5"/>
        <v>79205205.629714295</v>
      </c>
      <c r="E20" s="29">
        <f t="shared" si="5"/>
        <v>10748367.359896351</v>
      </c>
      <c r="F20" s="29">
        <f t="shared" si="5"/>
        <v>81405062.107313782</v>
      </c>
      <c r="G20" s="29">
        <f t="shared" si="5"/>
        <v>313215619.47850794</v>
      </c>
      <c r="H20" s="29">
        <f t="shared" si="1"/>
        <v>881956622.28195381</v>
      </c>
      <c r="I20" s="29">
        <f>SUM(I10:I19)</f>
        <v>87370213.739165917</v>
      </c>
      <c r="J20" s="29">
        <f>SUM(J10:J19)</f>
        <v>969326836.02111983</v>
      </c>
      <c r="K20" s="29">
        <f>SUM(K10:K19)</f>
        <v>866161046</v>
      </c>
      <c r="L20" s="29">
        <f t="shared" si="3"/>
        <v>-103165790.02111983</v>
      </c>
      <c r="M20" s="17">
        <f t="shared" si="4"/>
        <v>0.89356965454026482</v>
      </c>
      <c r="N20" s="29"/>
    </row>
    <row r="21" spans="1:14" ht="15" x14ac:dyDescent="0.25">
      <c r="A21" s="12" t="s">
        <v>31</v>
      </c>
      <c r="B21" s="20"/>
      <c r="C21" s="20"/>
      <c r="D21" s="20"/>
      <c r="E21" s="20"/>
      <c r="F21" s="20"/>
      <c r="G21" s="20"/>
      <c r="H21" s="20"/>
      <c r="I21" s="29"/>
      <c r="J21" s="20"/>
      <c r="K21" s="20"/>
      <c r="L21" s="20"/>
      <c r="M21" s="17"/>
      <c r="N21" s="24"/>
    </row>
    <row r="22" spans="1:14" ht="14.25" x14ac:dyDescent="0.2">
      <c r="A22" s="30" t="s">
        <v>32</v>
      </c>
      <c r="B22" s="31">
        <f>+[1]Funcionamiento!I10</f>
        <v>40616537.596928984</v>
      </c>
      <c r="C22" s="31">
        <f>+[1]Funcionamiento!J10</f>
        <v>0</v>
      </c>
      <c r="D22" s="31">
        <v>0</v>
      </c>
      <c r="E22" s="31">
        <v>0</v>
      </c>
      <c r="F22" s="31">
        <f>+[1]Funcionamiento!L10</f>
        <v>0</v>
      </c>
      <c r="G22" s="31">
        <f>+[1]Funcionamiento!G10</f>
        <v>4400000</v>
      </c>
      <c r="H22" s="31">
        <f t="shared" ref="H22:H36" si="6">+B22+C22+D22+G22+E22+F22</f>
        <v>45016537.596928984</v>
      </c>
      <c r="I22" s="20">
        <f>+[1]Funcionamiento!F10</f>
        <v>36505375.174400002</v>
      </c>
      <c r="J22" s="20">
        <f>+I22+H22</f>
        <v>81521912.771328986</v>
      </c>
      <c r="K22" s="20">
        <v>51568429</v>
      </c>
      <c r="L22" s="20">
        <f t="shared" ref="L22:L38" si="7">+K22-J22</f>
        <v>-29953483.771328986</v>
      </c>
      <c r="M22" s="22">
        <f t="shared" ref="M22:M38" si="8">IFERROR(K22/J22,0)</f>
        <v>0.63257138169280624</v>
      </c>
      <c r="N22" s="24"/>
    </row>
    <row r="23" spans="1:14" ht="14.25" x14ac:dyDescent="0.2">
      <c r="A23" s="30" t="s">
        <v>33</v>
      </c>
      <c r="B23" s="20">
        <f>+[1]Funcionamiento!I24</f>
        <v>1678424.4000000001</v>
      </c>
      <c r="C23" s="31">
        <f>+[1]Funcionamiento!J24</f>
        <v>4168000</v>
      </c>
      <c r="D23" s="31">
        <v>0</v>
      </c>
      <c r="E23" s="20">
        <f>+[1]Funcionamiento!H24</f>
        <v>1000000</v>
      </c>
      <c r="F23" s="31">
        <f>+[1]Funcionamiento!L24</f>
        <v>0</v>
      </c>
      <c r="G23" s="20">
        <f>+[1]Funcionamiento!G24</f>
        <v>4680000</v>
      </c>
      <c r="H23" s="31">
        <f t="shared" si="6"/>
        <v>11526424.4</v>
      </c>
      <c r="I23" s="20">
        <f>+[1]Funcionamiento!F24</f>
        <v>3023598.5429250002</v>
      </c>
      <c r="J23" s="20">
        <f t="shared" ref="J23:J36" si="9">+H23+I23</f>
        <v>14550022.942925001</v>
      </c>
      <c r="K23" s="20">
        <v>9289756</v>
      </c>
      <c r="L23" s="20">
        <f t="shared" si="7"/>
        <v>-5260266.9429250006</v>
      </c>
      <c r="M23" s="22">
        <f t="shared" si="8"/>
        <v>0.63847019598805355</v>
      </c>
    </row>
    <row r="24" spans="1:14" ht="14.25" x14ac:dyDescent="0.2">
      <c r="A24" s="30" t="s">
        <v>34</v>
      </c>
      <c r="B24" s="31">
        <f>+[1]Funcionamiento!I14</f>
        <v>0</v>
      </c>
      <c r="C24" s="31">
        <v>0</v>
      </c>
      <c r="D24" s="31">
        <v>0</v>
      </c>
      <c r="E24" s="31">
        <v>0</v>
      </c>
      <c r="F24" s="31"/>
      <c r="G24" s="31">
        <f>+[1]Funcionamiento!G14</f>
        <v>3000000</v>
      </c>
      <c r="H24" s="31">
        <f t="shared" si="6"/>
        <v>3000000</v>
      </c>
      <c r="I24" s="20">
        <f>+[1]Funcionamiento!F14</f>
        <v>5105769.1601999998</v>
      </c>
      <c r="J24" s="20">
        <f t="shared" si="9"/>
        <v>8105769.1601999998</v>
      </c>
      <c r="K24" s="20">
        <v>8081792</v>
      </c>
      <c r="L24" s="20">
        <f t="shared" si="7"/>
        <v>-23977.160199999809</v>
      </c>
      <c r="M24" s="22">
        <f t="shared" si="8"/>
        <v>0.99704196360319142</v>
      </c>
      <c r="N24" s="24"/>
    </row>
    <row r="25" spans="1:14" ht="14.25" x14ac:dyDescent="0.2">
      <c r="A25" s="30" t="s">
        <v>35</v>
      </c>
      <c r="B25" s="20">
        <f>+[1]Funcionamiento!I26</f>
        <v>9055468.25</v>
      </c>
      <c r="C25" s="31">
        <f>+[1]Funcionamiento!J26</f>
        <v>2822184.6787500004</v>
      </c>
      <c r="D25" s="31">
        <f>+[1]Funcionamiento!K26</f>
        <v>1693372.2000000002</v>
      </c>
      <c r="E25" s="31">
        <f>+[1]Funcionamiento!H26</f>
        <v>900000</v>
      </c>
      <c r="F25" s="31">
        <f>+[1]Funcionamiento!L26</f>
        <v>2668882.17735</v>
      </c>
      <c r="G25" s="31">
        <f>+[1]Funcionamiento!G26</f>
        <v>62000000</v>
      </c>
      <c r="H25" s="31">
        <f t="shared" si="6"/>
        <v>79139907.306099996</v>
      </c>
      <c r="I25" s="20">
        <f>+[1]Funcionamiento!F26</f>
        <v>12943498.25</v>
      </c>
      <c r="J25" s="20">
        <f t="shared" si="9"/>
        <v>92083405.556099996</v>
      </c>
      <c r="K25" s="20">
        <v>77482108</v>
      </c>
      <c r="L25" s="20">
        <f t="shared" si="7"/>
        <v>-14601297.556099996</v>
      </c>
      <c r="M25" s="22">
        <f t="shared" si="8"/>
        <v>0.8414339970603667</v>
      </c>
    </row>
    <row r="26" spans="1:14" ht="14.25" x14ac:dyDescent="0.2">
      <c r="A26" s="30" t="s">
        <v>36</v>
      </c>
      <c r="B26" s="31">
        <f>+[1]Funcionamiento!I28</f>
        <v>200000</v>
      </c>
      <c r="C26" s="31">
        <f>+[1]Funcionamiento!J28</f>
        <v>677324.32290000003</v>
      </c>
      <c r="D26" s="31">
        <f>+[1]Funcionamiento!K28</f>
        <v>500000</v>
      </c>
      <c r="E26" s="31">
        <v>0</v>
      </c>
      <c r="F26" s="31">
        <f>+[1]Funcionamiento!L28</f>
        <v>643458.21352500003</v>
      </c>
      <c r="G26" s="31">
        <f>+[1]Funcionamiento!G28</f>
        <v>750000</v>
      </c>
      <c r="H26" s="31">
        <f t="shared" si="6"/>
        <v>2770782.5364250001</v>
      </c>
      <c r="I26" s="20">
        <f>+[1]Funcionamiento!F28</f>
        <v>1210864.1560500001</v>
      </c>
      <c r="J26" s="20">
        <f t="shared" si="9"/>
        <v>3981646.6924750004</v>
      </c>
      <c r="K26" s="20">
        <v>1932167</v>
      </c>
      <c r="L26" s="20">
        <f t="shared" si="7"/>
        <v>-2049479.6924750004</v>
      </c>
      <c r="M26" s="22">
        <f t="shared" si="8"/>
        <v>0.48526831967578737</v>
      </c>
    </row>
    <row r="27" spans="1:14" ht="14.25" x14ac:dyDescent="0.2">
      <c r="A27" s="19" t="s">
        <v>37</v>
      </c>
      <c r="B27" s="31">
        <v>0</v>
      </c>
      <c r="C27" s="31">
        <v>0</v>
      </c>
      <c r="D27" s="31">
        <v>0</v>
      </c>
      <c r="E27" s="31"/>
      <c r="F27" s="31"/>
      <c r="G27" s="31"/>
      <c r="H27" s="31">
        <f t="shared" si="6"/>
        <v>0</v>
      </c>
      <c r="I27" s="20">
        <f>+[1]Funcionamiento!F8</f>
        <v>10000000</v>
      </c>
      <c r="J27" s="20">
        <f t="shared" si="9"/>
        <v>10000000</v>
      </c>
      <c r="K27" s="20">
        <v>9838076</v>
      </c>
      <c r="L27" s="20">
        <f t="shared" si="7"/>
        <v>-161924</v>
      </c>
      <c r="M27" s="22">
        <f t="shared" si="8"/>
        <v>0.9838076</v>
      </c>
      <c r="N27" s="24"/>
    </row>
    <row r="28" spans="1:14" ht="14.25" x14ac:dyDescent="0.2">
      <c r="A28" s="30" t="s">
        <v>38</v>
      </c>
      <c r="B28" s="31">
        <f>+[1]Funcionamiento!I16</f>
        <v>2028628.9323</v>
      </c>
      <c r="C28" s="31">
        <f>+[1]Funcionamiento!J16</f>
        <v>2028628.9323</v>
      </c>
      <c r="D28" s="31">
        <f>+[1]Funcionamiento!K16</f>
        <v>2028628.9323</v>
      </c>
      <c r="E28" s="31">
        <f>+[1]Funcionamiento!H16</f>
        <v>2028628.9323</v>
      </c>
      <c r="F28" s="31">
        <f>+[1]Funcionamiento!L16</f>
        <v>2028628.9323</v>
      </c>
      <c r="G28" s="31">
        <f>+[1]Funcionamiento!G16</f>
        <v>2028628.9323</v>
      </c>
      <c r="H28" s="31">
        <f t="shared" si="6"/>
        <v>12171773.593799999</v>
      </c>
      <c r="I28" s="20">
        <f>+[1]Funcionamiento!F16</f>
        <v>5492676.4138500001</v>
      </c>
      <c r="J28" s="20">
        <f t="shared" si="9"/>
        <v>17664450.007649999</v>
      </c>
      <c r="K28" s="20">
        <v>14113122</v>
      </c>
      <c r="L28" s="20">
        <f t="shared" si="7"/>
        <v>-3551328.0076499991</v>
      </c>
      <c r="M28" s="22">
        <f t="shared" si="8"/>
        <v>0.79895620831036263</v>
      </c>
    </row>
    <row r="29" spans="1:14" ht="14.25" x14ac:dyDescent="0.2">
      <c r="A29" s="30" t="s">
        <v>39</v>
      </c>
      <c r="B29" s="31">
        <f>+[1]Funcionamiento!I30</f>
        <v>1000000</v>
      </c>
      <c r="C29" s="31">
        <f>+[1]Funcionamiento!J30</f>
        <v>133462.5</v>
      </c>
      <c r="D29" s="31">
        <f>+[1]Funcionamiento!K30</f>
        <v>1250000</v>
      </c>
      <c r="E29" s="31">
        <f>+[1]Funcionamiento!H30</f>
        <v>375000</v>
      </c>
      <c r="F29" s="31"/>
      <c r="G29" s="31">
        <f>+[1]Funcionamiento!G30</f>
        <v>9609300</v>
      </c>
      <c r="H29" s="31">
        <f t="shared" si="6"/>
        <v>12367762.5</v>
      </c>
      <c r="I29" s="20">
        <f>+[1]Funcionamiento!F30</f>
        <v>5872350</v>
      </c>
      <c r="J29" s="20">
        <f t="shared" si="9"/>
        <v>18240112.5</v>
      </c>
      <c r="K29" s="20">
        <v>3381916</v>
      </c>
      <c r="L29" s="20">
        <f t="shared" si="7"/>
        <v>-14858196.5</v>
      </c>
      <c r="M29" s="22">
        <f t="shared" si="8"/>
        <v>0.18541091783288069</v>
      </c>
    </row>
    <row r="30" spans="1:14" ht="14.25" x14ac:dyDescent="0.2">
      <c r="A30" s="30" t="s">
        <v>40</v>
      </c>
      <c r="B30" s="31">
        <v>0</v>
      </c>
      <c r="C30" s="31">
        <v>0</v>
      </c>
      <c r="D30" s="31">
        <v>0</v>
      </c>
      <c r="E30" s="31"/>
      <c r="F30" s="31"/>
      <c r="G30" s="31">
        <f>+[1]Funcionamiento!G34</f>
        <v>15374880.000000002</v>
      </c>
      <c r="H30" s="31">
        <f t="shared" si="6"/>
        <v>15374880.000000002</v>
      </c>
      <c r="I30" s="20">
        <f>+[1]Funcionamiento!F34</f>
        <v>23369460.721275002</v>
      </c>
      <c r="J30" s="20">
        <f t="shared" si="9"/>
        <v>38744340.721275002</v>
      </c>
      <c r="K30" s="20">
        <v>29350830</v>
      </c>
      <c r="L30" s="20">
        <f t="shared" si="7"/>
        <v>-9393510.7212750018</v>
      </c>
      <c r="M30" s="22">
        <f t="shared" si="8"/>
        <v>0.75755141147318816</v>
      </c>
    </row>
    <row r="31" spans="1:14" ht="14.25" x14ac:dyDescent="0.2">
      <c r="A31" s="30" t="s">
        <v>41</v>
      </c>
      <c r="B31" s="20">
        <f>+[1]Funcionamiento!I22</f>
        <v>3500000</v>
      </c>
      <c r="C31" s="20">
        <f>+[1]Funcionamiento!J22</f>
        <v>4336568.9853750002</v>
      </c>
      <c r="D31" s="20">
        <f>+[1]Funcionamiento!K22</f>
        <v>2060247.2662500001</v>
      </c>
      <c r="E31" s="20"/>
      <c r="F31" s="31">
        <f>+[1]Funcionamiento!L22</f>
        <v>8000000</v>
      </c>
      <c r="G31" s="20">
        <f>+[1]Funcionamiento!G22</f>
        <v>80000000</v>
      </c>
      <c r="H31" s="31">
        <f t="shared" si="6"/>
        <v>97896816.251625001</v>
      </c>
      <c r="I31" s="20">
        <f>+[1]Funcionamiento!F22</f>
        <v>6673125.0000000009</v>
      </c>
      <c r="J31" s="20">
        <f t="shared" si="9"/>
        <v>104569941.251625</v>
      </c>
      <c r="K31" s="20">
        <v>74376533</v>
      </c>
      <c r="L31" s="20">
        <f t="shared" si="7"/>
        <v>-30193408.251625001</v>
      </c>
      <c r="M31" s="22">
        <f t="shared" si="8"/>
        <v>0.71126111490326771</v>
      </c>
    </row>
    <row r="32" spans="1:14" ht="14.25" x14ac:dyDescent="0.2">
      <c r="A32" s="30" t="s">
        <v>42</v>
      </c>
      <c r="B32" s="31">
        <v>0</v>
      </c>
      <c r="C32" s="31">
        <v>0</v>
      </c>
      <c r="D32" s="31">
        <v>0</v>
      </c>
      <c r="E32" s="31"/>
      <c r="F32" s="31"/>
      <c r="G32" s="31"/>
      <c r="H32" s="31">
        <f t="shared" si="6"/>
        <v>0</v>
      </c>
      <c r="I32" s="20">
        <f>+[1]Funcionamiento!F12</f>
        <v>4260772.1616000002</v>
      </c>
      <c r="J32" s="20">
        <f t="shared" si="9"/>
        <v>4260772.1616000002</v>
      </c>
      <c r="K32" s="20">
        <v>4077756</v>
      </c>
      <c r="L32" s="20">
        <f t="shared" si="7"/>
        <v>-183016.16160000023</v>
      </c>
      <c r="M32" s="22">
        <f t="shared" si="8"/>
        <v>0.95704624545536032</v>
      </c>
      <c r="N32" s="24"/>
    </row>
    <row r="33" spans="1:14" ht="14.25" x14ac:dyDescent="0.2">
      <c r="A33" s="30" t="s">
        <v>43</v>
      </c>
      <c r="B33" s="20">
        <f>+[1]Funcionamiento!I18</f>
        <v>2600501.8647000003</v>
      </c>
      <c r="C33" s="20">
        <f>+[1]Funcionamiento!J18</f>
        <v>1011306.2214</v>
      </c>
      <c r="D33" s="20">
        <f>+[1]Funcionamiento!K18</f>
        <v>433417.06642500003</v>
      </c>
      <c r="E33" s="20"/>
      <c r="F33" s="20">
        <f>+[1]Funcionamiento!L18</f>
        <v>2600501.8647000003</v>
      </c>
      <c r="G33" s="20">
        <f>+[1]Funcionamiento!G18</f>
        <v>2338263</v>
      </c>
      <c r="H33" s="31">
        <f t="shared" si="6"/>
        <v>8983990.017225001</v>
      </c>
      <c r="I33" s="20">
        <f>+[1]Funcionamiento!F18</f>
        <v>7368088.527675001</v>
      </c>
      <c r="J33" s="20">
        <f t="shared" si="9"/>
        <v>16352078.544900002</v>
      </c>
      <c r="K33" s="20">
        <v>12722510</v>
      </c>
      <c r="L33" s="20">
        <f t="shared" si="7"/>
        <v>-3629568.544900002</v>
      </c>
      <c r="M33" s="22">
        <f t="shared" si="8"/>
        <v>0.77803625790239272</v>
      </c>
    </row>
    <row r="34" spans="1:14" ht="14.25" x14ac:dyDescent="0.2">
      <c r="A34" s="30" t="s">
        <v>44</v>
      </c>
      <c r="B34" s="31">
        <f>+[1]Funcionamiento!I20</f>
        <v>800775.00000000012</v>
      </c>
      <c r="C34" s="31">
        <v>0</v>
      </c>
      <c r="D34" s="31">
        <v>0</v>
      </c>
      <c r="E34" s="31"/>
      <c r="F34" s="31">
        <f>+[1]Funcionamiento!L20</f>
        <v>3600000</v>
      </c>
      <c r="G34" s="31">
        <f>+[1]Funcionamiento!G20</f>
        <v>2482317.8847750002</v>
      </c>
      <c r="H34" s="31">
        <f t="shared" si="6"/>
        <v>6883092.8847749997</v>
      </c>
      <c r="I34" s="20">
        <f>+[1]Funcionamiento!F20</f>
        <v>13011842.889975002</v>
      </c>
      <c r="J34" s="20">
        <f>+H34+I34</f>
        <v>19894935.774750002</v>
      </c>
      <c r="K34" s="20">
        <v>15636693</v>
      </c>
      <c r="L34" s="20">
        <f t="shared" si="7"/>
        <v>-4258242.7747500017</v>
      </c>
      <c r="M34" s="22">
        <f t="shared" si="8"/>
        <v>0.78596348221669443</v>
      </c>
    </row>
    <row r="35" spans="1:14" ht="14.25" x14ac:dyDescent="0.2">
      <c r="A35" s="30" t="s">
        <v>45</v>
      </c>
      <c r="B35" s="31">
        <v>0</v>
      </c>
      <c r="C35" s="31">
        <v>0</v>
      </c>
      <c r="D35" s="31">
        <v>0</v>
      </c>
      <c r="E35" s="31"/>
      <c r="F35" s="31"/>
      <c r="G35" s="31"/>
      <c r="H35" s="31">
        <f t="shared" si="6"/>
        <v>0</v>
      </c>
      <c r="I35" s="20">
        <f>+[1]Funcionamiento!F36</f>
        <v>3378292.5015000002</v>
      </c>
      <c r="J35" s="20">
        <f t="shared" si="9"/>
        <v>3378292.5015000002</v>
      </c>
      <c r="K35" s="20">
        <v>1157680</v>
      </c>
      <c r="L35" s="20">
        <f t="shared" si="7"/>
        <v>-2220612.5015000002</v>
      </c>
      <c r="M35" s="22">
        <f t="shared" si="8"/>
        <v>0.34268199082405593</v>
      </c>
    </row>
    <row r="36" spans="1:14" ht="14.25" x14ac:dyDescent="0.2">
      <c r="A36" s="30" t="s">
        <v>46</v>
      </c>
      <c r="B36" s="31">
        <v>0</v>
      </c>
      <c r="C36" s="31">
        <v>0</v>
      </c>
      <c r="D36" s="31">
        <v>0</v>
      </c>
      <c r="E36" s="31"/>
      <c r="F36" s="31"/>
      <c r="G36" s="31"/>
      <c r="H36" s="31">
        <f t="shared" si="6"/>
        <v>0</v>
      </c>
      <c r="I36" s="20">
        <f>+[1]Funcionamiento!F32</f>
        <v>5602029.9809250012</v>
      </c>
      <c r="J36" s="20">
        <f t="shared" si="9"/>
        <v>5602029.9809250012</v>
      </c>
      <c r="K36" s="20">
        <v>3138916</v>
      </c>
      <c r="L36" s="20">
        <f t="shared" si="7"/>
        <v>-2463113.9809250012</v>
      </c>
      <c r="M36" s="22">
        <f t="shared" si="8"/>
        <v>0.56031760106391038</v>
      </c>
    </row>
    <row r="37" spans="1:14" ht="15" x14ac:dyDescent="0.25">
      <c r="A37" s="28" t="s">
        <v>47</v>
      </c>
      <c r="B37" s="29">
        <f>SUM(B22:B36)</f>
        <v>61480336.043928981</v>
      </c>
      <c r="C37" s="29">
        <f t="shared" ref="C37:I37" si="10">SUM(C22:C36)</f>
        <v>15177475.640725002</v>
      </c>
      <c r="D37" s="29">
        <f t="shared" si="10"/>
        <v>7965665.4649750013</v>
      </c>
      <c r="E37" s="29">
        <f>SUM(E22:E36)</f>
        <v>4303628.9322999995</v>
      </c>
      <c r="F37" s="29">
        <f t="shared" si="10"/>
        <v>19541471.187875003</v>
      </c>
      <c r="G37" s="29">
        <f>SUM(G22:G36)</f>
        <v>186663389.81707501</v>
      </c>
      <c r="H37" s="32">
        <f t="shared" si="10"/>
        <v>295131967.08687896</v>
      </c>
      <c r="I37" s="29">
        <f t="shared" si="10"/>
        <v>143817743.48037499</v>
      </c>
      <c r="J37" s="29">
        <f>SUM(J22:J36)</f>
        <v>438949710.56725401</v>
      </c>
      <c r="K37" s="29">
        <f>SUM(K22:K36)</f>
        <v>316148284</v>
      </c>
      <c r="L37" s="29">
        <f t="shared" si="7"/>
        <v>-122801426.56725401</v>
      </c>
      <c r="M37" s="17">
        <f t="shared" si="8"/>
        <v>0.72023805094082893</v>
      </c>
    </row>
    <row r="38" spans="1:14" ht="15" x14ac:dyDescent="0.25">
      <c r="A38" s="33" t="s">
        <v>48</v>
      </c>
      <c r="B38" s="34">
        <f t="shared" ref="B38:G38" si="11">+B37+B20</f>
        <v>366882587.42358917</v>
      </c>
      <c r="C38" s="34">
        <f t="shared" si="11"/>
        <v>107157591.96758631</v>
      </c>
      <c r="D38" s="34">
        <f t="shared" si="11"/>
        <v>87170871.094689295</v>
      </c>
      <c r="E38" s="34">
        <f t="shared" si="11"/>
        <v>15051996.29219635</v>
      </c>
      <c r="F38" s="34">
        <f t="shared" si="11"/>
        <v>100946533.29518878</v>
      </c>
      <c r="G38" s="34">
        <f t="shared" si="11"/>
        <v>499879009.29558295</v>
      </c>
      <c r="H38" s="35">
        <f>+B38+C38+D38+G38+E38+F38</f>
        <v>1177088589.3688326</v>
      </c>
      <c r="I38" s="34">
        <f>+I37+I20</f>
        <v>231187957.21954089</v>
      </c>
      <c r="J38" s="34">
        <f>+J37+J20</f>
        <v>1408276546.5883739</v>
      </c>
      <c r="K38" s="34">
        <f>+K37+K20</f>
        <v>1182309330</v>
      </c>
      <c r="L38" s="34">
        <f t="shared" si="7"/>
        <v>-225967216.5883739</v>
      </c>
      <c r="M38" s="36">
        <f t="shared" si="8"/>
        <v>0.83954343545961074</v>
      </c>
      <c r="N38" s="37"/>
    </row>
    <row r="39" spans="1:14" ht="15" x14ac:dyDescent="0.25">
      <c r="A39" s="38"/>
      <c r="B39" s="39"/>
      <c r="C39" s="39"/>
      <c r="D39" s="39"/>
      <c r="E39" s="39"/>
      <c r="F39" s="39"/>
      <c r="G39" s="39"/>
      <c r="H39" s="39"/>
      <c r="I39" s="39"/>
      <c r="J39" s="39"/>
      <c r="K39" s="39"/>
      <c r="L39" s="39"/>
      <c r="M39" s="40"/>
    </row>
    <row r="40" spans="1:14" ht="15" x14ac:dyDescent="0.25">
      <c r="A40" s="41" t="s">
        <v>49</v>
      </c>
      <c r="B40" s="42">
        <f>+B42</f>
        <v>606815104.49478829</v>
      </c>
      <c r="C40" s="42">
        <f>+C135</f>
        <v>279380086</v>
      </c>
      <c r="D40" s="42">
        <f>+D156</f>
        <v>210521800</v>
      </c>
      <c r="E40" s="42">
        <f>+E187</f>
        <v>53000000</v>
      </c>
      <c r="F40" s="42">
        <f>+F73</f>
        <v>1940967681.6844547</v>
      </c>
      <c r="G40" s="42">
        <f>+G111</f>
        <v>3977455000</v>
      </c>
      <c r="H40" s="42">
        <f>+B40+C40+D40+G40+E40+F40</f>
        <v>7068139672.1792431</v>
      </c>
      <c r="I40" s="42">
        <v>0</v>
      </c>
      <c r="J40" s="42">
        <f>+I40+H40</f>
        <v>7068139672.1792431</v>
      </c>
      <c r="K40" s="42">
        <f>+K42+K73+K111+K135+K156+K187</f>
        <v>4901909949</v>
      </c>
      <c r="L40" s="42">
        <f>+K40-J40</f>
        <v>-2166229723.1792431</v>
      </c>
      <c r="M40" s="43">
        <f>IFERROR(K40/J40,0)</f>
        <v>0.69352194160711134</v>
      </c>
    </row>
    <row r="41" spans="1:14" ht="15" x14ac:dyDescent="0.25">
      <c r="A41" s="41"/>
      <c r="B41" s="42"/>
      <c r="C41" s="42"/>
      <c r="D41" s="42"/>
      <c r="E41" s="42"/>
      <c r="F41" s="42"/>
      <c r="G41" s="42"/>
      <c r="H41" s="42"/>
      <c r="I41" s="42"/>
      <c r="J41" s="42"/>
      <c r="K41" s="42"/>
      <c r="L41" s="42"/>
      <c r="M41" s="43"/>
    </row>
    <row r="42" spans="1:14" ht="15" x14ac:dyDescent="0.25">
      <c r="A42" s="41" t="s">
        <v>50</v>
      </c>
      <c r="B42" s="42">
        <f>+B43+B46+B57+B61+B65+B69</f>
        <v>606815104.49478829</v>
      </c>
      <c r="C42" s="42"/>
      <c r="D42" s="42"/>
      <c r="E42" s="42"/>
      <c r="F42" s="42"/>
      <c r="G42" s="42"/>
      <c r="H42" s="42">
        <f>+H43+H46+H57+H61+H65+H69</f>
        <v>606815104.49478829</v>
      </c>
      <c r="I42" s="42"/>
      <c r="J42" s="42">
        <f>+J43+J46+J57+J61+J65+J69</f>
        <v>606815104.49478829</v>
      </c>
      <c r="K42" s="42">
        <f>+K43+K46+K57+K61+K65+K69</f>
        <v>348601803</v>
      </c>
      <c r="L42" s="42">
        <f t="shared" ref="L42:L71" si="12">+K42-J42</f>
        <v>-258213301.49478829</v>
      </c>
      <c r="M42" s="17">
        <f t="shared" ref="M42:M71" si="13">IFERROR(K42/J42,0)</f>
        <v>0.57447779466569626</v>
      </c>
    </row>
    <row r="43" spans="1:14" s="45" customFormat="1" ht="15" x14ac:dyDescent="0.25">
      <c r="A43" s="44" t="s">
        <v>51</v>
      </c>
      <c r="B43" s="29">
        <f>+SUM(B44:B45)</f>
        <v>27587883.897000004</v>
      </c>
      <c r="C43" s="29"/>
      <c r="D43" s="29"/>
      <c r="E43" s="29"/>
      <c r="F43" s="29"/>
      <c r="G43" s="29"/>
      <c r="H43" s="29">
        <f>+SUM(H44:H45)</f>
        <v>27587883.897000004</v>
      </c>
      <c r="I43" s="29"/>
      <c r="J43" s="29">
        <f>+SUM(J44:J45)</f>
        <v>27587883.897000004</v>
      </c>
      <c r="K43" s="29">
        <f>+SUM(K44:K45)</f>
        <v>25904595</v>
      </c>
      <c r="L43" s="29">
        <f t="shared" si="12"/>
        <v>-1683288.8970000036</v>
      </c>
      <c r="M43" s="17">
        <f t="shared" si="13"/>
        <v>0.93898448669406465</v>
      </c>
    </row>
    <row r="44" spans="1:14" s="45" customFormat="1" ht="15" hidden="1" outlineLevel="1" x14ac:dyDescent="0.25">
      <c r="A44" s="46" t="s">
        <v>52</v>
      </c>
      <c r="B44" s="20">
        <f>+[3]Inversión!$H$9</f>
        <v>10595060.431200001</v>
      </c>
      <c r="C44" s="29"/>
      <c r="D44" s="29"/>
      <c r="E44" s="29"/>
      <c r="F44" s="29"/>
      <c r="G44" s="29"/>
      <c r="H44" s="20">
        <f>+B44+C44+D44+G44+E44+F44</f>
        <v>10595060.431200001</v>
      </c>
      <c r="I44" s="29"/>
      <c r="J44" s="21">
        <f>+H44+I44</f>
        <v>10595060.431200001</v>
      </c>
      <c r="K44" s="21">
        <v>10595058</v>
      </c>
      <c r="L44" s="21">
        <f t="shared" si="12"/>
        <v>-2.4312000013887882</v>
      </c>
      <c r="M44" s="22">
        <f t="shared" si="13"/>
        <v>0.99999977053457911</v>
      </c>
    </row>
    <row r="45" spans="1:14" s="45" customFormat="1" ht="15" hidden="1" outlineLevel="1" x14ac:dyDescent="0.25">
      <c r="A45" s="46" t="s">
        <v>53</v>
      </c>
      <c r="B45" s="20">
        <f>+[3]Inversión!$H$14</f>
        <v>16992823.465800002</v>
      </c>
      <c r="C45" s="29"/>
      <c r="D45" s="29"/>
      <c r="E45" s="29"/>
      <c r="F45" s="29"/>
      <c r="G45" s="29"/>
      <c r="H45" s="20">
        <f>+B45+C45+D45+G45+E45+F45</f>
        <v>16992823.465800002</v>
      </c>
      <c r="I45" s="29"/>
      <c r="J45" s="21">
        <f>+H45+I45</f>
        <v>16992823.465800002</v>
      </c>
      <c r="K45" s="21">
        <v>15309537</v>
      </c>
      <c r="L45" s="21">
        <f t="shared" si="12"/>
        <v>-1683286.4658000022</v>
      </c>
      <c r="M45" s="22">
        <f t="shared" si="13"/>
        <v>0.9009413315457665</v>
      </c>
    </row>
    <row r="46" spans="1:14" s="45" customFormat="1" ht="15" collapsed="1" x14ac:dyDescent="0.25">
      <c r="A46" s="47" t="s">
        <v>54</v>
      </c>
      <c r="B46" s="16">
        <f>+B47+B48+B49+B56</f>
        <v>298528830.84420002</v>
      </c>
      <c r="C46" s="29"/>
      <c r="D46" s="29"/>
      <c r="E46" s="29"/>
      <c r="F46" s="29"/>
      <c r="G46" s="29"/>
      <c r="H46" s="16">
        <f>+H47+H48+H49+H56</f>
        <v>298528830.84420002</v>
      </c>
      <c r="I46" s="29"/>
      <c r="J46" s="16">
        <f>+J47+J49+J56+J48</f>
        <v>298528830.84420002</v>
      </c>
      <c r="K46" s="16">
        <f>+K47+K49+K56+K48</f>
        <v>105164145</v>
      </c>
      <c r="L46" s="16">
        <f t="shared" si="12"/>
        <v>-193364685.84420002</v>
      </c>
      <c r="M46" s="17">
        <f t="shared" si="13"/>
        <v>0.35227466875681562</v>
      </c>
    </row>
    <row r="47" spans="1:14" s="45" customFormat="1" ht="15" hidden="1" outlineLevel="1" x14ac:dyDescent="0.25">
      <c r="A47" s="46" t="s">
        <v>55</v>
      </c>
      <c r="B47" s="20">
        <f>+[3]Inversión!$H$23</f>
        <v>58514702.775000006</v>
      </c>
      <c r="C47" s="29"/>
      <c r="D47" s="29"/>
      <c r="E47" s="29"/>
      <c r="F47" s="29"/>
      <c r="G47" s="29"/>
      <c r="H47" s="20">
        <f>+B47+C47+D47+G47+E47+F47</f>
        <v>58514702.775000006</v>
      </c>
      <c r="I47" s="29"/>
      <c r="J47" s="21">
        <f>+H47+I47</f>
        <v>58514702.775000006</v>
      </c>
      <c r="K47" s="21">
        <v>46901765</v>
      </c>
      <c r="L47" s="21">
        <f t="shared" si="12"/>
        <v>-11612937.775000006</v>
      </c>
      <c r="M47" s="22">
        <f t="shared" si="13"/>
        <v>0.80153812248429379</v>
      </c>
    </row>
    <row r="48" spans="1:14" s="45" customFormat="1" ht="15" hidden="1" outlineLevel="1" x14ac:dyDescent="0.25">
      <c r="A48" s="46" t="s">
        <v>56</v>
      </c>
      <c r="B48" s="20">
        <f>+[3]Inversión!$H$33</f>
        <v>23710688.3178</v>
      </c>
      <c r="C48" s="29"/>
      <c r="D48" s="29"/>
      <c r="E48" s="29"/>
      <c r="F48" s="29"/>
      <c r="G48" s="29"/>
      <c r="H48" s="20">
        <f>+B48+C48+D48+G48+E48+F48</f>
        <v>23710688.3178</v>
      </c>
      <c r="I48" s="29"/>
      <c r="J48" s="21">
        <f>+H48+I48</f>
        <v>23710688.3178</v>
      </c>
      <c r="K48" s="21">
        <v>14417025</v>
      </c>
      <c r="L48" s="21">
        <f t="shared" si="12"/>
        <v>-9293663.3178000003</v>
      </c>
      <c r="M48" s="22">
        <f t="shared" si="13"/>
        <v>0.60803907532186252</v>
      </c>
    </row>
    <row r="49" spans="1:13" s="45" customFormat="1" ht="15" hidden="1" outlineLevel="1" x14ac:dyDescent="0.25">
      <c r="A49" s="46" t="s">
        <v>57</v>
      </c>
      <c r="B49" s="16">
        <f>+B50+B53</f>
        <v>80690000</v>
      </c>
      <c r="C49" s="29"/>
      <c r="D49" s="29"/>
      <c r="E49" s="29"/>
      <c r="F49" s="29"/>
      <c r="G49" s="29"/>
      <c r="H49" s="16">
        <f>+B49+C49+D49+G49+E49+F49</f>
        <v>80690000</v>
      </c>
      <c r="I49" s="16"/>
      <c r="J49" s="16">
        <f>+H49+I49</f>
        <v>80690000</v>
      </c>
      <c r="K49" s="16">
        <f>+K50+K53</f>
        <v>0</v>
      </c>
      <c r="L49" s="16">
        <f t="shared" si="12"/>
        <v>-80690000</v>
      </c>
      <c r="M49" s="17">
        <f t="shared" si="13"/>
        <v>0</v>
      </c>
    </row>
    <row r="50" spans="1:13" s="45" customFormat="1" ht="15" hidden="1" outlineLevel="2" x14ac:dyDescent="0.25">
      <c r="A50" s="46" t="s">
        <v>58</v>
      </c>
      <c r="B50" s="16">
        <f>+B51+B52</f>
        <v>13500000</v>
      </c>
      <c r="C50" s="29"/>
      <c r="D50" s="29"/>
      <c r="E50" s="29"/>
      <c r="F50" s="29"/>
      <c r="G50" s="29"/>
      <c r="H50" s="16">
        <f t="shared" ref="H50:H56" si="14">+B50+C50+D50+G50+E50+F50</f>
        <v>13500000</v>
      </c>
      <c r="I50" s="16"/>
      <c r="J50" s="16">
        <f t="shared" ref="J50:J55" si="15">+H50+I50</f>
        <v>13500000</v>
      </c>
      <c r="K50" s="16">
        <f>+K51+K52</f>
        <v>0</v>
      </c>
      <c r="L50" s="16">
        <f t="shared" si="12"/>
        <v>-13500000</v>
      </c>
      <c r="M50" s="17">
        <f t="shared" si="13"/>
        <v>0</v>
      </c>
    </row>
    <row r="51" spans="1:13" s="45" customFormat="1" ht="15" hidden="1" outlineLevel="2" x14ac:dyDescent="0.25">
      <c r="A51" s="46" t="s">
        <v>59</v>
      </c>
      <c r="B51" s="20"/>
      <c r="C51" s="29"/>
      <c r="D51" s="29"/>
      <c r="E51" s="29"/>
      <c r="F51" s="29"/>
      <c r="G51" s="29"/>
      <c r="H51" s="20">
        <f t="shared" si="14"/>
        <v>0</v>
      </c>
      <c r="I51" s="29"/>
      <c r="J51" s="21">
        <f t="shared" si="15"/>
        <v>0</v>
      </c>
      <c r="K51" s="21"/>
      <c r="L51" s="21">
        <f t="shared" si="12"/>
        <v>0</v>
      </c>
      <c r="M51" s="22">
        <f t="shared" si="13"/>
        <v>0</v>
      </c>
    </row>
    <row r="52" spans="1:13" s="45" customFormat="1" ht="15" hidden="1" outlineLevel="2" x14ac:dyDescent="0.25">
      <c r="A52" s="46" t="s">
        <v>60</v>
      </c>
      <c r="B52" s="20">
        <f>+[3]Inversión!$H$55</f>
        <v>13500000</v>
      </c>
      <c r="C52" s="29"/>
      <c r="D52" s="29"/>
      <c r="E52" s="29"/>
      <c r="F52" s="29"/>
      <c r="G52" s="29"/>
      <c r="H52" s="20">
        <f t="shared" si="14"/>
        <v>13500000</v>
      </c>
      <c r="I52" s="29"/>
      <c r="J52" s="21">
        <f t="shared" si="15"/>
        <v>13500000</v>
      </c>
      <c r="K52" s="21">
        <v>0</v>
      </c>
      <c r="L52" s="21">
        <f t="shared" si="12"/>
        <v>-13500000</v>
      </c>
      <c r="M52" s="22">
        <f t="shared" si="13"/>
        <v>0</v>
      </c>
    </row>
    <row r="53" spans="1:13" s="45" customFormat="1" ht="15" hidden="1" outlineLevel="2" x14ac:dyDescent="0.25">
      <c r="A53" s="46" t="s">
        <v>61</v>
      </c>
      <c r="B53" s="16">
        <f>+B54+B55</f>
        <v>67190000</v>
      </c>
      <c r="C53" s="29"/>
      <c r="D53" s="29"/>
      <c r="E53" s="29"/>
      <c r="F53" s="29"/>
      <c r="G53" s="29"/>
      <c r="H53" s="16">
        <f>+B53+C53+D53+G53+E53+F53</f>
        <v>67190000</v>
      </c>
      <c r="I53" s="16"/>
      <c r="J53" s="16">
        <f t="shared" si="15"/>
        <v>67190000</v>
      </c>
      <c r="K53" s="16">
        <f>+K54+K55</f>
        <v>0</v>
      </c>
      <c r="L53" s="16">
        <f t="shared" si="12"/>
        <v>-67190000</v>
      </c>
      <c r="M53" s="17">
        <f t="shared" si="13"/>
        <v>0</v>
      </c>
    </row>
    <row r="54" spans="1:13" s="45" customFormat="1" ht="15" hidden="1" outlineLevel="2" x14ac:dyDescent="0.25">
      <c r="A54" s="46" t="s">
        <v>62</v>
      </c>
      <c r="B54" s="20"/>
      <c r="C54" s="29"/>
      <c r="D54" s="29"/>
      <c r="E54" s="29"/>
      <c r="F54" s="29"/>
      <c r="G54" s="29"/>
      <c r="H54" s="20">
        <f t="shared" si="14"/>
        <v>0</v>
      </c>
      <c r="I54" s="29"/>
      <c r="J54" s="21">
        <f t="shared" si="15"/>
        <v>0</v>
      </c>
      <c r="K54" s="21">
        <v>0</v>
      </c>
      <c r="L54" s="21">
        <f t="shared" si="12"/>
        <v>0</v>
      </c>
      <c r="M54" s="22">
        <f t="shared" si="13"/>
        <v>0</v>
      </c>
    </row>
    <row r="55" spans="1:13" s="45" customFormat="1" ht="15" hidden="1" outlineLevel="2" x14ac:dyDescent="0.25">
      <c r="A55" s="46" t="s">
        <v>63</v>
      </c>
      <c r="B55" s="20">
        <f>+[3]Inversión!$H$58</f>
        <v>67190000</v>
      </c>
      <c r="C55" s="29"/>
      <c r="D55" s="29"/>
      <c r="E55" s="29"/>
      <c r="F55" s="29"/>
      <c r="G55" s="29"/>
      <c r="H55" s="20">
        <f t="shared" si="14"/>
        <v>67190000</v>
      </c>
      <c r="I55" s="29"/>
      <c r="J55" s="21">
        <f t="shared" si="15"/>
        <v>67190000</v>
      </c>
      <c r="K55" s="21">
        <v>0</v>
      </c>
      <c r="L55" s="21">
        <f t="shared" si="12"/>
        <v>-67190000</v>
      </c>
      <c r="M55" s="22">
        <f t="shared" si="13"/>
        <v>0</v>
      </c>
    </row>
    <row r="56" spans="1:13" s="45" customFormat="1" ht="15" hidden="1" outlineLevel="1" x14ac:dyDescent="0.25">
      <c r="A56" s="46" t="s">
        <v>64</v>
      </c>
      <c r="B56" s="16">
        <f>+[3]Inversión!$H$60</f>
        <v>135613439.75140002</v>
      </c>
      <c r="C56" s="29"/>
      <c r="D56" s="29"/>
      <c r="E56" s="29"/>
      <c r="F56" s="29"/>
      <c r="G56" s="29"/>
      <c r="H56" s="20">
        <f t="shared" si="14"/>
        <v>135613439.75140002</v>
      </c>
      <c r="I56" s="29"/>
      <c r="J56" s="21">
        <f>+H56+I56</f>
        <v>135613439.75140002</v>
      </c>
      <c r="K56" s="21">
        <v>43845355</v>
      </c>
      <c r="L56" s="21">
        <f t="shared" si="12"/>
        <v>-91768084.751400024</v>
      </c>
      <c r="M56" s="22">
        <f t="shared" si="13"/>
        <v>0.32331128153946376</v>
      </c>
    </row>
    <row r="57" spans="1:13" s="45" customFormat="1" ht="15" collapsed="1" x14ac:dyDescent="0.25">
      <c r="A57" s="47" t="s">
        <v>65</v>
      </c>
      <c r="B57" s="16">
        <f>SUM(B58:B60)</f>
        <v>54863275.542600006</v>
      </c>
      <c r="C57" s="29"/>
      <c r="D57" s="29"/>
      <c r="E57" s="29"/>
      <c r="F57" s="29"/>
      <c r="G57" s="29"/>
      <c r="H57" s="16">
        <f>SUM(H58:H60)</f>
        <v>54863275.542600006</v>
      </c>
      <c r="I57" s="29"/>
      <c r="J57" s="16">
        <f>SUM(J58:J60)</f>
        <v>54863275.542600006</v>
      </c>
      <c r="K57" s="16">
        <f>SUM(K58:K60)</f>
        <v>49503163</v>
      </c>
      <c r="L57" s="16">
        <f t="shared" si="12"/>
        <v>-5360112.5426000059</v>
      </c>
      <c r="M57" s="17">
        <f t="shared" si="13"/>
        <v>0.90230053729770454</v>
      </c>
    </row>
    <row r="58" spans="1:13" s="45" customFormat="1" ht="15" hidden="1" outlineLevel="1" x14ac:dyDescent="0.25">
      <c r="A58" s="46" t="s">
        <v>66</v>
      </c>
      <c r="B58" s="20">
        <f>+[3]Inversión!$H$75-2000000</f>
        <v>29676105.584200002</v>
      </c>
      <c r="C58" s="29"/>
      <c r="D58" s="29"/>
      <c r="E58" s="29"/>
      <c r="F58" s="29"/>
      <c r="G58" s="29"/>
      <c r="H58" s="20">
        <f>+B58+C58+D58+G58+E58+F58</f>
        <v>29676105.584200002</v>
      </c>
      <c r="I58" s="29"/>
      <c r="J58" s="21">
        <f>+H58+I58</f>
        <v>29676105.584200002</v>
      </c>
      <c r="K58" s="21">
        <v>25947763</v>
      </c>
      <c r="L58" s="21">
        <f t="shared" si="12"/>
        <v>-3728342.5842000023</v>
      </c>
      <c r="M58" s="22">
        <f t="shared" si="13"/>
        <v>0.87436550346467878</v>
      </c>
    </row>
    <row r="59" spans="1:13" s="45" customFormat="1" ht="15" hidden="1" outlineLevel="1" x14ac:dyDescent="0.25">
      <c r="A59" s="46" t="s">
        <v>67</v>
      </c>
      <c r="B59" s="20">
        <f>+[3]Inversión!$H$97+2000000</f>
        <v>10653699.9584</v>
      </c>
      <c r="C59" s="29"/>
      <c r="D59" s="29"/>
      <c r="E59" s="29"/>
      <c r="F59" s="29"/>
      <c r="G59" s="29"/>
      <c r="H59" s="20">
        <f>+B59+C59+D59+G59+E59+F59</f>
        <v>10653699.9584</v>
      </c>
      <c r="I59" s="29"/>
      <c r="J59" s="21">
        <f>+H59+I59</f>
        <v>10653699.9584</v>
      </c>
      <c r="K59" s="21">
        <v>9958260</v>
      </c>
      <c r="L59" s="21">
        <f t="shared" si="12"/>
        <v>-695439.95839999989</v>
      </c>
      <c r="M59" s="22">
        <f t="shared" si="13"/>
        <v>0.93472315147643381</v>
      </c>
    </row>
    <row r="60" spans="1:13" s="45" customFormat="1" ht="15" hidden="1" outlineLevel="1" x14ac:dyDescent="0.25">
      <c r="A60" s="46" t="s">
        <v>68</v>
      </c>
      <c r="B60" s="20">
        <f>+[3]Inversión!$H$107</f>
        <v>14533470</v>
      </c>
      <c r="C60" s="29"/>
      <c r="D60" s="29"/>
      <c r="E60" s="29"/>
      <c r="F60" s="29"/>
      <c r="G60" s="29"/>
      <c r="H60" s="20">
        <f>+B60+C60+D60+G60+E60+F60</f>
        <v>14533470</v>
      </c>
      <c r="I60" s="29"/>
      <c r="J60" s="21">
        <f>+H60+I60</f>
        <v>14533470</v>
      </c>
      <c r="K60" s="21">
        <v>13597140</v>
      </c>
      <c r="L60" s="21">
        <f t="shared" si="12"/>
        <v>-936330</v>
      </c>
      <c r="M60" s="22">
        <f t="shared" si="13"/>
        <v>0.93557422969187676</v>
      </c>
    </row>
    <row r="61" spans="1:13" s="45" customFormat="1" ht="15" collapsed="1" x14ac:dyDescent="0.25">
      <c r="A61" s="47" t="s">
        <v>69</v>
      </c>
      <c r="B61" s="16">
        <f>SUM(B62:B64)</f>
        <v>104295821.80478829</v>
      </c>
      <c r="C61" s="29"/>
      <c r="D61" s="29"/>
      <c r="E61" s="29"/>
      <c r="F61" s="29"/>
      <c r="G61" s="29"/>
      <c r="H61" s="16">
        <f>SUM(H62:H64)</f>
        <v>104295821.80478829</v>
      </c>
      <c r="I61" s="29"/>
      <c r="J61" s="16">
        <f>SUM(J62:J64)</f>
        <v>104295821.80478829</v>
      </c>
      <c r="K61" s="16">
        <f>SUM(K62:K64)</f>
        <v>86374217</v>
      </c>
      <c r="L61" s="16">
        <f t="shared" si="12"/>
        <v>-17921604.804788291</v>
      </c>
      <c r="M61" s="17">
        <f t="shared" si="13"/>
        <v>0.8281656494511126</v>
      </c>
    </row>
    <row r="62" spans="1:13" s="45" customFormat="1" ht="15" hidden="1" outlineLevel="1" x14ac:dyDescent="0.25">
      <c r="A62" s="46" t="s">
        <v>70</v>
      </c>
      <c r="B62" s="20">
        <f>+[3]Inversión!$H$113</f>
        <v>34470768.114088289</v>
      </c>
      <c r="C62" s="29"/>
      <c r="D62" s="29"/>
      <c r="E62" s="29"/>
      <c r="F62" s="29"/>
      <c r="G62" s="29"/>
      <c r="H62" s="20">
        <f>+B62+C62+D62+G62+E62+F62</f>
        <v>34470768.114088289</v>
      </c>
      <c r="I62" s="29"/>
      <c r="J62" s="21">
        <f>+H62+I62</f>
        <v>34470768.114088289</v>
      </c>
      <c r="K62" s="21">
        <v>26971168</v>
      </c>
      <c r="L62" s="21">
        <f t="shared" si="12"/>
        <v>-7499600.1140882894</v>
      </c>
      <c r="M62" s="22">
        <f t="shared" si="13"/>
        <v>0.78243594429730201</v>
      </c>
    </row>
    <row r="63" spans="1:13" s="45" customFormat="1" ht="15" hidden="1" outlineLevel="1" x14ac:dyDescent="0.25">
      <c r="A63" s="46" t="s">
        <v>71</v>
      </c>
      <c r="B63" s="20">
        <f>+[3]Inversión!$H$128</f>
        <v>45536313.810600005</v>
      </c>
      <c r="C63" s="29"/>
      <c r="D63" s="29"/>
      <c r="E63" s="29"/>
      <c r="F63" s="29"/>
      <c r="G63" s="29"/>
      <c r="H63" s="20">
        <f>+B63+C63+D63+G63+E63+F63</f>
        <v>45536313.810600005</v>
      </c>
      <c r="I63" s="29"/>
      <c r="J63" s="21">
        <f>+H63+I63</f>
        <v>45536313.810600005</v>
      </c>
      <c r="K63" s="21">
        <v>38152689</v>
      </c>
      <c r="L63" s="21">
        <f t="shared" si="12"/>
        <v>-7383624.8106000051</v>
      </c>
      <c r="M63" s="22">
        <f t="shared" si="13"/>
        <v>0.8378519429282123</v>
      </c>
    </row>
    <row r="64" spans="1:13" s="45" customFormat="1" ht="15" hidden="1" outlineLevel="1" x14ac:dyDescent="0.25">
      <c r="A64" s="46" t="s">
        <v>72</v>
      </c>
      <c r="B64" s="20">
        <f>+[3]Inversión!$H$135</f>
        <v>24288739.880100004</v>
      </c>
      <c r="C64" s="29"/>
      <c r="D64" s="29"/>
      <c r="E64" s="29"/>
      <c r="F64" s="29"/>
      <c r="G64" s="29"/>
      <c r="H64" s="20">
        <f>+B64+C64+D64+G64+E64+F64</f>
        <v>24288739.880100004</v>
      </c>
      <c r="I64" s="29"/>
      <c r="J64" s="21">
        <f>+H64+I64</f>
        <v>24288739.880100004</v>
      </c>
      <c r="K64" s="21">
        <v>21250360</v>
      </c>
      <c r="L64" s="21">
        <f t="shared" si="12"/>
        <v>-3038379.8801000044</v>
      </c>
      <c r="M64" s="22">
        <f t="shared" si="13"/>
        <v>0.87490582487610324</v>
      </c>
    </row>
    <row r="65" spans="1:13" s="45" customFormat="1" ht="15" collapsed="1" x14ac:dyDescent="0.25">
      <c r="A65" s="47" t="s">
        <v>73</v>
      </c>
      <c r="B65" s="16">
        <f>SUM(B66:B68)</f>
        <v>35252815</v>
      </c>
      <c r="C65" s="29"/>
      <c r="D65" s="29"/>
      <c r="E65" s="29"/>
      <c r="F65" s="29"/>
      <c r="G65" s="29"/>
      <c r="H65" s="16">
        <f>SUM(H66:H68)</f>
        <v>35252815</v>
      </c>
      <c r="I65" s="29"/>
      <c r="J65" s="16">
        <f>SUM(J66:J68)</f>
        <v>35252815</v>
      </c>
      <c r="K65" s="16">
        <f>SUM(K66:K68)</f>
        <v>23400271</v>
      </c>
      <c r="L65" s="16">
        <f t="shared" si="12"/>
        <v>-11852544</v>
      </c>
      <c r="M65" s="17">
        <f t="shared" si="13"/>
        <v>0.66378446657380408</v>
      </c>
    </row>
    <row r="66" spans="1:13" s="45" customFormat="1" ht="15" hidden="1" outlineLevel="1" x14ac:dyDescent="0.25">
      <c r="A66" s="46" t="s">
        <v>74</v>
      </c>
      <c r="B66" s="20">
        <f>+[3]Inversión!$H$144</f>
        <v>6352815</v>
      </c>
      <c r="C66" s="29"/>
      <c r="D66" s="29"/>
      <c r="E66" s="29"/>
      <c r="F66" s="29"/>
      <c r="G66" s="29"/>
      <c r="H66" s="20">
        <f>+B66+C66+D66+G66+E66+F66</f>
        <v>6352815</v>
      </c>
      <c r="I66" s="29"/>
      <c r="J66" s="21">
        <f>+H66+I66</f>
        <v>6352815</v>
      </c>
      <c r="K66" s="21">
        <v>6245785</v>
      </c>
      <c r="L66" s="21">
        <f t="shared" si="12"/>
        <v>-107030</v>
      </c>
      <c r="M66" s="22">
        <f t="shared" si="13"/>
        <v>0.98315235057214789</v>
      </c>
    </row>
    <row r="67" spans="1:13" s="45" customFormat="1" ht="15" hidden="1" outlineLevel="1" x14ac:dyDescent="0.25">
      <c r="A67" s="46" t="s">
        <v>75</v>
      </c>
      <c r="B67" s="20">
        <f>+[3]Inversión!$H$148</f>
        <v>28900000</v>
      </c>
      <c r="C67" s="29"/>
      <c r="D67" s="29"/>
      <c r="E67" s="29"/>
      <c r="F67" s="29"/>
      <c r="G67" s="29"/>
      <c r="H67" s="20">
        <f>+B67+C67+D67+G67+E67+F67</f>
        <v>28900000</v>
      </c>
      <c r="I67" s="29"/>
      <c r="J67" s="21">
        <f>+H67+I67</f>
        <v>28900000</v>
      </c>
      <c r="K67" s="21">
        <v>17154486</v>
      </c>
      <c r="L67" s="21">
        <f t="shared" si="12"/>
        <v>-11745514</v>
      </c>
      <c r="M67" s="22">
        <f t="shared" si="13"/>
        <v>0.59358083044982701</v>
      </c>
    </row>
    <row r="68" spans="1:13" s="45" customFormat="1" ht="15" hidden="1" outlineLevel="1" x14ac:dyDescent="0.25">
      <c r="A68" s="46" t="s">
        <v>76</v>
      </c>
      <c r="B68" s="20"/>
      <c r="C68" s="29"/>
      <c r="D68" s="29"/>
      <c r="E68" s="29"/>
      <c r="F68" s="29"/>
      <c r="G68" s="29"/>
      <c r="H68" s="20">
        <f>+B68+C68+D68+G68+E68+F68</f>
        <v>0</v>
      </c>
      <c r="I68" s="29"/>
      <c r="J68" s="21">
        <f>+H68+I68</f>
        <v>0</v>
      </c>
      <c r="K68" s="21"/>
      <c r="L68" s="21">
        <f t="shared" si="12"/>
        <v>0</v>
      </c>
      <c r="M68" s="22">
        <f t="shared" si="13"/>
        <v>0</v>
      </c>
    </row>
    <row r="69" spans="1:13" s="45" customFormat="1" ht="15" collapsed="1" x14ac:dyDescent="0.25">
      <c r="A69" s="47" t="s">
        <v>77</v>
      </c>
      <c r="B69" s="16">
        <f>SUM(B70:B71)</f>
        <v>86286477.406199992</v>
      </c>
      <c r="C69" s="29"/>
      <c r="D69" s="29"/>
      <c r="E69" s="29"/>
      <c r="F69" s="29"/>
      <c r="G69" s="29"/>
      <c r="H69" s="16">
        <f>SUM(H70:H71)</f>
        <v>86286477.406199992</v>
      </c>
      <c r="I69" s="29"/>
      <c r="J69" s="16">
        <f>SUM(J70:J71)</f>
        <v>86286477.406199992</v>
      </c>
      <c r="K69" s="16">
        <f>SUM(K70:K71)</f>
        <v>58255412</v>
      </c>
      <c r="L69" s="16">
        <f t="shared" si="12"/>
        <v>-28031065.406199992</v>
      </c>
      <c r="M69" s="17">
        <f t="shared" si="13"/>
        <v>0.67513953230189627</v>
      </c>
    </row>
    <row r="70" spans="1:13" s="45" customFormat="1" ht="15" hidden="1" outlineLevel="1" x14ac:dyDescent="0.25">
      <c r="A70" s="46" t="s">
        <v>78</v>
      </c>
      <c r="B70" s="20">
        <f>+[3]Inversión!$H$163</f>
        <v>72451077.406199992</v>
      </c>
      <c r="C70" s="29"/>
      <c r="D70" s="29"/>
      <c r="E70" s="29"/>
      <c r="F70" s="29"/>
      <c r="G70" s="29"/>
      <c r="H70" s="20">
        <f>+B70+C70+D70+G70+E70+F70</f>
        <v>72451077.406199992</v>
      </c>
      <c r="I70" s="29"/>
      <c r="J70" s="21">
        <f>+H70+I70</f>
        <v>72451077.406199992</v>
      </c>
      <c r="K70" s="21">
        <v>58255412</v>
      </c>
      <c r="L70" s="21">
        <f t="shared" si="12"/>
        <v>-14195665.406199992</v>
      </c>
      <c r="M70" s="22">
        <f t="shared" si="13"/>
        <v>0.80406550303439384</v>
      </c>
    </row>
    <row r="71" spans="1:13" s="45" customFormat="1" ht="15" hidden="1" outlineLevel="1" x14ac:dyDescent="0.25">
      <c r="A71" s="46" t="s">
        <v>79</v>
      </c>
      <c r="B71" s="20">
        <f>+[3]Inversión!$H$179</f>
        <v>13835400</v>
      </c>
      <c r="C71" s="29"/>
      <c r="D71" s="29"/>
      <c r="E71" s="29"/>
      <c r="F71" s="29"/>
      <c r="G71" s="29"/>
      <c r="H71" s="20">
        <f>+B71+C71+D71+G71+E71+F71</f>
        <v>13835400</v>
      </c>
      <c r="I71" s="29"/>
      <c r="J71" s="21">
        <f>+H71+I71</f>
        <v>13835400</v>
      </c>
      <c r="K71" s="21"/>
      <c r="L71" s="21">
        <f t="shared" si="12"/>
        <v>-13835400</v>
      </c>
      <c r="M71" s="22">
        <f t="shared" si="13"/>
        <v>0</v>
      </c>
    </row>
    <row r="72" spans="1:13" s="45" customFormat="1" ht="15" collapsed="1" x14ac:dyDescent="0.25">
      <c r="A72" s="46"/>
      <c r="B72" s="20"/>
      <c r="C72" s="29"/>
      <c r="D72" s="29"/>
      <c r="E72" s="29"/>
      <c r="F72" s="29"/>
      <c r="G72" s="29"/>
      <c r="H72" s="20"/>
      <c r="I72" s="29"/>
      <c r="J72" s="21"/>
      <c r="K72" s="21"/>
      <c r="L72" s="21"/>
      <c r="M72" s="22"/>
    </row>
    <row r="73" spans="1:13" s="45" customFormat="1" ht="15" x14ac:dyDescent="0.25">
      <c r="A73" s="47" t="s">
        <v>80</v>
      </c>
      <c r="B73" s="20"/>
      <c r="C73" s="29"/>
      <c r="D73" s="29"/>
      <c r="E73" s="29"/>
      <c r="F73" s="29">
        <f>+F74+F81+F84+F90+F99+F104</f>
        <v>1940967681.6844547</v>
      </c>
      <c r="G73" s="29"/>
      <c r="H73" s="29">
        <f>+H74+H90+H84+H81+H99+H104</f>
        <v>1940967681.6844544</v>
      </c>
      <c r="I73" s="29"/>
      <c r="J73" s="16">
        <f>+H73+I73</f>
        <v>1940967681.6844544</v>
      </c>
      <c r="K73" s="29">
        <f>+K74+K81+K84+K90+K99+K104</f>
        <v>1288482128</v>
      </c>
      <c r="L73" s="29">
        <f t="shared" ref="L73:L109" si="16">+K73-J73</f>
        <v>-652485553.68445444</v>
      </c>
      <c r="M73" s="17">
        <f t="shared" ref="M73:M109" si="17">IFERROR(K73/J73,0)</f>
        <v>0.6638349211882808</v>
      </c>
    </row>
    <row r="74" spans="1:13" s="45" customFormat="1" ht="15" x14ac:dyDescent="0.25">
      <c r="A74" s="47" t="s">
        <v>81</v>
      </c>
      <c r="B74" s="20"/>
      <c r="C74" s="29"/>
      <c r="D74" s="29"/>
      <c r="E74" s="29"/>
      <c r="F74" s="29">
        <f>SUM(F75:F80)</f>
        <v>112017045.40000001</v>
      </c>
      <c r="G74" s="29"/>
      <c r="H74" s="29">
        <f>SUM(H75:H80)</f>
        <v>112017045.40000001</v>
      </c>
      <c r="I74" s="29"/>
      <c r="J74" s="29">
        <f>SUM(J75:J80)</f>
        <v>112017045.40000001</v>
      </c>
      <c r="K74" s="29">
        <f>SUM(K75:K80)</f>
        <v>902272</v>
      </c>
      <c r="L74" s="29">
        <f t="shared" si="16"/>
        <v>-111114773.40000001</v>
      </c>
      <c r="M74" s="17">
        <f t="shared" si="17"/>
        <v>8.0547741352942348E-3</v>
      </c>
    </row>
    <row r="75" spans="1:13" s="45" customFormat="1" ht="15" hidden="1" outlineLevel="1" x14ac:dyDescent="0.25">
      <c r="A75" s="46" t="s">
        <v>82</v>
      </c>
      <c r="B75" s="20"/>
      <c r="C75" s="29"/>
      <c r="D75" s="29"/>
      <c r="E75" s="29"/>
      <c r="F75" s="21">
        <v>0</v>
      </c>
      <c r="G75" s="29"/>
      <c r="H75" s="20">
        <f t="shared" ref="H75:H80" si="18">+B75+C75+D75+G75+E75+F75</f>
        <v>0</v>
      </c>
      <c r="I75" s="29"/>
      <c r="J75" s="21">
        <f t="shared" ref="J75:J80" si="19">+H75+I75</f>
        <v>0</v>
      </c>
      <c r="K75" s="21"/>
      <c r="L75" s="21">
        <f t="shared" si="16"/>
        <v>0</v>
      </c>
      <c r="M75" s="22">
        <f t="shared" si="17"/>
        <v>0</v>
      </c>
    </row>
    <row r="76" spans="1:13" s="45" customFormat="1" ht="15" hidden="1" outlineLevel="1" x14ac:dyDescent="0.25">
      <c r="A76" s="46" t="s">
        <v>83</v>
      </c>
      <c r="B76" s="20"/>
      <c r="C76" s="29"/>
      <c r="D76" s="29"/>
      <c r="E76" s="29"/>
      <c r="F76" s="21">
        <v>0</v>
      </c>
      <c r="G76" s="29"/>
      <c r="H76" s="20">
        <f t="shared" si="18"/>
        <v>0</v>
      </c>
      <c r="I76" s="29"/>
      <c r="J76" s="21">
        <f t="shared" si="19"/>
        <v>0</v>
      </c>
      <c r="K76" s="21"/>
      <c r="L76" s="21">
        <f t="shared" si="16"/>
        <v>0</v>
      </c>
      <c r="M76" s="22">
        <f t="shared" si="17"/>
        <v>0</v>
      </c>
    </row>
    <row r="77" spans="1:13" s="45" customFormat="1" ht="15" hidden="1" outlineLevel="1" x14ac:dyDescent="0.25">
      <c r="A77" s="46" t="s">
        <v>84</v>
      </c>
      <c r="B77" s="20"/>
      <c r="C77" s="29"/>
      <c r="D77" s="29"/>
      <c r="E77" s="29"/>
      <c r="F77" s="21">
        <v>0</v>
      </c>
      <c r="G77" s="29"/>
      <c r="H77" s="20">
        <f t="shared" si="18"/>
        <v>0</v>
      </c>
      <c r="I77" s="29"/>
      <c r="J77" s="21">
        <f t="shared" si="19"/>
        <v>0</v>
      </c>
      <c r="K77" s="21"/>
      <c r="L77" s="21">
        <f t="shared" si="16"/>
        <v>0</v>
      </c>
      <c r="M77" s="22">
        <f t="shared" si="17"/>
        <v>0</v>
      </c>
    </row>
    <row r="78" spans="1:13" s="45" customFormat="1" ht="15" hidden="1" outlineLevel="1" x14ac:dyDescent="0.25">
      <c r="A78" s="46" t="s">
        <v>85</v>
      </c>
      <c r="B78" s="20"/>
      <c r="C78" s="29"/>
      <c r="D78" s="29"/>
      <c r="E78" s="29"/>
      <c r="F78" s="21">
        <f>+'[4]Solicitud I trimestre 2016'!$E$27</f>
        <v>4542598</v>
      </c>
      <c r="G78" s="29"/>
      <c r="H78" s="20">
        <f t="shared" si="18"/>
        <v>4542598</v>
      </c>
      <c r="I78" s="29"/>
      <c r="J78" s="21">
        <f t="shared" si="19"/>
        <v>4542598</v>
      </c>
      <c r="K78" s="21">
        <v>902272</v>
      </c>
      <c r="L78" s="21">
        <f t="shared" si="16"/>
        <v>-3640326</v>
      </c>
      <c r="M78" s="22">
        <f t="shared" si="17"/>
        <v>0.19862466368364534</v>
      </c>
    </row>
    <row r="79" spans="1:13" s="45" customFormat="1" ht="15" hidden="1" outlineLevel="1" x14ac:dyDescent="0.25">
      <c r="A79" s="46" t="s">
        <v>86</v>
      </c>
      <c r="B79" s="20"/>
      <c r="C79" s="29"/>
      <c r="D79" s="29"/>
      <c r="E79" s="29"/>
      <c r="F79" s="21">
        <f>+'[4]Solicitud I trimestre 2016'!$E$28+3000000</f>
        <v>80474447.400000006</v>
      </c>
      <c r="G79" s="29"/>
      <c r="H79" s="20">
        <f t="shared" si="18"/>
        <v>80474447.400000006</v>
      </c>
      <c r="I79" s="29"/>
      <c r="J79" s="21">
        <f t="shared" si="19"/>
        <v>80474447.400000006</v>
      </c>
      <c r="K79" s="21"/>
      <c r="L79" s="21">
        <f t="shared" si="16"/>
        <v>-80474447.400000006</v>
      </c>
      <c r="M79" s="22">
        <f t="shared" si="17"/>
        <v>0</v>
      </c>
    </row>
    <row r="80" spans="1:13" s="45" customFormat="1" ht="15" hidden="1" outlineLevel="1" x14ac:dyDescent="0.25">
      <c r="A80" s="46" t="s">
        <v>87</v>
      </c>
      <c r="B80" s="20"/>
      <c r="C80" s="29"/>
      <c r="D80" s="29"/>
      <c r="E80" s="29"/>
      <c r="F80" s="21">
        <f>+'[4]Solicitud I trimestre 2016'!$E$29-3000000</f>
        <v>27000000</v>
      </c>
      <c r="G80" s="29"/>
      <c r="H80" s="20">
        <f t="shared" si="18"/>
        <v>27000000</v>
      </c>
      <c r="I80" s="29"/>
      <c r="J80" s="21">
        <f t="shared" si="19"/>
        <v>27000000</v>
      </c>
      <c r="K80" s="21"/>
      <c r="L80" s="21">
        <f t="shared" si="16"/>
        <v>-27000000</v>
      </c>
      <c r="M80" s="22">
        <f t="shared" si="17"/>
        <v>0</v>
      </c>
    </row>
    <row r="81" spans="1:13" s="45" customFormat="1" ht="15" collapsed="1" x14ac:dyDescent="0.25">
      <c r="A81" s="47" t="s">
        <v>88</v>
      </c>
      <c r="B81" s="20"/>
      <c r="C81" s="29"/>
      <c r="D81" s="29"/>
      <c r="E81" s="29"/>
      <c r="F81" s="29">
        <f>SUM(F82:F83)</f>
        <v>52207272</v>
      </c>
      <c r="G81" s="29"/>
      <c r="H81" s="29">
        <f>SUM(H82:H83)</f>
        <v>52207272</v>
      </c>
      <c r="I81" s="29"/>
      <c r="J81" s="29">
        <f>SUM(J82:J83)</f>
        <v>52207272</v>
      </c>
      <c r="K81" s="29">
        <f>SUM(K82:K83)</f>
        <v>34970804</v>
      </c>
      <c r="L81" s="29">
        <f t="shared" si="16"/>
        <v>-17236468</v>
      </c>
      <c r="M81" s="17">
        <f t="shared" si="17"/>
        <v>0.66984545754468838</v>
      </c>
    </row>
    <row r="82" spans="1:13" s="45" customFormat="1" ht="15" hidden="1" outlineLevel="1" x14ac:dyDescent="0.25">
      <c r="A82" s="46" t="s">
        <v>89</v>
      </c>
      <c r="B82" s="20"/>
      <c r="C82" s="29"/>
      <c r="D82" s="29"/>
      <c r="E82" s="29"/>
      <c r="F82" s="21">
        <f>+'[4]Solicitud I trimestre 2016'!$E$31</f>
        <v>32207272</v>
      </c>
      <c r="G82" s="29"/>
      <c r="H82" s="20">
        <f>+B82+C82+D82+G82+E82+F82</f>
        <v>32207272</v>
      </c>
      <c r="I82" s="29"/>
      <c r="J82" s="21">
        <f>+H82+I82</f>
        <v>32207272</v>
      </c>
      <c r="K82" s="21">
        <v>17319960</v>
      </c>
      <c r="L82" s="21">
        <f t="shared" si="16"/>
        <v>-14887312</v>
      </c>
      <c r="M82" s="22">
        <f t="shared" si="17"/>
        <v>0.53776550836096892</v>
      </c>
    </row>
    <row r="83" spans="1:13" s="45" customFormat="1" ht="15" hidden="1" outlineLevel="1" x14ac:dyDescent="0.25">
      <c r="A83" s="46" t="s">
        <v>90</v>
      </c>
      <c r="B83" s="20"/>
      <c r="C83" s="29"/>
      <c r="D83" s="29"/>
      <c r="E83" s="29"/>
      <c r="F83" s="21">
        <f>+'[4]Solicitud I trimestre 2016'!$E$32</f>
        <v>20000000</v>
      </c>
      <c r="G83" s="29"/>
      <c r="H83" s="20">
        <f>+B83+C83+D83+G83+E83+F83</f>
        <v>20000000</v>
      </c>
      <c r="I83" s="29"/>
      <c r="J83" s="21">
        <f>+H83+I83</f>
        <v>20000000</v>
      </c>
      <c r="K83" s="21">
        <v>17650844</v>
      </c>
      <c r="L83" s="21">
        <f t="shared" si="16"/>
        <v>-2349156</v>
      </c>
      <c r="M83" s="22">
        <f t="shared" si="17"/>
        <v>0.88254220000000005</v>
      </c>
    </row>
    <row r="84" spans="1:13" s="45" customFormat="1" ht="15" collapsed="1" x14ac:dyDescent="0.25">
      <c r="A84" s="47" t="s">
        <v>91</v>
      </c>
      <c r="B84" s="20"/>
      <c r="C84" s="29"/>
      <c r="D84" s="29"/>
      <c r="E84" s="29"/>
      <c r="F84" s="29">
        <f>+SUM(F85:F89)</f>
        <v>1338426365.2844546</v>
      </c>
      <c r="G84" s="29"/>
      <c r="H84" s="29">
        <f>SUM(H85:H89)</f>
        <v>1338426365.2844546</v>
      </c>
      <c r="I84" s="29"/>
      <c r="J84" s="29">
        <f>SUM(J85:J89)</f>
        <v>1338426365.2844546</v>
      </c>
      <c r="K84" s="29">
        <f>SUM(K85:K89)</f>
        <v>1042440576</v>
      </c>
      <c r="L84" s="29">
        <f t="shared" si="16"/>
        <v>-295985789.28445458</v>
      </c>
      <c r="M84" s="17">
        <f t="shared" si="17"/>
        <v>0.77885538049637193</v>
      </c>
    </row>
    <row r="85" spans="1:13" s="45" customFormat="1" ht="15" hidden="1" outlineLevel="1" x14ac:dyDescent="0.25">
      <c r="A85" s="46" t="s">
        <v>92</v>
      </c>
      <c r="B85" s="20"/>
      <c r="C85" s="29"/>
      <c r="D85" s="29"/>
      <c r="E85" s="29"/>
      <c r="F85" s="21">
        <f>+'[4]Solicitud I trimestre 2016'!$E$34</f>
        <v>1285520000</v>
      </c>
      <c r="G85" s="29"/>
      <c r="H85" s="20">
        <f>+B85+C85+D85+G85+E85+F85</f>
        <v>1285520000</v>
      </c>
      <c r="I85" s="29"/>
      <c r="J85" s="21">
        <f>+H85+I85</f>
        <v>1285520000</v>
      </c>
      <c r="K85" s="21">
        <v>1020901991</v>
      </c>
      <c r="L85" s="21">
        <f t="shared" si="16"/>
        <v>-264618009</v>
      </c>
      <c r="M85" s="22">
        <f t="shared" si="17"/>
        <v>0.79415488751633578</v>
      </c>
    </row>
    <row r="86" spans="1:13" s="45" customFormat="1" ht="15" hidden="1" outlineLevel="1" x14ac:dyDescent="0.25">
      <c r="A86" s="46" t="s">
        <v>93</v>
      </c>
      <c r="B86" s="20"/>
      <c r="C86" s="29"/>
      <c r="D86" s="29"/>
      <c r="E86" s="29"/>
      <c r="F86" s="21">
        <f>+'[4]Solicitud I trimestre 2016'!$E$35</f>
        <v>26000000</v>
      </c>
      <c r="G86" s="29"/>
      <c r="H86" s="20">
        <f>+B86+C86+D86+G86+E86+F86</f>
        <v>26000000</v>
      </c>
      <c r="I86" s="29"/>
      <c r="J86" s="21">
        <f>+H86+I86</f>
        <v>26000000</v>
      </c>
      <c r="K86" s="21">
        <v>8470000</v>
      </c>
      <c r="L86" s="21">
        <f t="shared" si="16"/>
        <v>-17530000</v>
      </c>
      <c r="M86" s="22">
        <f t="shared" si="17"/>
        <v>0.32576923076923076</v>
      </c>
    </row>
    <row r="87" spans="1:13" s="45" customFormat="1" ht="15" hidden="1" outlineLevel="1" x14ac:dyDescent="0.25">
      <c r="A87" s="46" t="s">
        <v>94</v>
      </c>
      <c r="B87" s="20"/>
      <c r="C87" s="29"/>
      <c r="D87" s="29"/>
      <c r="E87" s="29"/>
      <c r="F87" s="21">
        <f>+'[4]Solicitud I trimestre 2016'!$E$36</f>
        <v>15255623.135454547</v>
      </c>
      <c r="G87" s="29"/>
      <c r="H87" s="20">
        <f>+B87+C87+D87+G87+E87+F87</f>
        <v>15255623.135454547</v>
      </c>
      <c r="I87" s="29"/>
      <c r="J87" s="21">
        <f>+H87+I87</f>
        <v>15255623.135454547</v>
      </c>
      <c r="K87" s="21">
        <v>5202689</v>
      </c>
      <c r="L87" s="21">
        <f t="shared" si="16"/>
        <v>-10052934.135454547</v>
      </c>
      <c r="M87" s="22">
        <f t="shared" si="17"/>
        <v>0.34103418482518671</v>
      </c>
    </row>
    <row r="88" spans="1:13" s="45" customFormat="1" ht="15" hidden="1" outlineLevel="1" x14ac:dyDescent="0.25">
      <c r="A88" s="46" t="s">
        <v>95</v>
      </c>
      <c r="B88" s="20"/>
      <c r="C88" s="29"/>
      <c r="D88" s="29"/>
      <c r="E88" s="29"/>
      <c r="F88" s="21">
        <f>+'[4]Solicitud I trimestre 2016'!$E$37</f>
        <v>11650742.149</v>
      </c>
      <c r="G88" s="29"/>
      <c r="H88" s="20">
        <f>+B88+C88+D88+G88+E88+F88</f>
        <v>11650742.149</v>
      </c>
      <c r="I88" s="29"/>
      <c r="J88" s="21">
        <f>+H88+I88</f>
        <v>11650742.149</v>
      </c>
      <c r="K88" s="21">
        <v>7865896</v>
      </c>
      <c r="L88" s="21">
        <f t="shared" si="16"/>
        <v>-3784846.1490000002</v>
      </c>
      <c r="M88" s="22">
        <f t="shared" si="17"/>
        <v>0.67514119696444752</v>
      </c>
    </row>
    <row r="89" spans="1:13" s="45" customFormat="1" ht="15" hidden="1" outlineLevel="1" x14ac:dyDescent="0.25">
      <c r="A89" s="46" t="s">
        <v>96</v>
      </c>
      <c r="B89" s="20"/>
      <c r="C89" s="29"/>
      <c r="D89" s="29"/>
      <c r="E89" s="29"/>
      <c r="F89" s="21">
        <v>0</v>
      </c>
      <c r="G89" s="29"/>
      <c r="H89" s="20">
        <f>+B89+C89+D89+G89+E89+F89</f>
        <v>0</v>
      </c>
      <c r="I89" s="29"/>
      <c r="J89" s="21">
        <f>+H89+I89</f>
        <v>0</v>
      </c>
      <c r="K89" s="21"/>
      <c r="L89" s="21">
        <f t="shared" si="16"/>
        <v>0</v>
      </c>
      <c r="M89" s="22">
        <f t="shared" si="17"/>
        <v>0</v>
      </c>
    </row>
    <row r="90" spans="1:13" s="45" customFormat="1" ht="30" collapsed="1" x14ac:dyDescent="0.25">
      <c r="A90" s="48" t="s">
        <v>97</v>
      </c>
      <c r="B90" s="20"/>
      <c r="C90" s="29"/>
      <c r="D90" s="29"/>
      <c r="E90" s="29"/>
      <c r="F90" s="29">
        <f>SUM(F91:F98)</f>
        <v>187454935</v>
      </c>
      <c r="G90" s="29"/>
      <c r="H90" s="29">
        <f>SUM(H91:H98)</f>
        <v>187454935</v>
      </c>
      <c r="I90" s="29"/>
      <c r="J90" s="29">
        <f>SUM(J91:J98)</f>
        <v>187454935</v>
      </c>
      <c r="K90" s="29">
        <f>SUM(K91:K98)</f>
        <v>122929321</v>
      </c>
      <c r="L90" s="29">
        <f t="shared" si="16"/>
        <v>-64525614</v>
      </c>
      <c r="M90" s="17">
        <f t="shared" si="17"/>
        <v>0.65578066002903579</v>
      </c>
    </row>
    <row r="91" spans="1:13" s="45" customFormat="1" ht="15" hidden="1" outlineLevel="1" x14ac:dyDescent="0.25">
      <c r="A91" s="46" t="s">
        <v>98</v>
      </c>
      <c r="B91" s="20"/>
      <c r="C91" s="29"/>
      <c r="D91" s="29"/>
      <c r="E91" s="29"/>
      <c r="F91" s="21">
        <f>+'[4]Solicitud I trimestre 2016'!$E$40</f>
        <v>25624800</v>
      </c>
      <c r="G91" s="29"/>
      <c r="H91" s="20">
        <f t="shared" ref="H91:H98" si="20">+B91+C91+D91+G91+E91+F91</f>
        <v>25624800</v>
      </c>
      <c r="I91" s="29"/>
      <c r="J91" s="21">
        <f t="shared" ref="J91:J98" si="21">+H91+I91</f>
        <v>25624800</v>
      </c>
      <c r="K91" s="21">
        <v>20499840</v>
      </c>
      <c r="L91" s="21">
        <f t="shared" si="16"/>
        <v>-5124960</v>
      </c>
      <c r="M91" s="22">
        <f t="shared" si="17"/>
        <v>0.8</v>
      </c>
    </row>
    <row r="92" spans="1:13" s="45" customFormat="1" ht="15" hidden="1" outlineLevel="1" x14ac:dyDescent="0.25">
      <c r="A92" s="46" t="s">
        <v>99</v>
      </c>
      <c r="B92" s="20"/>
      <c r="C92" s="29"/>
      <c r="D92" s="29"/>
      <c r="E92" s="29"/>
      <c r="F92" s="21">
        <f>+'[4]Solicitud I trimestre 2016'!$E$41</f>
        <v>5850000</v>
      </c>
      <c r="G92" s="29"/>
      <c r="H92" s="20">
        <f t="shared" si="20"/>
        <v>5850000</v>
      </c>
      <c r="I92" s="29"/>
      <c r="J92" s="21">
        <f t="shared" si="21"/>
        <v>5850000</v>
      </c>
      <c r="K92" s="21">
        <v>4978370</v>
      </c>
      <c r="L92" s="21">
        <f t="shared" si="16"/>
        <v>-871630</v>
      </c>
      <c r="M92" s="22">
        <f t="shared" si="17"/>
        <v>0.85100341880341879</v>
      </c>
    </row>
    <row r="93" spans="1:13" s="45" customFormat="1" ht="15" hidden="1" outlineLevel="1" x14ac:dyDescent="0.25">
      <c r="A93" s="46" t="s">
        <v>100</v>
      </c>
      <c r="B93" s="20"/>
      <c r="C93" s="29"/>
      <c r="D93" s="29"/>
      <c r="E93" s="29"/>
      <c r="F93" s="21">
        <f>+'[4]Solicitud I trimestre 2016'!$E$42</f>
        <v>26478960</v>
      </c>
      <c r="G93" s="29"/>
      <c r="H93" s="20">
        <f t="shared" si="20"/>
        <v>26478960</v>
      </c>
      <c r="I93" s="29"/>
      <c r="J93" s="21">
        <f t="shared" si="21"/>
        <v>26478960</v>
      </c>
      <c r="K93" s="21">
        <v>6833280</v>
      </c>
      <c r="L93" s="21">
        <f t="shared" si="16"/>
        <v>-19645680</v>
      </c>
      <c r="M93" s="22">
        <f t="shared" si="17"/>
        <v>0.25806451612903225</v>
      </c>
    </row>
    <row r="94" spans="1:13" s="45" customFormat="1" ht="15" hidden="1" outlineLevel="1" x14ac:dyDescent="0.25">
      <c r="A94" s="46" t="s">
        <v>101</v>
      </c>
      <c r="B94" s="20"/>
      <c r="C94" s="29"/>
      <c r="D94" s="29"/>
      <c r="E94" s="29"/>
      <c r="F94" s="21">
        <f>+'[4]Solicitud I trimestre 2016'!$E$43</f>
        <v>6400000</v>
      </c>
      <c r="G94" s="29"/>
      <c r="H94" s="20">
        <f t="shared" si="20"/>
        <v>6400000</v>
      </c>
      <c r="I94" s="29"/>
      <c r="J94" s="21">
        <f t="shared" si="21"/>
        <v>6400000</v>
      </c>
      <c r="K94" s="21">
        <v>3381253</v>
      </c>
      <c r="L94" s="21">
        <f t="shared" si="16"/>
        <v>-3018747</v>
      </c>
      <c r="M94" s="22">
        <f t="shared" si="17"/>
        <v>0.52832078125000004</v>
      </c>
    </row>
    <row r="95" spans="1:13" s="45" customFormat="1" ht="15" hidden="1" outlineLevel="1" x14ac:dyDescent="0.25">
      <c r="A95" s="46" t="s">
        <v>102</v>
      </c>
      <c r="B95" s="20"/>
      <c r="C95" s="29"/>
      <c r="D95" s="29"/>
      <c r="E95" s="29"/>
      <c r="F95" s="21">
        <f>+'[4]Solicitud I trimestre 2016'!$E$44</f>
        <v>38134000</v>
      </c>
      <c r="G95" s="29"/>
      <c r="H95" s="20">
        <f t="shared" si="20"/>
        <v>38134000</v>
      </c>
      <c r="I95" s="29"/>
      <c r="J95" s="21">
        <f t="shared" si="21"/>
        <v>38134000</v>
      </c>
      <c r="K95" s="21">
        <v>34274458</v>
      </c>
      <c r="L95" s="21">
        <f t="shared" si="16"/>
        <v>-3859542</v>
      </c>
      <c r="M95" s="22">
        <f t="shared" si="17"/>
        <v>0.89879000367126449</v>
      </c>
    </row>
    <row r="96" spans="1:13" s="45" customFormat="1" ht="15" hidden="1" outlineLevel="1" x14ac:dyDescent="0.25">
      <c r="A96" s="46" t="s">
        <v>103</v>
      </c>
      <c r="B96" s="20"/>
      <c r="C96" s="29"/>
      <c r="D96" s="29"/>
      <c r="E96" s="29"/>
      <c r="F96" s="21">
        <f>+'[4]Solicitud I trimestre 2016'!$E$45</f>
        <v>34967175</v>
      </c>
      <c r="G96" s="29"/>
      <c r="H96" s="20">
        <f t="shared" si="20"/>
        <v>34967175</v>
      </c>
      <c r="I96" s="29"/>
      <c r="J96" s="21">
        <f t="shared" si="21"/>
        <v>34967175</v>
      </c>
      <c r="K96" s="21">
        <v>33868520</v>
      </c>
      <c r="L96" s="21">
        <f t="shared" si="16"/>
        <v>-1098655</v>
      </c>
      <c r="M96" s="22">
        <f t="shared" si="17"/>
        <v>0.96858039003722773</v>
      </c>
    </row>
    <row r="97" spans="1:13" s="45" customFormat="1" ht="15" hidden="1" outlineLevel="1" x14ac:dyDescent="0.25">
      <c r="A97" s="46" t="s">
        <v>104</v>
      </c>
      <c r="B97" s="20"/>
      <c r="C97" s="29"/>
      <c r="D97" s="29"/>
      <c r="E97" s="29"/>
      <c r="F97" s="21">
        <f>+'[4]Solicitud I trimestre 2016'!$E$46</f>
        <v>30000000</v>
      </c>
      <c r="G97" s="29"/>
      <c r="H97" s="20">
        <f t="shared" si="20"/>
        <v>30000000</v>
      </c>
      <c r="I97" s="29"/>
      <c r="J97" s="21">
        <f t="shared" si="21"/>
        <v>30000000</v>
      </c>
      <c r="K97" s="21">
        <v>0</v>
      </c>
      <c r="L97" s="21">
        <f t="shared" si="16"/>
        <v>-30000000</v>
      </c>
      <c r="M97" s="22">
        <f t="shared" si="17"/>
        <v>0</v>
      </c>
    </row>
    <row r="98" spans="1:13" s="45" customFormat="1" ht="15" hidden="1" outlineLevel="1" x14ac:dyDescent="0.25">
      <c r="A98" s="46" t="s">
        <v>105</v>
      </c>
      <c r="B98" s="20"/>
      <c r="C98" s="29"/>
      <c r="D98" s="29"/>
      <c r="E98" s="29"/>
      <c r="F98" s="21">
        <f>+'[4]Solicitud I trimestre 2016'!$E$47</f>
        <v>20000000</v>
      </c>
      <c r="G98" s="29"/>
      <c r="H98" s="20">
        <f t="shared" si="20"/>
        <v>20000000</v>
      </c>
      <c r="I98" s="29"/>
      <c r="J98" s="21">
        <f t="shared" si="21"/>
        <v>20000000</v>
      </c>
      <c r="K98" s="21">
        <v>19093600</v>
      </c>
      <c r="L98" s="21">
        <f t="shared" si="16"/>
        <v>-906400</v>
      </c>
      <c r="M98" s="22">
        <f t="shared" si="17"/>
        <v>0.95467999999999997</v>
      </c>
    </row>
    <row r="99" spans="1:13" s="45" customFormat="1" ht="15" collapsed="1" x14ac:dyDescent="0.25">
      <c r="A99" s="47" t="s">
        <v>106</v>
      </c>
      <c r="B99" s="20"/>
      <c r="C99" s="29"/>
      <c r="D99" s="29"/>
      <c r="E99" s="29"/>
      <c r="F99" s="29">
        <f>SUM(F100:F103)</f>
        <v>168734260</v>
      </c>
      <c r="G99" s="29"/>
      <c r="H99" s="29">
        <f>SUM(H100:H103)</f>
        <v>168734260</v>
      </c>
      <c r="I99" s="29"/>
      <c r="J99" s="29">
        <f>SUM(J100:J103)</f>
        <v>168734260</v>
      </c>
      <c r="K99" s="29">
        <f>SUM(K100:K103)</f>
        <v>20602647</v>
      </c>
      <c r="L99" s="29">
        <f t="shared" si="16"/>
        <v>-148131613</v>
      </c>
      <c r="M99" s="17">
        <f t="shared" si="17"/>
        <v>0.12210114887160438</v>
      </c>
    </row>
    <row r="100" spans="1:13" s="45" customFormat="1" ht="15" hidden="1" outlineLevel="1" x14ac:dyDescent="0.25">
      <c r="A100" s="46" t="s">
        <v>107</v>
      </c>
      <c r="B100" s="20"/>
      <c r="C100" s="29"/>
      <c r="D100" s="29"/>
      <c r="E100" s="29"/>
      <c r="F100" s="21">
        <f>+'[4]Solicitud I trimestre 2016'!$E$54</f>
        <v>14734260</v>
      </c>
      <c r="G100" s="29"/>
      <c r="H100" s="20">
        <f>+B100+C100+D100+G100+E100+F100</f>
        <v>14734260</v>
      </c>
      <c r="I100" s="29"/>
      <c r="J100" s="21">
        <f>+H100+I100</f>
        <v>14734260</v>
      </c>
      <c r="K100" s="21">
        <v>10264156</v>
      </c>
      <c r="L100" s="21">
        <f t="shared" si="16"/>
        <v>-4470104</v>
      </c>
      <c r="M100" s="22">
        <f t="shared" si="17"/>
        <v>0.69661835748792267</v>
      </c>
    </row>
    <row r="101" spans="1:13" s="45" customFormat="1" ht="15" hidden="1" outlineLevel="1" x14ac:dyDescent="0.25">
      <c r="A101" s="46" t="s">
        <v>108</v>
      </c>
      <c r="B101" s="20"/>
      <c r="C101" s="29"/>
      <c r="D101" s="29"/>
      <c r="E101" s="29"/>
      <c r="F101" s="21">
        <f>+'[4]Solicitud I trimestre 2016'!$E$50</f>
        <v>4000000</v>
      </c>
      <c r="G101" s="29"/>
      <c r="H101" s="20">
        <f>+B101+C101+D101+G101+E101+F101</f>
        <v>4000000</v>
      </c>
      <c r="I101" s="29"/>
      <c r="J101" s="21">
        <f>+H101+I101</f>
        <v>4000000</v>
      </c>
      <c r="K101" s="21">
        <v>0</v>
      </c>
      <c r="L101" s="21">
        <f t="shared" si="16"/>
        <v>-4000000</v>
      </c>
      <c r="M101" s="22">
        <f t="shared" si="17"/>
        <v>0</v>
      </c>
    </row>
    <row r="102" spans="1:13" s="45" customFormat="1" ht="15" hidden="1" outlineLevel="1" x14ac:dyDescent="0.25">
      <c r="A102" s="46" t="s">
        <v>109</v>
      </c>
      <c r="B102" s="20"/>
      <c r="C102" s="29"/>
      <c r="D102" s="29"/>
      <c r="E102" s="29"/>
      <c r="F102" s="21">
        <f>+'[4]Solicitud I trimestre 2016'!$E$51</f>
        <v>50000000</v>
      </c>
      <c r="G102" s="29"/>
      <c r="H102" s="20">
        <f t="shared" ref="H102:H109" si="22">+B102+C102+D102+G102+E102+F102</f>
        <v>50000000</v>
      </c>
      <c r="I102" s="29"/>
      <c r="J102" s="21">
        <f t="shared" ref="J102:J109" si="23">+H102+I102</f>
        <v>50000000</v>
      </c>
      <c r="K102" s="21">
        <v>10338491</v>
      </c>
      <c r="L102" s="21">
        <f t="shared" si="16"/>
        <v>-39661509</v>
      </c>
      <c r="M102" s="22">
        <f t="shared" si="17"/>
        <v>0.20676981999999999</v>
      </c>
    </row>
    <row r="103" spans="1:13" s="45" customFormat="1" ht="15" hidden="1" outlineLevel="1" x14ac:dyDescent="0.25">
      <c r="A103" s="46" t="s">
        <v>110</v>
      </c>
      <c r="B103" s="20"/>
      <c r="C103" s="29"/>
      <c r="D103" s="29"/>
      <c r="E103" s="29"/>
      <c r="F103" s="21">
        <f>+'[4]Solicitud I trimestre 2016'!$E$52</f>
        <v>100000000</v>
      </c>
      <c r="G103" s="29"/>
      <c r="H103" s="20">
        <f t="shared" si="22"/>
        <v>100000000</v>
      </c>
      <c r="I103" s="29"/>
      <c r="J103" s="21">
        <f t="shared" si="23"/>
        <v>100000000</v>
      </c>
      <c r="K103" s="21">
        <v>0</v>
      </c>
      <c r="L103" s="21">
        <f t="shared" si="16"/>
        <v>-100000000</v>
      </c>
      <c r="M103" s="22">
        <f t="shared" si="17"/>
        <v>0</v>
      </c>
    </row>
    <row r="104" spans="1:13" s="45" customFormat="1" ht="15" collapsed="1" x14ac:dyDescent="0.25">
      <c r="A104" s="47" t="s">
        <v>111</v>
      </c>
      <c r="B104" s="16"/>
      <c r="C104" s="16"/>
      <c r="D104" s="16"/>
      <c r="E104" s="16"/>
      <c r="F104" s="16">
        <f>SUM(F105:F109)</f>
        <v>82127804</v>
      </c>
      <c r="G104" s="16"/>
      <c r="H104" s="16">
        <f>+B104+C104+D104+G104+E104+F104</f>
        <v>82127804</v>
      </c>
      <c r="I104" s="16"/>
      <c r="J104" s="16">
        <f t="shared" si="23"/>
        <v>82127804</v>
      </c>
      <c r="K104" s="16">
        <f>SUM(K105:K109)</f>
        <v>66636508</v>
      </c>
      <c r="L104" s="16">
        <f t="shared" si="16"/>
        <v>-15491296</v>
      </c>
      <c r="M104" s="17">
        <f t="shared" si="17"/>
        <v>0.81137574310400407</v>
      </c>
    </row>
    <row r="105" spans="1:13" s="45" customFormat="1" ht="15" hidden="1" outlineLevel="1" x14ac:dyDescent="0.25">
      <c r="A105" s="46" t="s">
        <v>112</v>
      </c>
      <c r="B105" s="20"/>
      <c r="C105" s="29"/>
      <c r="D105" s="29"/>
      <c r="E105" s="29"/>
      <c r="F105" s="21">
        <f>+'[4]Solicitud I trimestre 2016'!$E$54</f>
        <v>14734260</v>
      </c>
      <c r="G105" s="29"/>
      <c r="H105" s="20">
        <f t="shared" si="22"/>
        <v>14734260</v>
      </c>
      <c r="I105" s="29"/>
      <c r="J105" s="21">
        <f t="shared" si="23"/>
        <v>14734260</v>
      </c>
      <c r="K105" s="21">
        <v>9401107</v>
      </c>
      <c r="L105" s="21">
        <f t="shared" si="16"/>
        <v>-5333153</v>
      </c>
      <c r="M105" s="22">
        <f t="shared" si="17"/>
        <v>0.6380440551476626</v>
      </c>
    </row>
    <row r="106" spans="1:13" s="45" customFormat="1" ht="15" hidden="1" outlineLevel="1" x14ac:dyDescent="0.25">
      <c r="A106" s="46" t="s">
        <v>113</v>
      </c>
      <c r="B106" s="20"/>
      <c r="C106" s="29"/>
      <c r="D106" s="29"/>
      <c r="E106" s="29"/>
      <c r="F106" s="21">
        <f>+'[4]Solicitud I trimestre 2016'!$E$55</f>
        <v>20000000</v>
      </c>
      <c r="G106" s="29"/>
      <c r="H106" s="20">
        <f t="shared" si="22"/>
        <v>20000000</v>
      </c>
      <c r="I106" s="29"/>
      <c r="J106" s="21">
        <f t="shared" si="23"/>
        <v>20000000</v>
      </c>
      <c r="K106" s="21">
        <v>19993760</v>
      </c>
      <c r="L106" s="21">
        <f t="shared" si="16"/>
        <v>-6240</v>
      </c>
      <c r="M106" s="22">
        <f t="shared" si="17"/>
        <v>0.99968800000000002</v>
      </c>
    </row>
    <row r="107" spans="1:13" s="45" customFormat="1" ht="15" hidden="1" outlineLevel="1" x14ac:dyDescent="0.25">
      <c r="A107" s="46" t="s">
        <v>114</v>
      </c>
      <c r="B107" s="20"/>
      <c r="C107" s="29"/>
      <c r="D107" s="29"/>
      <c r="E107" s="29"/>
      <c r="F107" s="21">
        <f>+'[4]Solicitud I trimestre 2016'!$E$56</f>
        <v>14400000</v>
      </c>
      <c r="G107" s="29"/>
      <c r="H107" s="20">
        <f t="shared" si="22"/>
        <v>14400000</v>
      </c>
      <c r="I107" s="29"/>
      <c r="J107" s="21">
        <f t="shared" si="23"/>
        <v>14400000</v>
      </c>
      <c r="K107" s="21">
        <v>9106064</v>
      </c>
      <c r="L107" s="21">
        <f t="shared" si="16"/>
        <v>-5293936</v>
      </c>
      <c r="M107" s="22">
        <f t="shared" si="17"/>
        <v>0.63236555555555551</v>
      </c>
    </row>
    <row r="108" spans="1:13" s="45" customFormat="1" ht="15" hidden="1" outlineLevel="1" x14ac:dyDescent="0.25">
      <c r="A108" s="46" t="s">
        <v>115</v>
      </c>
      <c r="B108" s="20"/>
      <c r="C108" s="29"/>
      <c r="D108" s="29"/>
      <c r="E108" s="29"/>
      <c r="F108" s="21">
        <f>+'[4]Solicitud I trimestre 2016'!$E$57</f>
        <v>6600000</v>
      </c>
      <c r="G108" s="29"/>
      <c r="H108" s="20">
        <f t="shared" si="22"/>
        <v>6600000</v>
      </c>
      <c r="I108" s="29"/>
      <c r="J108" s="21">
        <f t="shared" si="23"/>
        <v>6600000</v>
      </c>
      <c r="K108" s="21">
        <v>1742033</v>
      </c>
      <c r="L108" s="21">
        <f t="shared" si="16"/>
        <v>-4857967</v>
      </c>
      <c r="M108" s="22">
        <f t="shared" si="17"/>
        <v>0.26394439393939395</v>
      </c>
    </row>
    <row r="109" spans="1:13" s="45" customFormat="1" ht="15" hidden="1" outlineLevel="1" x14ac:dyDescent="0.25">
      <c r="A109" s="46" t="s">
        <v>116</v>
      </c>
      <c r="B109" s="20"/>
      <c r="C109" s="29"/>
      <c r="D109" s="29"/>
      <c r="E109" s="29"/>
      <c r="F109" s="21">
        <f>+'[4]Solicitud I trimestre 2016'!$E$58</f>
        <v>26393544</v>
      </c>
      <c r="G109" s="29"/>
      <c r="H109" s="20">
        <f t="shared" si="22"/>
        <v>26393544</v>
      </c>
      <c r="I109" s="29"/>
      <c r="J109" s="21">
        <f t="shared" si="23"/>
        <v>26393544</v>
      </c>
      <c r="K109" s="21">
        <v>26393544</v>
      </c>
      <c r="L109" s="21">
        <f t="shared" si="16"/>
        <v>0</v>
      </c>
      <c r="M109" s="22">
        <f t="shared" si="17"/>
        <v>1</v>
      </c>
    </row>
    <row r="110" spans="1:13" s="45" customFormat="1" ht="15" collapsed="1" x14ac:dyDescent="0.25">
      <c r="A110" s="46"/>
      <c r="B110" s="20"/>
      <c r="C110" s="29"/>
      <c r="D110" s="29"/>
      <c r="E110" s="29"/>
      <c r="F110" s="21"/>
      <c r="G110" s="29"/>
      <c r="H110" s="20"/>
      <c r="I110" s="29"/>
      <c r="J110" s="21"/>
      <c r="K110" s="21"/>
      <c r="L110" s="21"/>
      <c r="M110" s="22"/>
    </row>
    <row r="111" spans="1:13" s="45" customFormat="1" ht="15" x14ac:dyDescent="0.25">
      <c r="A111" s="47" t="s">
        <v>117</v>
      </c>
      <c r="B111" s="29"/>
      <c r="C111" s="29"/>
      <c r="D111" s="29"/>
      <c r="E111" s="29"/>
      <c r="F111" s="29"/>
      <c r="G111" s="29">
        <f>+G112+G117+G120+G127+G130</f>
        <v>3977455000</v>
      </c>
      <c r="H111" s="29">
        <f>+H112+H117+H120+H127+H130</f>
        <v>3977455000</v>
      </c>
      <c r="I111" s="29"/>
      <c r="J111" s="29">
        <f>+J112+J117+J120+J127+J130</f>
        <v>3977455000</v>
      </c>
      <c r="K111" s="29">
        <f>+K112+K117+K120+K127+K130</f>
        <v>2860574707</v>
      </c>
      <c r="L111" s="29">
        <f t="shared" ref="L111:L133" si="24">+K111-J111</f>
        <v>-1116880293</v>
      </c>
      <c r="M111" s="17">
        <f t="shared" ref="M111:M133" si="25">IFERROR(K111/J111,0)</f>
        <v>0.71919725226306774</v>
      </c>
    </row>
    <row r="112" spans="1:13" s="45" customFormat="1" ht="15" x14ac:dyDescent="0.25">
      <c r="A112" s="47" t="s">
        <v>118</v>
      </c>
      <c r="B112" s="29"/>
      <c r="C112" s="29"/>
      <c r="D112" s="29"/>
      <c r="E112" s="16"/>
      <c r="F112" s="29"/>
      <c r="G112" s="16">
        <f>SUM(G113:G116)</f>
        <v>1802000000</v>
      </c>
      <c r="H112" s="16">
        <f>SUM(H113:H116)</f>
        <v>1802000000</v>
      </c>
      <c r="I112" s="29"/>
      <c r="J112" s="16">
        <f>SUM(J113:J116)</f>
        <v>1802000000</v>
      </c>
      <c r="K112" s="16">
        <f>SUM(K113:K116)</f>
        <v>1163673413</v>
      </c>
      <c r="L112" s="16">
        <f t="shared" si="24"/>
        <v>-638326587</v>
      </c>
      <c r="M112" s="17">
        <f t="shared" si="25"/>
        <v>0.64576770976692566</v>
      </c>
    </row>
    <row r="113" spans="1:13" s="45" customFormat="1" ht="15" hidden="1" outlineLevel="1" x14ac:dyDescent="0.25">
      <c r="A113" s="46" t="s">
        <v>119</v>
      </c>
      <c r="B113" s="29"/>
      <c r="C113" s="29"/>
      <c r="D113" s="29"/>
      <c r="E113" s="20"/>
      <c r="F113" s="29"/>
      <c r="G113" s="20">
        <f>+'[5]Anexo 2 '!$G$91</f>
        <v>1209000000</v>
      </c>
      <c r="H113" s="20">
        <f>+B113+C113+D113+G113+E113+F113</f>
        <v>1209000000</v>
      </c>
      <c r="I113" s="29"/>
      <c r="J113" s="21">
        <f>+H113+I113</f>
        <v>1209000000</v>
      </c>
      <c r="K113" s="21">
        <v>603500000</v>
      </c>
      <c r="L113" s="21">
        <f t="shared" si="24"/>
        <v>-605500000</v>
      </c>
      <c r="M113" s="22">
        <f t="shared" si="25"/>
        <v>0.49917287014061207</v>
      </c>
    </row>
    <row r="114" spans="1:13" s="45" customFormat="1" ht="15" hidden="1" outlineLevel="1" x14ac:dyDescent="0.25">
      <c r="A114" s="46" t="s">
        <v>120</v>
      </c>
      <c r="B114" s="29"/>
      <c r="C114" s="29"/>
      <c r="D114" s="29"/>
      <c r="E114" s="20"/>
      <c r="F114" s="29"/>
      <c r="G114" s="20">
        <f>+'[5]Anexo 2 '!$G$92</f>
        <v>80000000</v>
      </c>
      <c r="H114" s="20">
        <f>+B114+C114+D114+G114+E114+F114</f>
        <v>80000000</v>
      </c>
      <c r="I114" s="29"/>
      <c r="J114" s="21">
        <f>+H114+I114</f>
        <v>80000000</v>
      </c>
      <c r="K114" s="21">
        <v>75096080</v>
      </c>
      <c r="L114" s="21">
        <f t="shared" si="24"/>
        <v>-4903920</v>
      </c>
      <c r="M114" s="22">
        <f t="shared" si="25"/>
        <v>0.93870100000000001</v>
      </c>
    </row>
    <row r="115" spans="1:13" s="45" customFormat="1" ht="15" hidden="1" outlineLevel="1" x14ac:dyDescent="0.25">
      <c r="A115" s="46" t="s">
        <v>121</v>
      </c>
      <c r="B115" s="29"/>
      <c r="C115" s="29"/>
      <c r="D115" s="29"/>
      <c r="E115" s="20"/>
      <c r="F115" s="29"/>
      <c r="G115" s="20">
        <f>+'[5]Anexo 2 '!$G$93</f>
        <v>31000000</v>
      </c>
      <c r="H115" s="20">
        <f>+B115+C115+D115+G115+E115+F115</f>
        <v>31000000</v>
      </c>
      <c r="I115" s="29"/>
      <c r="J115" s="21">
        <f>+H115+I115</f>
        <v>31000000</v>
      </c>
      <c r="K115" s="21">
        <v>18321193</v>
      </c>
      <c r="L115" s="21">
        <f t="shared" si="24"/>
        <v>-12678807</v>
      </c>
      <c r="M115" s="22">
        <f t="shared" si="25"/>
        <v>0.59100622580645157</v>
      </c>
    </row>
    <row r="116" spans="1:13" s="45" customFormat="1" ht="15" hidden="1" outlineLevel="1" x14ac:dyDescent="0.25">
      <c r="A116" s="46" t="s">
        <v>122</v>
      </c>
      <c r="B116" s="29"/>
      <c r="C116" s="29"/>
      <c r="D116" s="29"/>
      <c r="E116" s="20"/>
      <c r="F116" s="29"/>
      <c r="G116" s="20">
        <f>+'[5]Anexo 2 '!$G$94</f>
        <v>482000000</v>
      </c>
      <c r="H116" s="20">
        <f>+B116+C116+D116+G116+E116+F116</f>
        <v>482000000</v>
      </c>
      <c r="I116" s="29"/>
      <c r="J116" s="21">
        <f>+H116+I116</f>
        <v>482000000</v>
      </c>
      <c r="K116" s="21">
        <v>466756140</v>
      </c>
      <c r="L116" s="21">
        <f t="shared" si="24"/>
        <v>-15243860</v>
      </c>
      <c r="M116" s="22">
        <f t="shared" si="25"/>
        <v>0.96837373443983399</v>
      </c>
    </row>
    <row r="117" spans="1:13" s="45" customFormat="1" ht="15" collapsed="1" x14ac:dyDescent="0.25">
      <c r="A117" s="47" t="s">
        <v>123</v>
      </c>
      <c r="B117" s="29"/>
      <c r="C117" s="29"/>
      <c r="D117" s="29"/>
      <c r="E117" s="16"/>
      <c r="F117" s="29"/>
      <c r="G117" s="16">
        <f>SUM(G118:G119)</f>
        <v>140000000</v>
      </c>
      <c r="H117" s="16">
        <f>SUM(H118:H119)</f>
        <v>140000000</v>
      </c>
      <c r="I117" s="29"/>
      <c r="J117" s="16">
        <f>SUM(J118:J119)</f>
        <v>140000000</v>
      </c>
      <c r="K117" s="16">
        <f>SUM(K118:K119)</f>
        <v>97638609</v>
      </c>
      <c r="L117" s="16">
        <f t="shared" si="24"/>
        <v>-42361391</v>
      </c>
      <c r="M117" s="17">
        <f t="shared" si="25"/>
        <v>0.69741863571428575</v>
      </c>
    </row>
    <row r="118" spans="1:13" s="45" customFormat="1" ht="15" hidden="1" outlineLevel="1" x14ac:dyDescent="0.25">
      <c r="A118" s="46" t="s">
        <v>124</v>
      </c>
      <c r="B118" s="29"/>
      <c r="C118" s="29"/>
      <c r="D118" s="29"/>
      <c r="E118" s="20"/>
      <c r="F118" s="29"/>
      <c r="G118" s="20">
        <f>+'[5]Anexo 2 '!$G$96</f>
        <v>100000000</v>
      </c>
      <c r="H118" s="20">
        <f>+B118+C118+D118+G118+E118+F118</f>
        <v>100000000</v>
      </c>
      <c r="I118" s="29"/>
      <c r="J118" s="21">
        <f>+H118+I118</f>
        <v>100000000</v>
      </c>
      <c r="K118" s="21">
        <v>93717809</v>
      </c>
      <c r="L118" s="21">
        <f t="shared" si="24"/>
        <v>-6282191</v>
      </c>
      <c r="M118" s="22">
        <f t="shared" si="25"/>
        <v>0.93717808999999996</v>
      </c>
    </row>
    <row r="119" spans="1:13" s="45" customFormat="1" ht="15" hidden="1" outlineLevel="1" x14ac:dyDescent="0.25">
      <c r="A119" s="46" t="s">
        <v>125</v>
      </c>
      <c r="B119" s="29"/>
      <c r="C119" s="29"/>
      <c r="D119" s="29"/>
      <c r="E119" s="20"/>
      <c r="F119" s="29"/>
      <c r="G119" s="20">
        <f>+'[5]Anexo 2 '!$G$97</f>
        <v>40000000</v>
      </c>
      <c r="H119" s="20">
        <f>+B119+C119+D119+G119+E119+F119</f>
        <v>40000000</v>
      </c>
      <c r="I119" s="29"/>
      <c r="J119" s="21">
        <f>+H119+I119</f>
        <v>40000000</v>
      </c>
      <c r="K119" s="21">
        <v>3920800</v>
      </c>
      <c r="L119" s="21">
        <f t="shared" si="24"/>
        <v>-36079200</v>
      </c>
      <c r="M119" s="22">
        <f t="shared" si="25"/>
        <v>9.8019999999999996E-2</v>
      </c>
    </row>
    <row r="120" spans="1:13" s="45" customFormat="1" ht="15" collapsed="1" x14ac:dyDescent="0.25">
      <c r="A120" s="47" t="s">
        <v>126</v>
      </c>
      <c r="B120" s="29"/>
      <c r="C120" s="29"/>
      <c r="D120" s="29"/>
      <c r="E120" s="16"/>
      <c r="F120" s="29"/>
      <c r="G120" s="16">
        <f>SUM(G121:G126)</f>
        <v>286755000</v>
      </c>
      <c r="H120" s="16">
        <f>SUM(H121:H126)</f>
        <v>286755000</v>
      </c>
      <c r="I120" s="29"/>
      <c r="J120" s="16">
        <f>SUM(J121:J126)</f>
        <v>286755000</v>
      </c>
      <c r="K120" s="16">
        <f>SUM(K121:K126)</f>
        <v>69392040</v>
      </c>
      <c r="L120" s="16">
        <f t="shared" si="24"/>
        <v>-217362960</v>
      </c>
      <c r="M120" s="17">
        <f t="shared" si="25"/>
        <v>0.24199068891562484</v>
      </c>
    </row>
    <row r="121" spans="1:13" s="45" customFormat="1" ht="15" hidden="1" outlineLevel="1" x14ac:dyDescent="0.25">
      <c r="A121" s="46" t="s">
        <v>127</v>
      </c>
      <c r="B121" s="29"/>
      <c r="C121" s="29"/>
      <c r="D121" s="29"/>
      <c r="E121" s="20"/>
      <c r="F121" s="29"/>
      <c r="G121" s="20">
        <f>+'[5]Anexo 2 '!$G$99</f>
        <v>33000000</v>
      </c>
      <c r="H121" s="20">
        <f t="shared" ref="H121:H126" si="26">+B121+C121+D121+G121+E121+F121</f>
        <v>33000000</v>
      </c>
      <c r="I121" s="29"/>
      <c r="J121" s="21">
        <f t="shared" ref="J121:J126" si="27">+H121+I121</f>
        <v>33000000</v>
      </c>
      <c r="K121" s="21">
        <v>0</v>
      </c>
      <c r="L121" s="21">
        <f t="shared" si="24"/>
        <v>-33000000</v>
      </c>
      <c r="M121" s="22">
        <f t="shared" si="25"/>
        <v>0</v>
      </c>
    </row>
    <row r="122" spans="1:13" s="45" customFormat="1" ht="15" hidden="1" outlineLevel="1" x14ac:dyDescent="0.25">
      <c r="A122" s="46" t="s">
        <v>128</v>
      </c>
      <c r="B122" s="29"/>
      <c r="C122" s="29"/>
      <c r="D122" s="29"/>
      <c r="E122" s="20"/>
      <c r="F122" s="29"/>
      <c r="G122" s="20">
        <f>+'[5]Anexo 2 '!$G$100</f>
        <v>140000000</v>
      </c>
      <c r="H122" s="20">
        <f t="shared" si="26"/>
        <v>140000000</v>
      </c>
      <c r="I122" s="29"/>
      <c r="J122" s="21">
        <f t="shared" si="27"/>
        <v>140000000</v>
      </c>
      <c r="K122" s="21">
        <v>23125039</v>
      </c>
      <c r="L122" s="21">
        <f t="shared" si="24"/>
        <v>-116874961</v>
      </c>
      <c r="M122" s="22">
        <f t="shared" si="25"/>
        <v>0.16517884999999999</v>
      </c>
    </row>
    <row r="123" spans="1:13" s="45" customFormat="1" ht="15" hidden="1" outlineLevel="1" x14ac:dyDescent="0.25">
      <c r="A123" s="46" t="s">
        <v>129</v>
      </c>
      <c r="B123" s="29"/>
      <c r="C123" s="29"/>
      <c r="D123" s="29"/>
      <c r="E123" s="20"/>
      <c r="F123" s="29"/>
      <c r="G123" s="20">
        <f>+'[5]Anexo 2 '!$G$101</f>
        <v>15000000</v>
      </c>
      <c r="H123" s="20">
        <f t="shared" si="26"/>
        <v>15000000</v>
      </c>
      <c r="I123" s="29"/>
      <c r="J123" s="21">
        <f t="shared" si="27"/>
        <v>15000000</v>
      </c>
      <c r="K123" s="21">
        <v>0</v>
      </c>
      <c r="L123" s="21">
        <f t="shared" si="24"/>
        <v>-15000000</v>
      </c>
      <c r="M123" s="22">
        <f t="shared" si="25"/>
        <v>0</v>
      </c>
    </row>
    <row r="124" spans="1:13" s="45" customFormat="1" ht="15" hidden="1" outlineLevel="1" x14ac:dyDescent="0.25">
      <c r="A124" s="46" t="s">
        <v>130</v>
      </c>
      <c r="B124" s="29"/>
      <c r="C124" s="29"/>
      <c r="D124" s="29"/>
      <c r="E124" s="20"/>
      <c r="F124" s="29"/>
      <c r="G124" s="20">
        <f>+'[5]Anexo 2 '!$G$102</f>
        <v>17000000</v>
      </c>
      <c r="H124" s="20">
        <f t="shared" si="26"/>
        <v>17000000</v>
      </c>
      <c r="I124" s="29"/>
      <c r="J124" s="21">
        <f t="shared" si="27"/>
        <v>17000000</v>
      </c>
      <c r="K124" s="21">
        <v>12282413</v>
      </c>
      <c r="L124" s="21">
        <f t="shared" si="24"/>
        <v>-4717587</v>
      </c>
      <c r="M124" s="22">
        <f t="shared" si="25"/>
        <v>0.72249488235294113</v>
      </c>
    </row>
    <row r="125" spans="1:13" s="45" customFormat="1" ht="15" hidden="1" outlineLevel="1" x14ac:dyDescent="0.25">
      <c r="A125" s="46" t="s">
        <v>131</v>
      </c>
      <c r="B125" s="29"/>
      <c r="C125" s="29"/>
      <c r="D125" s="29"/>
      <c r="E125" s="20"/>
      <c r="F125" s="29"/>
      <c r="G125" s="20">
        <f>+'[5]Anexo 2 '!$G$103</f>
        <v>80000000</v>
      </c>
      <c r="H125" s="20">
        <f t="shared" si="26"/>
        <v>80000000</v>
      </c>
      <c r="I125" s="29"/>
      <c r="J125" s="21">
        <f t="shared" si="27"/>
        <v>80000000</v>
      </c>
      <c r="K125" s="21">
        <v>32563058</v>
      </c>
      <c r="L125" s="21">
        <f t="shared" si="24"/>
        <v>-47436942</v>
      </c>
      <c r="M125" s="22">
        <f t="shared" si="25"/>
        <v>0.40703822499999998</v>
      </c>
    </row>
    <row r="126" spans="1:13" s="45" customFormat="1" ht="15" hidden="1" outlineLevel="1" x14ac:dyDescent="0.25">
      <c r="A126" s="46" t="s">
        <v>132</v>
      </c>
      <c r="B126" s="29"/>
      <c r="C126" s="29"/>
      <c r="D126" s="29"/>
      <c r="E126" s="20"/>
      <c r="F126" s="29"/>
      <c r="G126" s="20">
        <f>+'[5]Anexo 2 '!$G$104</f>
        <v>1755000</v>
      </c>
      <c r="H126" s="20">
        <f t="shared" si="26"/>
        <v>1755000</v>
      </c>
      <c r="I126" s="29"/>
      <c r="J126" s="21">
        <f t="shared" si="27"/>
        <v>1755000</v>
      </c>
      <c r="K126" s="21">
        <v>1421530</v>
      </c>
      <c r="L126" s="21">
        <f t="shared" si="24"/>
        <v>-333470</v>
      </c>
      <c r="M126" s="22">
        <f t="shared" si="25"/>
        <v>0.80998860398860395</v>
      </c>
    </row>
    <row r="127" spans="1:13" s="45" customFormat="1" ht="15" collapsed="1" x14ac:dyDescent="0.25">
      <c r="A127" s="47" t="s">
        <v>133</v>
      </c>
      <c r="B127" s="29"/>
      <c r="C127" s="29"/>
      <c r="D127" s="29"/>
      <c r="E127" s="16"/>
      <c r="F127" s="29"/>
      <c r="G127" s="16">
        <f>SUM(G128:G129)</f>
        <v>90400000</v>
      </c>
      <c r="H127" s="16">
        <f>SUM(H128:H129)</f>
        <v>90400000</v>
      </c>
      <c r="I127" s="29"/>
      <c r="J127" s="16">
        <f>SUM(J128:J129)</f>
        <v>90400000</v>
      </c>
      <c r="K127" s="16">
        <f>SUM(K128:K129)</f>
        <v>35402169</v>
      </c>
      <c r="L127" s="16">
        <f t="shared" si="24"/>
        <v>-54997831</v>
      </c>
      <c r="M127" s="17">
        <f t="shared" si="25"/>
        <v>0.39161691371681417</v>
      </c>
    </row>
    <row r="128" spans="1:13" s="45" customFormat="1" ht="15" hidden="1" outlineLevel="1" x14ac:dyDescent="0.25">
      <c r="A128" s="46" t="s">
        <v>134</v>
      </c>
      <c r="B128" s="29"/>
      <c r="C128" s="29"/>
      <c r="D128" s="29"/>
      <c r="E128" s="20"/>
      <c r="F128" s="29"/>
      <c r="G128" s="20">
        <f>+'[5]Anexo 2 '!$G$106</f>
        <v>67400000</v>
      </c>
      <c r="H128" s="20">
        <f>+B128+C128+D128+G128+E128+F128</f>
        <v>67400000</v>
      </c>
      <c r="I128" s="29"/>
      <c r="J128" s="21">
        <f>+H128+I128</f>
        <v>67400000</v>
      </c>
      <c r="K128" s="21">
        <v>27607961</v>
      </c>
      <c r="L128" s="21">
        <f t="shared" si="24"/>
        <v>-39792039</v>
      </c>
      <c r="M128" s="22">
        <f t="shared" si="25"/>
        <v>0.4096136646884273</v>
      </c>
    </row>
    <row r="129" spans="1:13" s="45" customFormat="1" ht="15" hidden="1" outlineLevel="1" x14ac:dyDescent="0.25">
      <c r="A129" s="46" t="s">
        <v>135</v>
      </c>
      <c r="B129" s="29"/>
      <c r="C129" s="29"/>
      <c r="D129" s="29"/>
      <c r="E129" s="20"/>
      <c r="F129" s="29"/>
      <c r="G129" s="20">
        <f>+'[5]Anexo 2 '!$G$107</f>
        <v>23000000</v>
      </c>
      <c r="H129" s="20">
        <f>+B129+C129+D129+G129+E129+F129</f>
        <v>23000000</v>
      </c>
      <c r="I129" s="29"/>
      <c r="J129" s="21">
        <f>+H129+I129</f>
        <v>23000000</v>
      </c>
      <c r="K129" s="21">
        <v>7794208</v>
      </c>
      <c r="L129" s="21">
        <f t="shared" si="24"/>
        <v>-15205792</v>
      </c>
      <c r="M129" s="22">
        <f t="shared" si="25"/>
        <v>0.33887860869565217</v>
      </c>
    </row>
    <row r="130" spans="1:13" s="45" customFormat="1" ht="15" collapsed="1" x14ac:dyDescent="0.25">
      <c r="A130" s="47" t="s">
        <v>136</v>
      </c>
      <c r="B130" s="29"/>
      <c r="C130" s="29"/>
      <c r="D130" s="29"/>
      <c r="E130" s="29"/>
      <c r="F130" s="29"/>
      <c r="G130" s="29">
        <f>SUM(G131:G133)</f>
        <v>1658300000</v>
      </c>
      <c r="H130" s="29">
        <f>SUM(H131:H133)</f>
        <v>1658300000</v>
      </c>
      <c r="I130" s="29"/>
      <c r="J130" s="29">
        <f>SUM(J131:J133)</f>
        <v>1658300000</v>
      </c>
      <c r="K130" s="29">
        <f>SUM(K131:K133)</f>
        <v>1494468476</v>
      </c>
      <c r="L130" s="29">
        <f t="shared" si="24"/>
        <v>-163831524</v>
      </c>
      <c r="M130" s="17">
        <f t="shared" si="25"/>
        <v>0.90120513537960567</v>
      </c>
    </row>
    <row r="131" spans="1:13" s="45" customFormat="1" ht="15" hidden="1" outlineLevel="1" x14ac:dyDescent="0.25">
      <c r="A131" s="46" t="s">
        <v>137</v>
      </c>
      <c r="B131" s="29"/>
      <c r="C131" s="29"/>
      <c r="D131" s="29"/>
      <c r="E131" s="21"/>
      <c r="F131" s="29"/>
      <c r="G131" s="21">
        <f>+'[5]Anexo 2 '!$G$109</f>
        <v>1620000000</v>
      </c>
      <c r="H131" s="20">
        <f>+B131+C131+D131+G131+E131+F131</f>
        <v>1620000000</v>
      </c>
      <c r="I131" s="29"/>
      <c r="J131" s="21">
        <f>+H131+I131</f>
        <v>1620000000</v>
      </c>
      <c r="K131" s="21">
        <v>1470252013</v>
      </c>
      <c r="L131" s="21">
        <f t="shared" si="24"/>
        <v>-149747987</v>
      </c>
      <c r="M131" s="22">
        <f t="shared" si="25"/>
        <v>0.90756297098765437</v>
      </c>
    </row>
    <row r="132" spans="1:13" s="45" customFormat="1" ht="15" hidden="1" outlineLevel="1" x14ac:dyDescent="0.25">
      <c r="A132" s="46" t="s">
        <v>138</v>
      </c>
      <c r="B132" s="29"/>
      <c r="C132" s="29"/>
      <c r="D132" s="29"/>
      <c r="E132" s="21"/>
      <c r="F132" s="29"/>
      <c r="G132" s="21">
        <f>+'[5]Anexo 2 '!$G$110</f>
        <v>23000000</v>
      </c>
      <c r="H132" s="20">
        <f>+B132+C132+D132+G132+E132+F132</f>
        <v>23000000</v>
      </c>
      <c r="I132" s="29"/>
      <c r="J132" s="21">
        <f>+H132+I132</f>
        <v>23000000</v>
      </c>
      <c r="K132" s="21">
        <v>10327296</v>
      </c>
      <c r="L132" s="21">
        <f t="shared" si="24"/>
        <v>-12672704</v>
      </c>
      <c r="M132" s="22">
        <f t="shared" si="25"/>
        <v>0.44901286956521741</v>
      </c>
    </row>
    <row r="133" spans="1:13" s="45" customFormat="1" ht="15" hidden="1" outlineLevel="1" x14ac:dyDescent="0.25">
      <c r="A133" s="46" t="s">
        <v>139</v>
      </c>
      <c r="B133" s="29"/>
      <c r="C133" s="29"/>
      <c r="D133" s="29"/>
      <c r="E133" s="21"/>
      <c r="F133" s="29"/>
      <c r="G133" s="21">
        <f>+'[5]Anexo 2 '!$G$111</f>
        <v>15300000</v>
      </c>
      <c r="H133" s="20">
        <f>+B133+C133+D133+G133+E133+F133</f>
        <v>15300000</v>
      </c>
      <c r="I133" s="29"/>
      <c r="J133" s="21">
        <f>+H133+I133</f>
        <v>15300000</v>
      </c>
      <c r="K133" s="21">
        <v>13889167</v>
      </c>
      <c r="L133" s="21">
        <f t="shared" si="24"/>
        <v>-1410833</v>
      </c>
      <c r="M133" s="22">
        <f t="shared" si="25"/>
        <v>0.90778869281045749</v>
      </c>
    </row>
    <row r="134" spans="1:13" s="45" customFormat="1" ht="15" collapsed="1" x14ac:dyDescent="0.25">
      <c r="A134" s="46"/>
      <c r="B134" s="29"/>
      <c r="C134" s="29"/>
      <c r="D134" s="29"/>
      <c r="E134" s="21"/>
      <c r="F134" s="29"/>
      <c r="G134" s="21"/>
      <c r="H134" s="20"/>
      <c r="I134" s="29"/>
      <c r="J134" s="21"/>
      <c r="K134" s="21"/>
      <c r="L134" s="21"/>
      <c r="M134" s="22"/>
    </row>
    <row r="135" spans="1:13" s="51" customFormat="1" ht="15" x14ac:dyDescent="0.25">
      <c r="A135" s="47" t="s">
        <v>140</v>
      </c>
      <c r="B135" s="49"/>
      <c r="C135" s="16">
        <f>+C136+C143+C150</f>
        <v>279380086</v>
      </c>
      <c r="D135" s="49"/>
      <c r="E135" s="50"/>
      <c r="F135" s="49"/>
      <c r="G135" s="50"/>
      <c r="H135" s="16">
        <f>+H136+H143+H150</f>
        <v>279380086</v>
      </c>
      <c r="I135" s="49"/>
      <c r="J135" s="16">
        <f>+H135+I135</f>
        <v>279380086</v>
      </c>
      <c r="K135" s="16">
        <f>+K136+K143+K150</f>
        <v>229796720</v>
      </c>
      <c r="L135" s="16">
        <f>+K135-J135</f>
        <v>-49583366</v>
      </c>
      <c r="M135" s="17">
        <f t="shared" ref="M135:M154" si="28">IFERROR(K135/J135,0)</f>
        <v>0.82252362110018107</v>
      </c>
    </row>
    <row r="136" spans="1:13" s="45" customFormat="1" ht="15" x14ac:dyDescent="0.25">
      <c r="A136" s="47" t="s">
        <v>141</v>
      </c>
      <c r="B136" s="49"/>
      <c r="C136" s="29">
        <f>SUM(C137:C142)</f>
        <v>75300398</v>
      </c>
      <c r="D136" s="29"/>
      <c r="E136" s="29"/>
      <c r="F136" s="29"/>
      <c r="G136" s="29"/>
      <c r="H136" s="16">
        <f>+B136+C136+D136+G136+E136+F136</f>
        <v>75300398</v>
      </c>
      <c r="I136" s="16"/>
      <c r="J136" s="29">
        <f>SUM(J137:J142)</f>
        <v>75300398</v>
      </c>
      <c r="K136" s="29">
        <f>SUM(K137:K142)</f>
        <v>62731749</v>
      </c>
      <c r="L136" s="29">
        <f t="shared" ref="L136:L154" si="29">+K136-J136</f>
        <v>-12568649</v>
      </c>
      <c r="M136" s="17">
        <f t="shared" si="28"/>
        <v>0.83308655287585598</v>
      </c>
    </row>
    <row r="137" spans="1:13" s="45" customFormat="1" ht="15" hidden="1" outlineLevel="1" x14ac:dyDescent="0.25">
      <c r="A137" s="46" t="s">
        <v>142</v>
      </c>
      <c r="B137" s="49"/>
      <c r="C137" s="21">
        <f>+'[6]Técnica 2016'!$G$14</f>
        <v>12100000</v>
      </c>
      <c r="D137" s="29"/>
      <c r="E137" s="29"/>
      <c r="F137" s="29"/>
      <c r="G137" s="29"/>
      <c r="H137" s="21">
        <f>+B137+C137+D137+G137+E137+F137</f>
        <v>12100000</v>
      </c>
      <c r="I137" s="16"/>
      <c r="J137" s="21">
        <f t="shared" ref="J137:J154" si="30">+H137+I137</f>
        <v>12100000</v>
      </c>
      <c r="K137" s="21">
        <v>12100000</v>
      </c>
      <c r="L137" s="21">
        <f t="shared" si="29"/>
        <v>0</v>
      </c>
      <c r="M137" s="22">
        <f t="shared" si="28"/>
        <v>1</v>
      </c>
    </row>
    <row r="138" spans="1:13" s="45" customFormat="1" ht="15" hidden="1" outlineLevel="1" x14ac:dyDescent="0.25">
      <c r="A138" s="46" t="s">
        <v>143</v>
      </c>
      <c r="B138" s="49"/>
      <c r="C138" s="21">
        <f>+'[6]Técnica 2016'!$G$16</f>
        <v>56200398</v>
      </c>
      <c r="D138" s="29"/>
      <c r="E138" s="29"/>
      <c r="F138" s="29"/>
      <c r="G138" s="29"/>
      <c r="H138" s="21">
        <f t="shared" ref="H138:H154" si="31">+B138+C138+D138+G138+E138+F138</f>
        <v>56200398</v>
      </c>
      <c r="I138" s="16"/>
      <c r="J138" s="21">
        <f t="shared" si="30"/>
        <v>56200398</v>
      </c>
      <c r="K138" s="21">
        <v>48917099</v>
      </c>
      <c r="L138" s="21">
        <f t="shared" si="29"/>
        <v>-7283299</v>
      </c>
      <c r="M138" s="22">
        <f t="shared" si="28"/>
        <v>0.87040485015782276</v>
      </c>
    </row>
    <row r="139" spans="1:13" s="45" customFormat="1" ht="15" hidden="1" outlineLevel="1" x14ac:dyDescent="0.25">
      <c r="A139" s="46" t="s">
        <v>144</v>
      </c>
      <c r="B139" s="49"/>
      <c r="C139" s="21">
        <v>0</v>
      </c>
      <c r="D139" s="29"/>
      <c r="E139" s="29"/>
      <c r="F139" s="29"/>
      <c r="G139" s="29"/>
      <c r="H139" s="21">
        <f t="shared" si="31"/>
        <v>0</v>
      </c>
      <c r="I139" s="16"/>
      <c r="J139" s="21">
        <f t="shared" si="30"/>
        <v>0</v>
      </c>
      <c r="K139" s="21">
        <v>0</v>
      </c>
      <c r="L139" s="21">
        <f t="shared" si="29"/>
        <v>0</v>
      </c>
      <c r="M139" s="22">
        <f t="shared" si="28"/>
        <v>0</v>
      </c>
    </row>
    <row r="140" spans="1:13" s="45" customFormat="1" ht="15" hidden="1" outlineLevel="1" x14ac:dyDescent="0.25">
      <c r="A140" s="46" t="s">
        <v>145</v>
      </c>
      <c r="B140" s="49"/>
      <c r="C140" s="21">
        <f>+'[6]Técnica 2016'!$G$29</f>
        <v>7000000</v>
      </c>
      <c r="D140" s="29"/>
      <c r="E140" s="29"/>
      <c r="F140" s="29"/>
      <c r="G140" s="29"/>
      <c r="H140" s="21">
        <f t="shared" si="31"/>
        <v>7000000</v>
      </c>
      <c r="I140" s="16"/>
      <c r="J140" s="21">
        <f t="shared" si="30"/>
        <v>7000000</v>
      </c>
      <c r="K140" s="21">
        <v>1714650</v>
      </c>
      <c r="L140" s="21">
        <f t="shared" si="29"/>
        <v>-5285350</v>
      </c>
      <c r="M140" s="22">
        <f t="shared" si="28"/>
        <v>0.24495</v>
      </c>
    </row>
    <row r="141" spans="1:13" s="45" customFormat="1" ht="15" hidden="1" outlineLevel="1" x14ac:dyDescent="0.25">
      <c r="A141" s="46" t="s">
        <v>146</v>
      </c>
      <c r="B141" s="49"/>
      <c r="C141" s="21">
        <v>0</v>
      </c>
      <c r="D141" s="29"/>
      <c r="E141" s="29"/>
      <c r="F141" s="29"/>
      <c r="G141" s="29"/>
      <c r="H141" s="21">
        <f t="shared" si="31"/>
        <v>0</v>
      </c>
      <c r="I141" s="16"/>
      <c r="J141" s="21">
        <f t="shared" si="30"/>
        <v>0</v>
      </c>
      <c r="K141" s="21">
        <v>0</v>
      </c>
      <c r="L141" s="21">
        <f t="shared" si="29"/>
        <v>0</v>
      </c>
      <c r="M141" s="22">
        <f t="shared" si="28"/>
        <v>0</v>
      </c>
    </row>
    <row r="142" spans="1:13" s="45" customFormat="1" ht="15" hidden="1" outlineLevel="1" x14ac:dyDescent="0.25">
      <c r="A142" s="46" t="s">
        <v>147</v>
      </c>
      <c r="B142" s="49"/>
      <c r="C142" s="21">
        <v>0</v>
      </c>
      <c r="D142" s="29"/>
      <c r="E142" s="29"/>
      <c r="F142" s="29"/>
      <c r="G142" s="29"/>
      <c r="H142" s="21">
        <f t="shared" si="31"/>
        <v>0</v>
      </c>
      <c r="I142" s="16"/>
      <c r="J142" s="21">
        <f t="shared" si="30"/>
        <v>0</v>
      </c>
      <c r="K142" s="21">
        <v>0</v>
      </c>
      <c r="L142" s="21">
        <f t="shared" si="29"/>
        <v>0</v>
      </c>
      <c r="M142" s="22">
        <f t="shared" si="28"/>
        <v>0</v>
      </c>
    </row>
    <row r="143" spans="1:13" s="45" customFormat="1" ht="15" collapsed="1" x14ac:dyDescent="0.25">
      <c r="A143" s="47" t="s">
        <v>148</v>
      </c>
      <c r="B143" s="49"/>
      <c r="C143" s="29">
        <f>SUM(C144:C149)</f>
        <v>183429881</v>
      </c>
      <c r="D143" s="29"/>
      <c r="E143" s="29"/>
      <c r="F143" s="29"/>
      <c r="G143" s="29"/>
      <c r="H143" s="16">
        <f>+B143+C143+D143+G143+E143+F143</f>
        <v>183429881</v>
      </c>
      <c r="I143" s="16"/>
      <c r="J143" s="29">
        <f>SUM(J144:J149)</f>
        <v>183429881</v>
      </c>
      <c r="K143" s="29">
        <f>SUM(K144:K149)</f>
        <v>151598535</v>
      </c>
      <c r="L143" s="29">
        <f t="shared" si="29"/>
        <v>-31831346</v>
      </c>
      <c r="M143" s="17">
        <f t="shared" si="28"/>
        <v>0.82646586354161133</v>
      </c>
    </row>
    <row r="144" spans="1:13" s="45" customFormat="1" ht="15" hidden="1" outlineLevel="1" x14ac:dyDescent="0.25">
      <c r="A144" s="46" t="s">
        <v>142</v>
      </c>
      <c r="B144" s="49"/>
      <c r="C144" s="21">
        <f>+'[6]Técnica 2016'!$G$38</f>
        <v>12000000</v>
      </c>
      <c r="D144" s="29"/>
      <c r="E144" s="29"/>
      <c r="F144" s="29"/>
      <c r="G144" s="29"/>
      <c r="H144" s="21">
        <f t="shared" si="31"/>
        <v>12000000</v>
      </c>
      <c r="I144" s="16"/>
      <c r="J144" s="21">
        <f t="shared" si="30"/>
        <v>12000000</v>
      </c>
      <c r="K144" s="21">
        <v>12000000</v>
      </c>
      <c r="L144" s="21">
        <f t="shared" si="29"/>
        <v>0</v>
      </c>
      <c r="M144" s="22">
        <f t="shared" si="28"/>
        <v>1</v>
      </c>
    </row>
    <row r="145" spans="1:13" s="45" customFormat="1" ht="15" hidden="1" outlineLevel="1" x14ac:dyDescent="0.25">
      <c r="A145" s="46" t="s">
        <v>149</v>
      </c>
      <c r="B145" s="49"/>
      <c r="C145" s="21">
        <f>+'[6]Técnica 2016'!$G$40</f>
        <v>5000000</v>
      </c>
      <c r="D145" s="29"/>
      <c r="E145" s="29"/>
      <c r="F145" s="29"/>
      <c r="G145" s="29"/>
      <c r="H145" s="21">
        <f t="shared" si="31"/>
        <v>5000000</v>
      </c>
      <c r="I145" s="16"/>
      <c r="J145" s="21">
        <f t="shared" si="30"/>
        <v>5000000</v>
      </c>
      <c r="K145" s="21">
        <v>2000000</v>
      </c>
      <c r="L145" s="21">
        <f t="shared" si="29"/>
        <v>-3000000</v>
      </c>
      <c r="M145" s="22">
        <f t="shared" si="28"/>
        <v>0.4</v>
      </c>
    </row>
    <row r="146" spans="1:13" s="45" customFormat="1" ht="15" hidden="1" outlineLevel="1" x14ac:dyDescent="0.25">
      <c r="A146" s="46" t="s">
        <v>150</v>
      </c>
      <c r="B146" s="49"/>
      <c r="C146" s="21">
        <f>+'[6]Técnica 2016'!$G$42</f>
        <v>134129881</v>
      </c>
      <c r="D146" s="29"/>
      <c r="E146" s="29"/>
      <c r="F146" s="29"/>
      <c r="G146" s="29"/>
      <c r="H146" s="21">
        <f t="shared" si="31"/>
        <v>134129881</v>
      </c>
      <c r="I146" s="16"/>
      <c r="J146" s="21">
        <f t="shared" si="30"/>
        <v>134129881</v>
      </c>
      <c r="K146" s="21">
        <v>106442306</v>
      </c>
      <c r="L146" s="21">
        <f t="shared" si="29"/>
        <v>-27687575</v>
      </c>
      <c r="M146" s="22">
        <f t="shared" si="28"/>
        <v>0.79357638437031042</v>
      </c>
    </row>
    <row r="147" spans="1:13" s="45" customFormat="1" ht="15" hidden="1" outlineLevel="1" x14ac:dyDescent="0.25">
      <c r="A147" s="46" t="s">
        <v>151</v>
      </c>
      <c r="B147" s="49"/>
      <c r="C147" s="21">
        <f>+'[6]Técnica 2016'!$G$60</f>
        <v>7500000</v>
      </c>
      <c r="D147" s="29"/>
      <c r="E147" s="29"/>
      <c r="F147" s="29"/>
      <c r="G147" s="29"/>
      <c r="H147" s="21">
        <f t="shared" si="31"/>
        <v>7500000</v>
      </c>
      <c r="I147" s="16"/>
      <c r="J147" s="21">
        <f t="shared" si="30"/>
        <v>7500000</v>
      </c>
      <c r="K147" s="21">
        <v>7494760</v>
      </c>
      <c r="L147" s="21">
        <f t="shared" si="29"/>
        <v>-5240</v>
      </c>
      <c r="M147" s="22">
        <f t="shared" si="28"/>
        <v>0.99930133333333337</v>
      </c>
    </row>
    <row r="148" spans="1:13" s="45" customFormat="1" ht="15" hidden="1" outlineLevel="1" x14ac:dyDescent="0.25">
      <c r="A148" s="46" t="s">
        <v>152</v>
      </c>
      <c r="B148" s="49"/>
      <c r="C148" s="21">
        <f>+'[6]Técnica 2016'!$G$64</f>
        <v>24800000</v>
      </c>
      <c r="D148" s="29"/>
      <c r="E148" s="29"/>
      <c r="F148" s="29"/>
      <c r="G148" s="29"/>
      <c r="H148" s="21">
        <f t="shared" si="31"/>
        <v>24800000</v>
      </c>
      <c r="I148" s="16"/>
      <c r="J148" s="21">
        <f t="shared" si="30"/>
        <v>24800000</v>
      </c>
      <c r="K148" s="21">
        <v>23661469</v>
      </c>
      <c r="L148" s="21">
        <f t="shared" si="29"/>
        <v>-1138531</v>
      </c>
      <c r="M148" s="22">
        <f t="shared" si="28"/>
        <v>0.95409149193548393</v>
      </c>
    </row>
    <row r="149" spans="1:13" s="45" customFormat="1" ht="15" hidden="1" outlineLevel="1" x14ac:dyDescent="0.25">
      <c r="A149" s="46" t="s">
        <v>153</v>
      </c>
      <c r="B149" s="49"/>
      <c r="C149" s="21">
        <v>0</v>
      </c>
      <c r="D149" s="29"/>
      <c r="E149" s="29"/>
      <c r="F149" s="29"/>
      <c r="G149" s="29"/>
      <c r="H149" s="21">
        <f t="shared" si="31"/>
        <v>0</v>
      </c>
      <c r="I149" s="16"/>
      <c r="J149" s="21">
        <f t="shared" si="30"/>
        <v>0</v>
      </c>
      <c r="K149" s="21">
        <v>0</v>
      </c>
      <c r="L149" s="21">
        <f t="shared" si="29"/>
        <v>0</v>
      </c>
      <c r="M149" s="22">
        <f t="shared" si="28"/>
        <v>0</v>
      </c>
    </row>
    <row r="150" spans="1:13" s="45" customFormat="1" ht="15" collapsed="1" x14ac:dyDescent="0.25">
      <c r="A150" s="47" t="s">
        <v>154</v>
      </c>
      <c r="B150" s="49"/>
      <c r="C150" s="29">
        <f>SUM(C151:C154)</f>
        <v>20649807</v>
      </c>
      <c r="D150" s="29"/>
      <c r="E150" s="29"/>
      <c r="F150" s="29"/>
      <c r="G150" s="29"/>
      <c r="H150" s="16">
        <f>+B150+C150+D150+G150+E150+F150</f>
        <v>20649807</v>
      </c>
      <c r="I150" s="16"/>
      <c r="J150" s="29">
        <f>SUM(J151:J154)</f>
        <v>20649807</v>
      </c>
      <c r="K150" s="29">
        <f>SUM(K151:K154)</f>
        <v>15466436</v>
      </c>
      <c r="L150" s="29">
        <f t="shared" si="29"/>
        <v>-5183371</v>
      </c>
      <c r="M150" s="17">
        <f t="shared" si="28"/>
        <v>0.74898695179088115</v>
      </c>
    </row>
    <row r="151" spans="1:13" s="45" customFormat="1" ht="15" hidden="1" outlineLevel="1" x14ac:dyDescent="0.25">
      <c r="A151" s="46" t="s">
        <v>155</v>
      </c>
      <c r="B151" s="49"/>
      <c r="C151" s="21">
        <f>+'[6]Técnica 2016'!$G$71</f>
        <v>12449807</v>
      </c>
      <c r="D151" s="29"/>
      <c r="E151" s="29"/>
      <c r="F151" s="29"/>
      <c r="G151" s="29"/>
      <c r="H151" s="21">
        <f t="shared" si="31"/>
        <v>12449807</v>
      </c>
      <c r="I151" s="16"/>
      <c r="J151" s="21">
        <f t="shared" si="30"/>
        <v>12449807</v>
      </c>
      <c r="K151" s="21">
        <v>8357956</v>
      </c>
      <c r="L151" s="21">
        <f t="shared" si="29"/>
        <v>-4091851</v>
      </c>
      <c r="M151" s="22">
        <f t="shared" si="28"/>
        <v>0.67133217406502765</v>
      </c>
    </row>
    <row r="152" spans="1:13" s="45" customFormat="1" ht="15" hidden="1" outlineLevel="1" x14ac:dyDescent="0.25">
      <c r="A152" s="46" t="s">
        <v>156</v>
      </c>
      <c r="B152" s="49"/>
      <c r="C152" s="21">
        <v>0</v>
      </c>
      <c r="D152" s="29"/>
      <c r="E152" s="29"/>
      <c r="F152" s="29"/>
      <c r="G152" s="29"/>
      <c r="H152" s="21">
        <f t="shared" si="31"/>
        <v>0</v>
      </c>
      <c r="I152" s="16"/>
      <c r="J152" s="21">
        <f t="shared" si="30"/>
        <v>0</v>
      </c>
      <c r="K152" s="21">
        <v>0</v>
      </c>
      <c r="L152" s="21">
        <f t="shared" si="29"/>
        <v>0</v>
      </c>
      <c r="M152" s="22">
        <f t="shared" si="28"/>
        <v>0</v>
      </c>
    </row>
    <row r="153" spans="1:13" s="45" customFormat="1" ht="15" hidden="1" outlineLevel="1" x14ac:dyDescent="0.25">
      <c r="A153" s="46" t="s">
        <v>157</v>
      </c>
      <c r="B153" s="49"/>
      <c r="C153" s="21">
        <f>+'[6]Técnica 2016'!$G$76</f>
        <v>8200000</v>
      </c>
      <c r="D153" s="29"/>
      <c r="E153" s="29"/>
      <c r="F153" s="29"/>
      <c r="G153" s="29"/>
      <c r="H153" s="21">
        <f t="shared" si="31"/>
        <v>8200000</v>
      </c>
      <c r="I153" s="16"/>
      <c r="J153" s="21">
        <f t="shared" si="30"/>
        <v>8200000</v>
      </c>
      <c r="K153" s="21">
        <v>7108480</v>
      </c>
      <c r="L153" s="21">
        <f t="shared" si="29"/>
        <v>-1091520</v>
      </c>
      <c r="M153" s="22">
        <f t="shared" si="28"/>
        <v>0.86688780487804873</v>
      </c>
    </row>
    <row r="154" spans="1:13" s="45" customFormat="1" ht="15" hidden="1" outlineLevel="1" x14ac:dyDescent="0.25">
      <c r="A154" s="46" t="s">
        <v>158</v>
      </c>
      <c r="B154" s="49"/>
      <c r="C154" s="21">
        <v>0</v>
      </c>
      <c r="D154" s="29"/>
      <c r="E154" s="29"/>
      <c r="F154" s="29"/>
      <c r="G154" s="29"/>
      <c r="H154" s="21">
        <f t="shared" si="31"/>
        <v>0</v>
      </c>
      <c r="I154" s="16"/>
      <c r="J154" s="21">
        <f t="shared" si="30"/>
        <v>0</v>
      </c>
      <c r="K154" s="21">
        <v>0</v>
      </c>
      <c r="L154" s="21">
        <f t="shared" si="29"/>
        <v>0</v>
      </c>
      <c r="M154" s="22">
        <f t="shared" si="28"/>
        <v>0</v>
      </c>
    </row>
    <row r="155" spans="1:13" s="45" customFormat="1" ht="15" collapsed="1" x14ac:dyDescent="0.25">
      <c r="A155" s="46"/>
      <c r="B155" s="49"/>
      <c r="C155" s="29"/>
      <c r="D155" s="29"/>
      <c r="E155" s="29"/>
      <c r="F155" s="29"/>
      <c r="G155" s="29"/>
      <c r="H155" s="21"/>
      <c r="I155" s="29"/>
      <c r="J155" s="21"/>
      <c r="K155" s="21"/>
      <c r="L155" s="21"/>
      <c r="M155" s="22"/>
    </row>
    <row r="156" spans="1:13" s="45" customFormat="1" ht="15" x14ac:dyDescent="0.25">
      <c r="A156" s="47" t="s">
        <v>159</v>
      </c>
      <c r="B156" s="49"/>
      <c r="C156" s="29"/>
      <c r="D156" s="29">
        <f>+D157+D162+D173</f>
        <v>210521800</v>
      </c>
      <c r="E156" s="29"/>
      <c r="F156" s="29"/>
      <c r="G156" s="29"/>
      <c r="H156" s="29">
        <f>+H157+H162+H173</f>
        <v>210521800</v>
      </c>
      <c r="I156" s="29"/>
      <c r="J156" s="16">
        <f>+H156+I156</f>
        <v>210521800</v>
      </c>
      <c r="K156" s="29">
        <f>+K157+K162+K173</f>
        <v>150092055</v>
      </c>
      <c r="L156" s="29">
        <f>+K156-J156</f>
        <v>-60429745</v>
      </c>
      <c r="M156" s="17">
        <f t="shared" ref="M156:M185" si="32">IFERROR(K156/J156,0)</f>
        <v>0.71295255408228508</v>
      </c>
    </row>
    <row r="157" spans="1:13" s="45" customFormat="1" ht="15" x14ac:dyDescent="0.25">
      <c r="A157" s="47" t="s">
        <v>160</v>
      </c>
      <c r="B157" s="29"/>
      <c r="C157" s="29"/>
      <c r="D157" s="29">
        <f>SUM(D158:D161)</f>
        <v>54021800</v>
      </c>
      <c r="E157" s="29"/>
      <c r="F157" s="29"/>
      <c r="G157" s="29"/>
      <c r="H157" s="29">
        <f>SUM(H158:H161)</f>
        <v>54021800</v>
      </c>
      <c r="I157" s="29"/>
      <c r="J157" s="29">
        <f>SUM(J158:J161)</f>
        <v>54021800</v>
      </c>
      <c r="K157" s="29">
        <f>SUM(K158:K161)</f>
        <v>27272514</v>
      </c>
      <c r="L157" s="29">
        <f t="shared" ref="L157:L185" si="33">+K157-J157</f>
        <v>-26749286</v>
      </c>
      <c r="M157" s="17">
        <f t="shared" si="32"/>
        <v>0.50484274866813028</v>
      </c>
    </row>
    <row r="158" spans="1:13" s="45" customFormat="1" ht="15" hidden="1" outlineLevel="1" x14ac:dyDescent="0.25">
      <c r="A158" s="46" t="s">
        <v>161</v>
      </c>
      <c r="B158" s="29"/>
      <c r="C158" s="29"/>
      <c r="D158" s="21">
        <f>40651032-1000000</f>
        <v>39651032</v>
      </c>
      <c r="E158" s="29"/>
      <c r="F158" s="29"/>
      <c r="G158" s="29"/>
      <c r="H158" s="20">
        <f>+B158+C158+D158+G158+E158+F158</f>
        <v>39651032</v>
      </c>
      <c r="I158" s="29"/>
      <c r="J158" s="21">
        <f>+H158+I158</f>
        <v>39651032</v>
      </c>
      <c r="K158" s="21">
        <v>13401852</v>
      </c>
      <c r="L158" s="21">
        <f t="shared" si="33"/>
        <v>-26249180</v>
      </c>
      <c r="M158" s="22">
        <f t="shared" si="32"/>
        <v>0.33799503629565053</v>
      </c>
    </row>
    <row r="159" spans="1:13" s="45" customFormat="1" ht="15" hidden="1" outlineLevel="1" x14ac:dyDescent="0.25">
      <c r="A159" s="46" t="s">
        <v>162</v>
      </c>
      <c r="B159" s="29"/>
      <c r="C159" s="29"/>
      <c r="D159" s="21">
        <v>8370768</v>
      </c>
      <c r="E159" s="29"/>
      <c r="F159" s="29"/>
      <c r="G159" s="29"/>
      <c r="H159" s="20">
        <f>+B159+C159+D159+G159+E159+F159</f>
        <v>8370768</v>
      </c>
      <c r="I159" s="29"/>
      <c r="J159" s="21">
        <f>+H159+I159</f>
        <v>8370768</v>
      </c>
      <c r="K159" s="21">
        <v>8370768</v>
      </c>
      <c r="L159" s="21">
        <f t="shared" si="33"/>
        <v>0</v>
      </c>
      <c r="M159" s="22">
        <f t="shared" si="32"/>
        <v>1</v>
      </c>
    </row>
    <row r="160" spans="1:13" s="45" customFormat="1" ht="15" hidden="1" outlineLevel="1" x14ac:dyDescent="0.25">
      <c r="A160" s="46" t="s">
        <v>163</v>
      </c>
      <c r="B160" s="29"/>
      <c r="C160" s="29"/>
      <c r="D160" s="21">
        <f>+'[7]I Trimestre'!$D$12+1000000</f>
        <v>6000000</v>
      </c>
      <c r="E160" s="29"/>
      <c r="F160" s="29"/>
      <c r="G160" s="29"/>
      <c r="H160" s="20">
        <f>+B160+C160+D160+G160+E160+F160</f>
        <v>6000000</v>
      </c>
      <c r="I160" s="29"/>
      <c r="J160" s="21">
        <f>+H160+I160</f>
        <v>6000000</v>
      </c>
      <c r="K160" s="21">
        <v>5499894</v>
      </c>
      <c r="L160" s="21">
        <f t="shared" si="33"/>
        <v>-500106</v>
      </c>
      <c r="M160" s="22">
        <f t="shared" si="32"/>
        <v>0.91664900000000005</v>
      </c>
    </row>
    <row r="161" spans="1:13" s="45" customFormat="1" ht="15" hidden="1" outlineLevel="1" x14ac:dyDescent="0.25">
      <c r="A161" s="46" t="s">
        <v>164</v>
      </c>
      <c r="B161" s="29"/>
      <c r="C161" s="29"/>
      <c r="D161" s="21">
        <v>0</v>
      </c>
      <c r="E161" s="29"/>
      <c r="F161" s="29"/>
      <c r="G161" s="29"/>
      <c r="H161" s="20">
        <f>+B161+C161+D161+G161+E161+F161</f>
        <v>0</v>
      </c>
      <c r="I161" s="29"/>
      <c r="J161" s="21">
        <f>+H161+I161</f>
        <v>0</v>
      </c>
      <c r="K161" s="21">
        <v>0</v>
      </c>
      <c r="L161" s="21">
        <f t="shared" si="33"/>
        <v>0</v>
      </c>
      <c r="M161" s="22">
        <f t="shared" si="32"/>
        <v>0</v>
      </c>
    </row>
    <row r="162" spans="1:13" s="45" customFormat="1" ht="15" collapsed="1" x14ac:dyDescent="0.25">
      <c r="A162" s="47" t="s">
        <v>165</v>
      </c>
      <c r="B162" s="29"/>
      <c r="C162" s="29"/>
      <c r="D162" s="29">
        <f>+D163+D168</f>
        <v>74500000</v>
      </c>
      <c r="E162" s="29"/>
      <c r="F162" s="29"/>
      <c r="G162" s="29"/>
      <c r="H162" s="29">
        <f>+H163+H168</f>
        <v>74500000</v>
      </c>
      <c r="I162" s="29"/>
      <c r="J162" s="29">
        <f>+J163+J168</f>
        <v>74500000</v>
      </c>
      <c r="K162" s="29">
        <f>+K163+K168</f>
        <v>73664118</v>
      </c>
      <c r="L162" s="29">
        <f t="shared" si="33"/>
        <v>-835882</v>
      </c>
      <c r="M162" s="17">
        <f t="shared" si="32"/>
        <v>0.98878010738255029</v>
      </c>
    </row>
    <row r="163" spans="1:13" s="45" customFormat="1" ht="15" hidden="1" outlineLevel="1" x14ac:dyDescent="0.25">
      <c r="A163" s="47" t="s">
        <v>166</v>
      </c>
      <c r="B163" s="29"/>
      <c r="C163" s="29"/>
      <c r="D163" s="29">
        <f>SUM(D164:D167)</f>
        <v>39500000</v>
      </c>
      <c r="E163" s="29"/>
      <c r="F163" s="29"/>
      <c r="G163" s="29"/>
      <c r="H163" s="29">
        <f>SUM(H164:H167)</f>
        <v>39500000</v>
      </c>
      <c r="I163" s="29"/>
      <c r="J163" s="29">
        <f>SUM(J164:J167)</f>
        <v>39500000</v>
      </c>
      <c r="K163" s="29">
        <f>SUM(K164:K167)</f>
        <v>38701172</v>
      </c>
      <c r="L163" s="29">
        <f t="shared" si="33"/>
        <v>-798828</v>
      </c>
      <c r="M163" s="17">
        <f t="shared" si="32"/>
        <v>0.97977650632911395</v>
      </c>
    </row>
    <row r="164" spans="1:13" s="45" customFormat="1" ht="15" hidden="1" outlineLevel="2" x14ac:dyDescent="0.25">
      <c r="A164" s="46" t="s">
        <v>167</v>
      </c>
      <c r="B164" s="29"/>
      <c r="C164" s="29"/>
      <c r="D164" s="21">
        <v>700000</v>
      </c>
      <c r="E164" s="29"/>
      <c r="F164" s="29"/>
      <c r="G164" s="29"/>
      <c r="H164" s="20">
        <f>+B164+C164+D164+G164+E164+F164</f>
        <v>700000</v>
      </c>
      <c r="I164" s="29"/>
      <c r="J164" s="21">
        <f>+H164+I164</f>
        <v>700000</v>
      </c>
      <c r="K164" s="21">
        <v>492600</v>
      </c>
      <c r="L164" s="21">
        <f t="shared" si="33"/>
        <v>-207400</v>
      </c>
      <c r="M164" s="22">
        <f t="shared" si="32"/>
        <v>0.70371428571428574</v>
      </c>
    </row>
    <row r="165" spans="1:13" s="45" customFormat="1" ht="15" hidden="1" outlineLevel="2" x14ac:dyDescent="0.25">
      <c r="A165" s="46" t="s">
        <v>168</v>
      </c>
      <c r="B165" s="29"/>
      <c r="C165" s="29"/>
      <c r="D165" s="21">
        <f>+'[7]I Trimestre'!$D$17</f>
        <v>19500000</v>
      </c>
      <c r="E165" s="29"/>
      <c r="F165" s="29"/>
      <c r="G165" s="29"/>
      <c r="H165" s="20">
        <f>+B165+C165+D165+G165+E165+F165</f>
        <v>19500000</v>
      </c>
      <c r="I165" s="29"/>
      <c r="J165" s="21">
        <f>+H165+I165</f>
        <v>19500000</v>
      </c>
      <c r="K165" s="21">
        <v>18926691</v>
      </c>
      <c r="L165" s="21">
        <f t="shared" si="33"/>
        <v>-573309</v>
      </c>
      <c r="M165" s="22">
        <f t="shared" si="32"/>
        <v>0.97059953846153846</v>
      </c>
    </row>
    <row r="166" spans="1:13" s="45" customFormat="1" ht="15" hidden="1" outlineLevel="2" x14ac:dyDescent="0.25">
      <c r="A166" s="46" t="s">
        <v>169</v>
      </c>
      <c r="B166" s="29"/>
      <c r="C166" s="29"/>
      <c r="D166" s="21">
        <v>0</v>
      </c>
      <c r="E166" s="29"/>
      <c r="F166" s="29"/>
      <c r="G166" s="29"/>
      <c r="H166" s="20">
        <f>+B166+C166+D166+G166+E166+F166</f>
        <v>0</v>
      </c>
      <c r="I166" s="29"/>
      <c r="J166" s="21">
        <f>+H166+I166</f>
        <v>0</v>
      </c>
      <c r="K166" s="21">
        <v>0</v>
      </c>
      <c r="L166" s="21">
        <f t="shared" si="33"/>
        <v>0</v>
      </c>
      <c r="M166" s="22">
        <f t="shared" si="32"/>
        <v>0</v>
      </c>
    </row>
    <row r="167" spans="1:13" s="45" customFormat="1" ht="15" hidden="1" outlineLevel="2" x14ac:dyDescent="0.25">
      <c r="A167" s="46" t="s">
        <v>170</v>
      </c>
      <c r="B167" s="29"/>
      <c r="C167" s="29"/>
      <c r="D167" s="21">
        <f>+'[7]I Trimestre'!$D$19-700000</f>
        <v>19300000</v>
      </c>
      <c r="E167" s="29"/>
      <c r="F167" s="29"/>
      <c r="G167" s="29"/>
      <c r="H167" s="20">
        <f>+B167+C167+D167+G167+E167+F167</f>
        <v>19300000</v>
      </c>
      <c r="I167" s="29"/>
      <c r="J167" s="21">
        <f>+H167+I167</f>
        <v>19300000</v>
      </c>
      <c r="K167" s="21">
        <v>19281881</v>
      </c>
      <c r="L167" s="21">
        <f t="shared" si="33"/>
        <v>-18119</v>
      </c>
      <c r="M167" s="22">
        <f t="shared" si="32"/>
        <v>0.99906119170984453</v>
      </c>
    </row>
    <row r="168" spans="1:13" s="45" customFormat="1" ht="15" hidden="1" outlineLevel="1" x14ac:dyDescent="0.25">
      <c r="A168" s="47" t="s">
        <v>171</v>
      </c>
      <c r="B168" s="29"/>
      <c r="C168" s="29"/>
      <c r="D168" s="29">
        <f>SUM(D169:D172)</f>
        <v>35000000</v>
      </c>
      <c r="E168" s="29"/>
      <c r="F168" s="29"/>
      <c r="G168" s="29"/>
      <c r="H168" s="29">
        <f>SUM(H169:H172)</f>
        <v>35000000</v>
      </c>
      <c r="I168" s="29"/>
      <c r="J168" s="29">
        <f>SUM(J169:J172)</f>
        <v>35000000</v>
      </c>
      <c r="K168" s="29">
        <f>SUM(K169:K172)</f>
        <v>34962946</v>
      </c>
      <c r="L168" s="29">
        <f>+K168-J168</f>
        <v>-37054</v>
      </c>
      <c r="M168" s="17">
        <f t="shared" si="32"/>
        <v>0.99894131428571431</v>
      </c>
    </row>
    <row r="169" spans="1:13" s="45" customFormat="1" ht="15" hidden="1" outlineLevel="2" x14ac:dyDescent="0.25">
      <c r="A169" s="46" t="s">
        <v>172</v>
      </c>
      <c r="B169" s="29"/>
      <c r="C169" s="29"/>
      <c r="D169" s="21">
        <f>+'[7]I Trimestre'!$D$21</f>
        <v>10000000</v>
      </c>
      <c r="E169" s="29"/>
      <c r="F169" s="29"/>
      <c r="G169" s="29"/>
      <c r="H169" s="20">
        <f>+B169+C169+D169+G169+E169+F169</f>
        <v>10000000</v>
      </c>
      <c r="I169" s="29"/>
      <c r="J169" s="21">
        <f>+H169+I169</f>
        <v>10000000</v>
      </c>
      <c r="K169" s="21">
        <v>9999954</v>
      </c>
      <c r="L169" s="21">
        <f t="shared" si="33"/>
        <v>-46</v>
      </c>
      <c r="M169" s="22">
        <f t="shared" si="32"/>
        <v>0.99999539999999998</v>
      </c>
    </row>
    <row r="170" spans="1:13" s="45" customFormat="1" ht="15" hidden="1" outlineLevel="2" x14ac:dyDescent="0.25">
      <c r="A170" s="46" t="s">
        <v>173</v>
      </c>
      <c r="B170" s="29"/>
      <c r="C170" s="29"/>
      <c r="D170" s="21">
        <v>0</v>
      </c>
      <c r="E170" s="29"/>
      <c r="F170" s="29"/>
      <c r="G170" s="29"/>
      <c r="H170" s="20">
        <f>+B170+C170+D170+G170+E170+F170</f>
        <v>0</v>
      </c>
      <c r="I170" s="29"/>
      <c r="J170" s="21">
        <f>+H170+I170</f>
        <v>0</v>
      </c>
      <c r="K170" s="21">
        <v>0</v>
      </c>
      <c r="L170" s="21">
        <f>+K170-J170</f>
        <v>0</v>
      </c>
      <c r="M170" s="22">
        <f t="shared" si="32"/>
        <v>0</v>
      </c>
    </row>
    <row r="171" spans="1:13" s="45" customFormat="1" ht="15" hidden="1" outlineLevel="2" x14ac:dyDescent="0.25">
      <c r="A171" s="46" t="s">
        <v>174</v>
      </c>
      <c r="B171" s="29"/>
      <c r="C171" s="29"/>
      <c r="D171" s="21">
        <v>0</v>
      </c>
      <c r="E171" s="29"/>
      <c r="F171" s="29"/>
      <c r="G171" s="29"/>
      <c r="H171" s="20">
        <f>+B171+C171+D171+G171+E171+F171</f>
        <v>0</v>
      </c>
      <c r="I171" s="29"/>
      <c r="J171" s="21">
        <f>+H171+I171</f>
        <v>0</v>
      </c>
      <c r="K171" s="21">
        <v>0</v>
      </c>
      <c r="L171" s="21">
        <f t="shared" si="33"/>
        <v>0</v>
      </c>
      <c r="M171" s="22">
        <f t="shared" si="32"/>
        <v>0</v>
      </c>
    </row>
    <row r="172" spans="1:13" s="45" customFormat="1" ht="15" hidden="1" outlineLevel="2" x14ac:dyDescent="0.25">
      <c r="A172" s="46" t="s">
        <v>175</v>
      </c>
      <c r="B172" s="29"/>
      <c r="C172" s="29"/>
      <c r="D172" s="21">
        <f>+'[7]I Trimestre'!$D$24</f>
        <v>25000000</v>
      </c>
      <c r="E172" s="29"/>
      <c r="F172" s="29"/>
      <c r="G172" s="29"/>
      <c r="H172" s="20">
        <f>+B172+C172+D172+G172+E172+F172</f>
        <v>25000000</v>
      </c>
      <c r="I172" s="29"/>
      <c r="J172" s="21">
        <f>+H172+I172</f>
        <v>25000000</v>
      </c>
      <c r="K172" s="21">
        <v>24962992</v>
      </c>
      <c r="L172" s="21">
        <f t="shared" si="33"/>
        <v>-37008</v>
      </c>
      <c r="M172" s="22">
        <f t="shared" si="32"/>
        <v>0.99851968000000002</v>
      </c>
    </row>
    <row r="173" spans="1:13" s="45" customFormat="1" ht="15" collapsed="1" x14ac:dyDescent="0.25">
      <c r="A173" s="47" t="s">
        <v>176</v>
      </c>
      <c r="B173" s="29"/>
      <c r="C173" s="29"/>
      <c r="D173" s="29">
        <f>+D174+D180+D184+D185</f>
        <v>82000000</v>
      </c>
      <c r="E173" s="29"/>
      <c r="F173" s="29"/>
      <c r="G173" s="29"/>
      <c r="H173" s="29">
        <f>+H174+H180+H184+H185</f>
        <v>82000000</v>
      </c>
      <c r="I173" s="29"/>
      <c r="J173" s="29">
        <f>+J174+J180+J184+J185</f>
        <v>82000000</v>
      </c>
      <c r="K173" s="29">
        <f>+K174+K180+K184+K185</f>
        <v>49155423</v>
      </c>
      <c r="L173" s="29">
        <f t="shared" si="33"/>
        <v>-32844577</v>
      </c>
      <c r="M173" s="17">
        <f t="shared" si="32"/>
        <v>0.59945637804878049</v>
      </c>
    </row>
    <row r="174" spans="1:13" s="45" customFormat="1" ht="15" hidden="1" outlineLevel="1" x14ac:dyDescent="0.25">
      <c r="A174" s="47" t="s">
        <v>177</v>
      </c>
      <c r="B174" s="29"/>
      <c r="C174" s="29"/>
      <c r="D174" s="29">
        <f>SUM(D175:D179)</f>
        <v>19500000</v>
      </c>
      <c r="E174" s="29"/>
      <c r="F174" s="29"/>
      <c r="G174" s="29"/>
      <c r="H174" s="29">
        <f>SUM(H175:H179)</f>
        <v>19500000</v>
      </c>
      <c r="I174" s="29"/>
      <c r="J174" s="29">
        <f>SUM(J175:J179)</f>
        <v>19500000</v>
      </c>
      <c r="K174" s="29">
        <f>SUM(K175:K179)</f>
        <v>19005029</v>
      </c>
      <c r="L174" s="29">
        <f t="shared" si="33"/>
        <v>-494971</v>
      </c>
      <c r="M174" s="17">
        <f t="shared" si="32"/>
        <v>0.97461687179487178</v>
      </c>
    </row>
    <row r="175" spans="1:13" s="45" customFormat="1" ht="15" hidden="1" outlineLevel="2" x14ac:dyDescent="0.25">
      <c r="A175" s="46" t="s">
        <v>178</v>
      </c>
      <c r="B175" s="29"/>
      <c r="C175" s="29"/>
      <c r="D175" s="20">
        <f>+'[7]I Trimestre'!$D$27-200000</f>
        <v>3300000</v>
      </c>
      <c r="E175" s="29"/>
      <c r="F175" s="29"/>
      <c r="G175" s="29"/>
      <c r="H175" s="20">
        <f>+B175+C175+D175+G175+E175+F175</f>
        <v>3300000</v>
      </c>
      <c r="I175" s="29"/>
      <c r="J175" s="21">
        <f>+H175+I175</f>
        <v>3300000</v>
      </c>
      <c r="K175" s="21">
        <v>3292725</v>
      </c>
      <c r="L175" s="21">
        <f t="shared" si="33"/>
        <v>-7275</v>
      </c>
      <c r="M175" s="22">
        <f t="shared" si="32"/>
        <v>0.9977954545454546</v>
      </c>
    </row>
    <row r="176" spans="1:13" s="45" customFormat="1" ht="15" hidden="1" outlineLevel="2" x14ac:dyDescent="0.25">
      <c r="A176" s="46" t="s">
        <v>179</v>
      </c>
      <c r="B176" s="29"/>
      <c r="C176" s="29"/>
      <c r="D176" s="20">
        <f>+'[7]I Trimestre'!$D$28-110000</f>
        <v>3890000</v>
      </c>
      <c r="E176" s="29"/>
      <c r="F176" s="29"/>
      <c r="G176" s="29"/>
      <c r="H176" s="20">
        <f>+B176+C176+D176+G176+E176+F176</f>
        <v>3890000</v>
      </c>
      <c r="I176" s="29"/>
      <c r="J176" s="21">
        <f>+H176+I176</f>
        <v>3890000</v>
      </c>
      <c r="K176" s="21">
        <v>3738520</v>
      </c>
      <c r="L176" s="21">
        <f t="shared" si="33"/>
        <v>-151480</v>
      </c>
      <c r="M176" s="22">
        <f t="shared" si="32"/>
        <v>0.96105912596401033</v>
      </c>
    </row>
    <row r="177" spans="1:13" s="45" customFormat="1" ht="15" hidden="1" outlineLevel="2" x14ac:dyDescent="0.25">
      <c r="A177" s="46" t="s">
        <v>180</v>
      </c>
      <c r="B177" s="29"/>
      <c r="C177" s="29"/>
      <c r="D177" s="20">
        <f>+'[7]I Trimestre'!$D$29</f>
        <v>5000000</v>
      </c>
      <c r="E177" s="29"/>
      <c r="F177" s="29"/>
      <c r="G177" s="29"/>
      <c r="H177" s="20">
        <f>+B177+C177+D177+G177+E177+F177</f>
        <v>5000000</v>
      </c>
      <c r="I177" s="29"/>
      <c r="J177" s="21">
        <f>+H177+I177</f>
        <v>5000000</v>
      </c>
      <c r="K177" s="21">
        <v>4675300</v>
      </c>
      <c r="L177" s="21">
        <f t="shared" si="33"/>
        <v>-324700</v>
      </c>
      <c r="M177" s="22">
        <f t="shared" si="32"/>
        <v>0.93506</v>
      </c>
    </row>
    <row r="178" spans="1:13" s="45" customFormat="1" ht="15" hidden="1" outlineLevel="2" x14ac:dyDescent="0.25">
      <c r="A178" s="46" t="s">
        <v>181</v>
      </c>
      <c r="B178" s="29"/>
      <c r="C178" s="29"/>
      <c r="D178" s="20">
        <f>+'[7]I Trimestre'!$D$30+200000</f>
        <v>5200000</v>
      </c>
      <c r="E178" s="29"/>
      <c r="F178" s="29"/>
      <c r="G178" s="29"/>
      <c r="H178" s="20">
        <f>+B178+C178+D178+G178+E178+F178</f>
        <v>5200000</v>
      </c>
      <c r="I178" s="29"/>
      <c r="J178" s="21">
        <f>+H178+I178</f>
        <v>5200000</v>
      </c>
      <c r="K178" s="21">
        <v>5194778</v>
      </c>
      <c r="L178" s="21">
        <f t="shared" si="33"/>
        <v>-5222</v>
      </c>
      <c r="M178" s="22">
        <f t="shared" si="32"/>
        <v>0.99899576923076927</v>
      </c>
    </row>
    <row r="179" spans="1:13" s="45" customFormat="1" ht="15" hidden="1" outlineLevel="2" x14ac:dyDescent="0.25">
      <c r="A179" s="46" t="s">
        <v>182</v>
      </c>
      <c r="B179" s="29"/>
      <c r="C179" s="29"/>
      <c r="D179" s="20">
        <f>+'[7]I Trimestre'!$D$31+110000</f>
        <v>2110000</v>
      </c>
      <c r="E179" s="29"/>
      <c r="F179" s="29"/>
      <c r="G179" s="29"/>
      <c r="H179" s="20">
        <f>+B179+C179+D179+G179+E179+F179</f>
        <v>2110000</v>
      </c>
      <c r="I179" s="29"/>
      <c r="J179" s="21">
        <f>+H179+I179</f>
        <v>2110000</v>
      </c>
      <c r="K179" s="21">
        <v>2103706</v>
      </c>
      <c r="L179" s="21">
        <f t="shared" si="33"/>
        <v>-6294</v>
      </c>
      <c r="M179" s="22">
        <f t="shared" si="32"/>
        <v>0.99701706161137438</v>
      </c>
    </row>
    <row r="180" spans="1:13" s="45" customFormat="1" ht="15" hidden="1" outlineLevel="1" x14ac:dyDescent="0.25">
      <c r="A180" s="47" t="s">
        <v>183</v>
      </c>
      <c r="B180" s="29"/>
      <c r="C180" s="29"/>
      <c r="D180" s="29">
        <f>SUM(D181:D183)</f>
        <v>50000000</v>
      </c>
      <c r="E180" s="29"/>
      <c r="F180" s="29"/>
      <c r="G180" s="29"/>
      <c r="H180" s="29">
        <f>SUM(H181:H183)</f>
        <v>50000000</v>
      </c>
      <c r="I180" s="29"/>
      <c r="J180" s="29">
        <f>SUM(J181:J183)</f>
        <v>50000000</v>
      </c>
      <c r="K180" s="29">
        <f>SUM(K181:K183)</f>
        <v>20807050</v>
      </c>
      <c r="L180" s="29">
        <f t="shared" si="33"/>
        <v>-29192950</v>
      </c>
      <c r="M180" s="17">
        <f t="shared" si="32"/>
        <v>0.41614099999999998</v>
      </c>
    </row>
    <row r="181" spans="1:13" s="45" customFormat="1" ht="15" hidden="1" outlineLevel="2" x14ac:dyDescent="0.25">
      <c r="A181" s="46" t="s">
        <v>184</v>
      </c>
      <c r="B181" s="29"/>
      <c r="C181" s="29"/>
      <c r="D181" s="20">
        <f>+'[7]I Trimestre'!$D$33</f>
        <v>13000000</v>
      </c>
      <c r="E181" s="29"/>
      <c r="F181" s="29"/>
      <c r="G181" s="29"/>
      <c r="H181" s="20">
        <f>+B181+C181+D181+G181+E181+F181</f>
        <v>13000000</v>
      </c>
      <c r="I181" s="29"/>
      <c r="J181" s="21">
        <f>+H181+I181</f>
        <v>13000000</v>
      </c>
      <c r="K181" s="21">
        <v>6422300</v>
      </c>
      <c r="L181" s="21">
        <f t="shared" si="33"/>
        <v>-6577700</v>
      </c>
      <c r="M181" s="22">
        <f t="shared" si="32"/>
        <v>0.4940230769230769</v>
      </c>
    </row>
    <row r="182" spans="1:13" s="45" customFormat="1" ht="15" hidden="1" outlineLevel="2" x14ac:dyDescent="0.25">
      <c r="A182" s="46" t="s">
        <v>185</v>
      </c>
      <c r="B182" s="29"/>
      <c r="C182" s="29"/>
      <c r="D182" s="20">
        <f>+'[7]I Trimestre'!$D$34</f>
        <v>12000000</v>
      </c>
      <c r="E182" s="29"/>
      <c r="F182" s="29"/>
      <c r="G182" s="29"/>
      <c r="H182" s="20">
        <f>+B182+C182+D182+G182+E182+F182</f>
        <v>12000000</v>
      </c>
      <c r="I182" s="29"/>
      <c r="J182" s="21">
        <f>+H182+I182</f>
        <v>12000000</v>
      </c>
      <c r="K182" s="21">
        <v>0</v>
      </c>
      <c r="L182" s="21">
        <f t="shared" si="33"/>
        <v>-12000000</v>
      </c>
      <c r="M182" s="22">
        <f t="shared" si="32"/>
        <v>0</v>
      </c>
    </row>
    <row r="183" spans="1:13" s="45" customFormat="1" ht="15" hidden="1" outlineLevel="2" x14ac:dyDescent="0.25">
      <c r="A183" s="46" t="s">
        <v>186</v>
      </c>
      <c r="B183" s="29"/>
      <c r="C183" s="29"/>
      <c r="D183" s="20">
        <f>+'[7]I Trimestre'!$D$35</f>
        <v>25000000</v>
      </c>
      <c r="E183" s="29"/>
      <c r="F183" s="29"/>
      <c r="G183" s="29"/>
      <c r="H183" s="20">
        <f>+B183+C183+D183+G183+E183+F183</f>
        <v>25000000</v>
      </c>
      <c r="I183" s="29"/>
      <c r="J183" s="21">
        <f>+H183+I183</f>
        <v>25000000</v>
      </c>
      <c r="K183" s="21">
        <v>14384750</v>
      </c>
      <c r="L183" s="21">
        <f t="shared" si="33"/>
        <v>-10615250</v>
      </c>
      <c r="M183" s="22">
        <f t="shared" si="32"/>
        <v>0.57538999999999996</v>
      </c>
    </row>
    <row r="184" spans="1:13" s="45" customFormat="1" ht="15" hidden="1" outlineLevel="1" x14ac:dyDescent="0.25">
      <c r="A184" s="47" t="s">
        <v>187</v>
      </c>
      <c r="B184" s="29"/>
      <c r="C184" s="29"/>
      <c r="D184" s="29">
        <f>+'[7]I Trimestre'!$D$36</f>
        <v>5000000</v>
      </c>
      <c r="E184" s="29"/>
      <c r="F184" s="29"/>
      <c r="G184" s="29"/>
      <c r="H184" s="16">
        <f>+B184+C184+D184+G184+E184+F184</f>
        <v>5000000</v>
      </c>
      <c r="I184" s="16"/>
      <c r="J184" s="16">
        <f>+H184+I184</f>
        <v>5000000</v>
      </c>
      <c r="K184" s="16">
        <v>3269584</v>
      </c>
      <c r="L184" s="16">
        <f t="shared" si="33"/>
        <v>-1730416</v>
      </c>
      <c r="M184" s="17">
        <f t="shared" si="32"/>
        <v>0.65391679999999996</v>
      </c>
    </row>
    <row r="185" spans="1:13" s="45" customFormat="1" ht="15" hidden="1" outlineLevel="1" x14ac:dyDescent="0.25">
      <c r="A185" s="47" t="s">
        <v>188</v>
      </c>
      <c r="B185" s="29"/>
      <c r="C185" s="29"/>
      <c r="D185" s="29">
        <f>+'[7]I Trimestre'!$D$37</f>
        <v>7500000</v>
      </c>
      <c r="E185" s="29"/>
      <c r="F185" s="29"/>
      <c r="G185" s="29"/>
      <c r="H185" s="16">
        <f>+B185+C185+D185+G185+E185+F185</f>
        <v>7500000</v>
      </c>
      <c r="I185" s="16"/>
      <c r="J185" s="16">
        <f>+H185+I185</f>
        <v>7500000</v>
      </c>
      <c r="K185" s="16">
        <v>6073760</v>
      </c>
      <c r="L185" s="16">
        <f t="shared" si="33"/>
        <v>-1426240</v>
      </c>
      <c r="M185" s="17">
        <f t="shared" si="32"/>
        <v>0.8098346666666667</v>
      </c>
    </row>
    <row r="186" spans="1:13" s="45" customFormat="1" ht="15" collapsed="1" x14ac:dyDescent="0.25">
      <c r="A186" s="46"/>
      <c r="B186" s="29"/>
      <c r="C186" s="29"/>
      <c r="D186" s="29"/>
      <c r="E186" s="29"/>
      <c r="F186" s="29"/>
      <c r="G186" s="29"/>
      <c r="H186" s="20"/>
      <c r="I186" s="29"/>
      <c r="J186" s="21"/>
      <c r="K186" s="21"/>
      <c r="L186" s="21"/>
      <c r="M186" s="22"/>
    </row>
    <row r="187" spans="1:13" s="45" customFormat="1" ht="15" x14ac:dyDescent="0.25">
      <c r="A187" s="47" t="s">
        <v>189</v>
      </c>
      <c r="B187" s="29"/>
      <c r="C187" s="29"/>
      <c r="D187" s="29"/>
      <c r="E187" s="16">
        <f>+E188</f>
        <v>53000000</v>
      </c>
      <c r="F187" s="16"/>
      <c r="G187" s="16"/>
      <c r="H187" s="16">
        <f>+H188</f>
        <v>53000000</v>
      </c>
      <c r="I187" s="16"/>
      <c r="J187" s="16">
        <f>+H187+I187</f>
        <v>53000000</v>
      </c>
      <c r="K187" s="16">
        <f>+K188</f>
        <v>24362536</v>
      </c>
      <c r="L187" s="16">
        <f>+K187-J187</f>
        <v>-28637464</v>
      </c>
      <c r="M187" s="17">
        <f>IFERROR(K187/J187,0)</f>
        <v>0.45967049056603776</v>
      </c>
    </row>
    <row r="188" spans="1:13" s="45" customFormat="1" ht="15" x14ac:dyDescent="0.25">
      <c r="A188" s="47" t="s">
        <v>190</v>
      </c>
      <c r="B188" s="29"/>
      <c r="C188" s="29"/>
      <c r="D188" s="29"/>
      <c r="E188" s="29">
        <f>SUM(E189:E191)</f>
        <v>53000000</v>
      </c>
      <c r="F188" s="29"/>
      <c r="G188" s="29"/>
      <c r="H188" s="29">
        <f>SUM(H189:H191)</f>
        <v>53000000</v>
      </c>
      <c r="I188" s="29"/>
      <c r="J188" s="29">
        <f>SUM(J189:J191)</f>
        <v>53000000</v>
      </c>
      <c r="K188" s="29">
        <f>SUM(K189:K191)</f>
        <v>24362536</v>
      </c>
      <c r="L188" s="29">
        <f>+K188-J188</f>
        <v>-28637464</v>
      </c>
      <c r="M188" s="17">
        <f>IFERROR(K188/J188,0)</f>
        <v>0.45967049056603776</v>
      </c>
    </row>
    <row r="189" spans="1:13" s="45" customFormat="1" ht="15" hidden="1" outlineLevel="1" x14ac:dyDescent="0.25">
      <c r="A189" s="46" t="s">
        <v>191</v>
      </c>
      <c r="B189" s="29"/>
      <c r="C189" s="29"/>
      <c r="D189" s="29"/>
      <c r="E189" s="21">
        <f>+'[5]Anexo 2 '!$E$169</f>
        <v>10000000</v>
      </c>
      <c r="F189" s="29"/>
      <c r="G189" s="29"/>
      <c r="H189" s="20">
        <f>+B189+C189+D189+G189+E189+F189</f>
        <v>10000000</v>
      </c>
      <c r="I189" s="29"/>
      <c r="J189" s="21">
        <f>+H189+I189</f>
        <v>10000000</v>
      </c>
      <c r="K189" s="21">
        <v>9356000</v>
      </c>
      <c r="L189" s="21">
        <f>+K189-J189</f>
        <v>-644000</v>
      </c>
      <c r="M189" s="22">
        <f>IFERROR(K189/J189,0)</f>
        <v>0.93559999999999999</v>
      </c>
    </row>
    <row r="190" spans="1:13" s="45" customFormat="1" ht="15" hidden="1" outlineLevel="1" x14ac:dyDescent="0.25">
      <c r="A190" s="46" t="s">
        <v>192</v>
      </c>
      <c r="B190" s="29"/>
      <c r="C190" s="29"/>
      <c r="D190" s="29"/>
      <c r="E190" s="21">
        <f>+'[5]Anexo 2 '!$E$170</f>
        <v>40000000</v>
      </c>
      <c r="F190" s="29"/>
      <c r="G190" s="29"/>
      <c r="H190" s="20">
        <f>+B190+C190+D190+G190+E190+F190</f>
        <v>40000000</v>
      </c>
      <c r="I190" s="29"/>
      <c r="J190" s="21">
        <f>+H190+I190</f>
        <v>40000000</v>
      </c>
      <c r="K190" s="21">
        <v>14702686</v>
      </c>
      <c r="L190" s="21">
        <f>+K190-J190</f>
        <v>-25297314</v>
      </c>
      <c r="M190" s="22">
        <f>IFERROR(K190/J190,0)</f>
        <v>0.36756715000000001</v>
      </c>
    </row>
    <row r="191" spans="1:13" s="45" customFormat="1" ht="15" hidden="1" outlineLevel="1" x14ac:dyDescent="0.25">
      <c r="A191" s="46" t="s">
        <v>193</v>
      </c>
      <c r="B191" s="29"/>
      <c r="C191" s="29"/>
      <c r="D191" s="29"/>
      <c r="E191" s="21">
        <f>+'[5]Anexo 2 '!$E$171</f>
        <v>3000000</v>
      </c>
      <c r="F191" s="29"/>
      <c r="G191" s="29"/>
      <c r="H191" s="20">
        <f>+B191+C191+D191+G191+E191+F191</f>
        <v>3000000</v>
      </c>
      <c r="I191" s="29"/>
      <c r="J191" s="21">
        <f>+H191+I191</f>
        <v>3000000</v>
      </c>
      <c r="K191" s="21">
        <v>303850</v>
      </c>
      <c r="L191" s="21">
        <f>+K191-J191</f>
        <v>-2696150</v>
      </c>
      <c r="M191" s="22">
        <f>IFERROR(K191/J191,0)</f>
        <v>0.10128333333333334</v>
      </c>
    </row>
    <row r="192" spans="1:13" s="45" customFormat="1" ht="15" collapsed="1" x14ac:dyDescent="0.25">
      <c r="A192" s="46"/>
      <c r="B192" s="20"/>
      <c r="C192" s="29"/>
      <c r="D192" s="29"/>
      <c r="E192" s="29"/>
      <c r="F192" s="29"/>
      <c r="G192" s="29"/>
      <c r="H192" s="20"/>
      <c r="I192" s="29"/>
      <c r="J192" s="21"/>
      <c r="K192" s="21"/>
      <c r="L192" s="21"/>
      <c r="M192" s="22"/>
    </row>
    <row r="193" spans="1:19" ht="15" x14ac:dyDescent="0.25">
      <c r="A193" s="44" t="s">
        <v>194</v>
      </c>
      <c r="B193" s="20"/>
      <c r="C193" s="20"/>
      <c r="D193" s="20"/>
      <c r="E193" s="20"/>
      <c r="F193" s="20"/>
      <c r="G193" s="20"/>
      <c r="H193" s="20"/>
      <c r="I193" s="29">
        <f>+I194+I195</f>
        <v>602780345</v>
      </c>
      <c r="J193" s="29">
        <f>+I193+H193</f>
        <v>602780345</v>
      </c>
      <c r="K193" s="29">
        <f>+K194+K195</f>
        <v>654646897</v>
      </c>
      <c r="L193" s="29">
        <f>+K193-J193</f>
        <v>51866552</v>
      </c>
      <c r="M193" s="17">
        <f>IFERROR(K193/J193,0)</f>
        <v>1.0860455262521873</v>
      </c>
    </row>
    <row r="194" spans="1:19" ht="14.25" hidden="1" outlineLevel="1" x14ac:dyDescent="0.2">
      <c r="A194" s="52" t="s">
        <v>195</v>
      </c>
      <c r="B194" s="20"/>
      <c r="C194" s="20"/>
      <c r="D194" s="20"/>
      <c r="E194" s="20"/>
      <c r="F194" s="20"/>
      <c r="G194" s="20"/>
      <c r="H194" s="20"/>
      <c r="I194" s="21">
        <f>+('[1]Anexo 1 Minagricultura'!B14+'[1]Anexo 1 Minagricultura'!B18)*0.1</f>
        <v>376737715.625</v>
      </c>
      <c r="J194" s="21">
        <f>+I194+H194</f>
        <v>376737715.625</v>
      </c>
      <c r="K194" s="21">
        <v>409154308</v>
      </c>
      <c r="L194" s="21">
        <f>+K194-J194</f>
        <v>32416592.375</v>
      </c>
      <c r="M194" s="22">
        <f>IFERROR(K194/J194,0)</f>
        <v>1.0860455192844749</v>
      </c>
    </row>
    <row r="195" spans="1:19" ht="14.25" hidden="1" outlineLevel="1" x14ac:dyDescent="0.2">
      <c r="A195" s="52" t="s">
        <v>196</v>
      </c>
      <c r="B195" s="20"/>
      <c r="C195" s="20"/>
      <c r="D195" s="20"/>
      <c r="E195" s="20"/>
      <c r="F195" s="20"/>
      <c r="G195" s="20"/>
      <c r="H195" s="20"/>
      <c r="I195" s="21">
        <f>+('[1]Anexo 1 Minagricultura'!B15+'[1]Anexo 1 Minagricultura'!B19)*0.1</f>
        <v>226042629.375</v>
      </c>
      <c r="J195" s="21">
        <f>+I195+H195</f>
        <v>226042629.375</v>
      </c>
      <c r="K195" s="21">
        <v>245492589</v>
      </c>
      <c r="L195" s="21">
        <f>+K195-J195</f>
        <v>19449959.625</v>
      </c>
      <c r="M195" s="22">
        <f>IFERROR(K195/J195,0)</f>
        <v>1.0860455378650411</v>
      </c>
    </row>
    <row r="196" spans="1:19" ht="15" collapsed="1" x14ac:dyDescent="0.25">
      <c r="A196" s="28"/>
      <c r="B196" s="20"/>
      <c r="C196" s="20"/>
      <c r="D196" s="20"/>
      <c r="E196" s="20"/>
      <c r="F196" s="20"/>
      <c r="G196" s="20"/>
      <c r="H196" s="20"/>
      <c r="I196" s="20"/>
      <c r="J196" s="20"/>
      <c r="K196" s="20"/>
      <c r="L196" s="20"/>
      <c r="M196" s="17"/>
    </row>
    <row r="197" spans="1:19" ht="15" x14ac:dyDescent="0.25">
      <c r="A197" s="53" t="s">
        <v>197</v>
      </c>
      <c r="B197" s="16"/>
      <c r="C197" s="16"/>
      <c r="D197" s="16"/>
      <c r="E197" s="16"/>
      <c r="F197" s="16"/>
      <c r="G197" s="54"/>
      <c r="H197" s="16">
        <f>+B197+C197+D197+G197+F197</f>
        <v>0</v>
      </c>
      <c r="I197" s="16"/>
      <c r="J197" s="55">
        <f>+I197+H197</f>
        <v>0</v>
      </c>
      <c r="K197" s="55">
        <f>+J197+I197</f>
        <v>0</v>
      </c>
      <c r="L197" s="55">
        <f>+K197-J197</f>
        <v>0</v>
      </c>
      <c r="M197" s="17">
        <f>IFERROR(K197/J197,0)</f>
        <v>0</v>
      </c>
    </row>
    <row r="198" spans="1:19" ht="15" x14ac:dyDescent="0.25">
      <c r="A198" s="28"/>
      <c r="B198" s="20"/>
      <c r="C198" s="20"/>
      <c r="D198" s="20"/>
      <c r="E198" s="20"/>
      <c r="F198" s="20"/>
      <c r="G198" s="20"/>
      <c r="H198" s="20"/>
      <c r="I198" s="20"/>
      <c r="J198" s="20"/>
      <c r="K198" s="20"/>
      <c r="L198" s="20"/>
      <c r="M198" s="17"/>
    </row>
    <row r="199" spans="1:19" ht="15" x14ac:dyDescent="0.25">
      <c r="A199" s="44" t="s">
        <v>198</v>
      </c>
      <c r="B199" s="20"/>
      <c r="C199" s="20"/>
      <c r="D199" s="20"/>
      <c r="E199" s="20"/>
      <c r="F199" s="20"/>
      <c r="G199" s="20"/>
      <c r="H199" s="29">
        <f>+B199+C199+G199+F199</f>
        <v>0</v>
      </c>
      <c r="I199" s="29">
        <f>+I200+I201</f>
        <v>0</v>
      </c>
      <c r="J199" s="29">
        <f t="shared" ref="J199:K201" si="34">+I199+H199</f>
        <v>0</v>
      </c>
      <c r="K199" s="29">
        <f t="shared" si="34"/>
        <v>0</v>
      </c>
      <c r="L199" s="29">
        <f>+K199-J199</f>
        <v>0</v>
      </c>
      <c r="M199" s="17">
        <f>IFERROR(K199/J199,0)</f>
        <v>0</v>
      </c>
    </row>
    <row r="200" spans="1:19" s="56" customFormat="1" ht="14.25" hidden="1" outlineLevel="1" x14ac:dyDescent="0.2">
      <c r="A200" s="30" t="s">
        <v>199</v>
      </c>
      <c r="B200" s="20"/>
      <c r="C200" s="20"/>
      <c r="D200" s="20"/>
      <c r="E200" s="20"/>
      <c r="F200" s="20"/>
      <c r="G200" s="20"/>
      <c r="H200" s="20">
        <f>+B200+C200+G200+F200</f>
        <v>0</v>
      </c>
      <c r="I200" s="20">
        <v>0</v>
      </c>
      <c r="J200" s="20">
        <f t="shared" si="34"/>
        <v>0</v>
      </c>
      <c r="K200" s="20">
        <f t="shared" si="34"/>
        <v>0</v>
      </c>
      <c r="L200" s="20">
        <f>+K200-J200</f>
        <v>0</v>
      </c>
      <c r="M200" s="22">
        <f>IFERROR(K200/J200,0)</f>
        <v>0</v>
      </c>
    </row>
    <row r="201" spans="1:19" s="56" customFormat="1" ht="14.25" hidden="1" outlineLevel="1" x14ac:dyDescent="0.2">
      <c r="A201" s="30" t="s">
        <v>200</v>
      </c>
      <c r="B201" s="20"/>
      <c r="C201" s="20"/>
      <c r="D201" s="20"/>
      <c r="E201" s="20"/>
      <c r="F201" s="20"/>
      <c r="G201" s="20"/>
      <c r="H201" s="20">
        <f>+B201+C201+G201+F201</f>
        <v>0</v>
      </c>
      <c r="I201" s="20">
        <v>0</v>
      </c>
      <c r="J201" s="20">
        <f t="shared" si="34"/>
        <v>0</v>
      </c>
      <c r="K201" s="20">
        <f t="shared" si="34"/>
        <v>0</v>
      </c>
      <c r="L201" s="20">
        <f>+K201-J201</f>
        <v>0</v>
      </c>
      <c r="M201" s="22">
        <f>IFERROR(K201/J201,0)</f>
        <v>0</v>
      </c>
    </row>
    <row r="202" spans="1:19" ht="15" collapsed="1" x14ac:dyDescent="0.25">
      <c r="A202" s="28"/>
      <c r="B202" s="20"/>
      <c r="C202" s="20"/>
      <c r="D202" s="20"/>
      <c r="E202" s="20"/>
      <c r="F202" s="20"/>
      <c r="G202" s="20"/>
      <c r="H202" s="20"/>
      <c r="I202" s="20"/>
      <c r="J202" s="20"/>
      <c r="K202" s="20"/>
      <c r="L202" s="20"/>
      <c r="M202" s="17"/>
    </row>
    <row r="203" spans="1:19" ht="15" x14ac:dyDescent="0.25">
      <c r="A203" s="28" t="s">
        <v>201</v>
      </c>
      <c r="B203" s="29">
        <f>+B40+B38</f>
        <v>973697691.9183774</v>
      </c>
      <c r="C203" s="29">
        <f>+C38+C40</f>
        <v>386537677.96758628</v>
      </c>
      <c r="D203" s="29">
        <f>+D40+D38</f>
        <v>297692671.09468931</v>
      </c>
      <c r="E203" s="29">
        <f>+E40+E38</f>
        <v>68051996.292196348</v>
      </c>
      <c r="F203" s="29">
        <f>+F40+F38</f>
        <v>2041914214.9796433</v>
      </c>
      <c r="G203" s="29">
        <f>+G38+G40+G197</f>
        <v>4477334009.2955828</v>
      </c>
      <c r="H203" s="29">
        <f>+B203+C203+D203+G203+E203+F203</f>
        <v>8245228261.5480747</v>
      </c>
      <c r="I203" s="29">
        <f>+I199+I193+I40+I38</f>
        <v>833968302.21954083</v>
      </c>
      <c r="J203" s="29">
        <f>+I203+H203</f>
        <v>9079196563.7676163</v>
      </c>
      <c r="K203" s="29">
        <f>+K20+K37+K40+K193</f>
        <v>6738866176</v>
      </c>
      <c r="L203" s="29">
        <f>+K203-J203</f>
        <v>-2340330387.7676163</v>
      </c>
      <c r="M203" s="17">
        <f>IFERROR(K203/J203,0)</f>
        <v>0.74223155415456232</v>
      </c>
    </row>
    <row r="204" spans="1:19" ht="15.75" thickBot="1" x14ac:dyDescent="0.3">
      <c r="A204" s="57"/>
      <c r="B204" s="58"/>
      <c r="C204" s="59"/>
      <c r="D204" s="59"/>
      <c r="E204" s="60"/>
      <c r="F204" s="59"/>
      <c r="G204" s="60"/>
      <c r="H204" s="59"/>
      <c r="I204" s="59"/>
      <c r="J204" s="59"/>
      <c r="K204" s="59"/>
      <c r="L204" s="59"/>
      <c r="M204" s="61"/>
      <c r="N204" s="24"/>
      <c r="O204" s="24"/>
      <c r="P204" s="24"/>
      <c r="Q204" s="24"/>
      <c r="R204" s="24"/>
      <c r="S204" s="24"/>
    </row>
    <row r="205" spans="1:19" ht="13.5" thickTop="1" x14ac:dyDescent="0.2">
      <c r="A205" s="62"/>
      <c r="B205" s="63"/>
      <c r="C205" s="63"/>
      <c r="D205" s="63"/>
      <c r="E205" s="63"/>
      <c r="F205" s="63"/>
      <c r="G205" s="64"/>
      <c r="H205" s="65"/>
      <c r="I205" s="63"/>
      <c r="J205" s="63"/>
      <c r="K205" s="63"/>
      <c r="L205" s="63"/>
      <c r="M205" s="66"/>
    </row>
    <row r="206" spans="1:19" x14ac:dyDescent="0.2">
      <c r="A206" s="62"/>
      <c r="B206" s="63"/>
      <c r="C206" s="63"/>
      <c r="D206" s="63"/>
      <c r="E206" s="63"/>
      <c r="F206" s="63"/>
      <c r="G206" s="67"/>
      <c r="H206" s="63"/>
      <c r="I206" s="63"/>
      <c r="J206" s="68"/>
      <c r="K206" s="68"/>
      <c r="L206" s="68"/>
      <c r="M206" s="69"/>
    </row>
    <row r="207" spans="1:19" x14ac:dyDescent="0.2">
      <c r="A207" s="65"/>
      <c r="B207" s="65"/>
      <c r="C207" s="65"/>
      <c r="D207" s="65"/>
      <c r="E207" s="65"/>
      <c r="F207" s="65"/>
      <c r="G207" s="65"/>
      <c r="H207" s="65"/>
      <c r="I207" s="65"/>
      <c r="J207" s="68"/>
      <c r="K207" s="68"/>
      <c r="L207" s="68"/>
      <c r="M207" s="65"/>
    </row>
    <row r="208" spans="1:19" x14ac:dyDescent="0.2">
      <c r="A208" s="65"/>
      <c r="B208" s="65"/>
      <c r="C208" s="65"/>
      <c r="D208" s="65"/>
      <c r="E208" s="65"/>
      <c r="F208" s="65"/>
      <c r="G208" s="65"/>
      <c r="H208" s="63"/>
      <c r="I208" s="63"/>
      <c r="J208" s="65"/>
      <c r="K208" s="65"/>
      <c r="L208" s="65"/>
      <c r="M208" s="65"/>
    </row>
    <row r="209" spans="1:13" x14ac:dyDescent="0.2">
      <c r="A209" s="65"/>
      <c r="B209" s="65"/>
      <c r="C209" s="65"/>
      <c r="D209" s="65"/>
      <c r="E209" s="65"/>
      <c r="F209" s="65"/>
      <c r="G209" s="65"/>
      <c r="H209" s="65"/>
      <c r="I209" s="65"/>
      <c r="J209" s="65"/>
      <c r="K209" s="65"/>
      <c r="L209" s="65"/>
      <c r="M209" s="65"/>
    </row>
    <row r="210" spans="1:13" x14ac:dyDescent="0.2">
      <c r="A210" s="65"/>
      <c r="B210" s="65"/>
      <c r="C210" s="65"/>
      <c r="D210" s="65"/>
      <c r="E210" s="65"/>
      <c r="F210" s="65"/>
      <c r="G210" s="65"/>
      <c r="H210" s="65"/>
      <c r="I210" s="65"/>
      <c r="J210" s="65"/>
      <c r="K210" s="65"/>
      <c r="L210" s="65"/>
      <c r="M210" s="65"/>
    </row>
    <row r="211" spans="1:13" x14ac:dyDescent="0.2">
      <c r="A211" s="65"/>
      <c r="B211" s="65"/>
      <c r="C211" s="65"/>
      <c r="D211" s="65"/>
      <c r="E211" s="65"/>
      <c r="F211" s="65"/>
      <c r="G211" s="65"/>
      <c r="H211" s="65"/>
      <c r="I211" s="70"/>
      <c r="J211" s="65"/>
      <c r="K211" s="65"/>
      <c r="L211" s="65"/>
      <c r="M211" s="65"/>
    </row>
    <row r="212" spans="1:13" x14ac:dyDescent="0.2">
      <c r="A212" s="65"/>
      <c r="B212" s="65"/>
      <c r="C212" s="65"/>
      <c r="D212" s="65"/>
      <c r="E212" s="65"/>
      <c r="F212" s="65"/>
      <c r="G212" s="65"/>
      <c r="H212" s="65"/>
      <c r="I212" s="65"/>
      <c r="J212" s="65"/>
      <c r="K212" s="65"/>
      <c r="L212" s="65"/>
      <c r="M212" s="65"/>
    </row>
    <row r="213" spans="1:13" x14ac:dyDescent="0.2">
      <c r="A213" s="65"/>
      <c r="B213" s="65"/>
      <c r="C213" s="65"/>
      <c r="D213" s="65"/>
      <c r="E213" s="65"/>
      <c r="F213" s="65"/>
      <c r="G213" s="65"/>
      <c r="H213" s="65"/>
      <c r="I213" s="65"/>
      <c r="J213" s="65"/>
      <c r="K213" s="65"/>
      <c r="L213" s="65"/>
      <c r="M213" s="65"/>
    </row>
    <row r="214" spans="1:13" x14ac:dyDescent="0.2">
      <c r="A214" s="65"/>
      <c r="B214" s="65"/>
      <c r="C214" s="65"/>
      <c r="D214" s="65"/>
      <c r="E214" s="65"/>
      <c r="F214" s="65"/>
      <c r="G214" s="65"/>
      <c r="H214" s="65"/>
      <c r="I214" s="65"/>
      <c r="J214" s="65"/>
      <c r="K214" s="65"/>
      <c r="L214" s="65"/>
      <c r="M214" s="65"/>
    </row>
    <row r="215" spans="1:13" x14ac:dyDescent="0.2">
      <c r="A215" s="65"/>
      <c r="B215" s="65"/>
      <c r="C215" s="65"/>
      <c r="D215" s="65"/>
      <c r="E215" s="65"/>
      <c r="F215" s="65"/>
      <c r="G215" s="65"/>
      <c r="H215" s="65"/>
      <c r="I215" s="65"/>
      <c r="J215" s="65"/>
      <c r="K215" s="65"/>
      <c r="L215" s="65"/>
      <c r="M215" s="65"/>
    </row>
    <row r="216" spans="1:13" x14ac:dyDescent="0.2">
      <c r="A216" s="65"/>
      <c r="B216" s="65"/>
      <c r="C216" s="65"/>
      <c r="D216" s="65"/>
      <c r="E216" s="65"/>
      <c r="F216" s="65"/>
      <c r="G216" s="65"/>
      <c r="H216" s="65"/>
      <c r="I216" s="65"/>
      <c r="J216" s="65"/>
      <c r="K216" s="65"/>
      <c r="L216" s="65"/>
      <c r="M216" s="65"/>
    </row>
    <row r="217" spans="1:13" x14ac:dyDescent="0.2">
      <c r="A217" s="65"/>
      <c r="B217" s="65"/>
      <c r="C217" s="65"/>
      <c r="D217" s="65"/>
      <c r="E217" s="65"/>
      <c r="F217" s="65"/>
      <c r="G217" s="65"/>
      <c r="H217" s="65"/>
      <c r="I217" s="65"/>
      <c r="J217" s="65"/>
      <c r="K217" s="65"/>
      <c r="L217" s="65"/>
      <c r="M217" s="65"/>
    </row>
    <row r="218" spans="1:13" x14ac:dyDescent="0.2">
      <c r="A218" s="65"/>
      <c r="B218" s="65"/>
      <c r="C218" s="65"/>
      <c r="D218" s="65"/>
      <c r="E218" s="65"/>
      <c r="F218" s="65"/>
      <c r="G218" s="65"/>
      <c r="H218" s="65"/>
      <c r="I218" s="65"/>
      <c r="J218" s="65"/>
      <c r="K218" s="65"/>
      <c r="L218" s="65"/>
      <c r="M218" s="65"/>
    </row>
    <row r="219" spans="1:13" x14ac:dyDescent="0.2">
      <c r="A219" s="65"/>
      <c r="B219" s="65"/>
      <c r="C219" s="65"/>
      <c r="D219" s="65"/>
      <c r="E219" s="65"/>
      <c r="F219" s="65"/>
      <c r="G219" s="65"/>
      <c r="H219" s="65"/>
      <c r="I219" s="65"/>
      <c r="J219" s="65"/>
      <c r="K219" s="65"/>
      <c r="L219" s="65"/>
      <c r="M219" s="65"/>
    </row>
    <row r="220" spans="1:13" x14ac:dyDescent="0.2">
      <c r="A220" s="65"/>
      <c r="B220" s="65"/>
      <c r="C220" s="65"/>
      <c r="D220" s="65"/>
      <c r="E220" s="65"/>
      <c r="F220" s="65"/>
      <c r="G220" s="65"/>
      <c r="H220" s="65"/>
      <c r="I220" s="65"/>
      <c r="J220" s="65"/>
      <c r="K220" s="65"/>
      <c r="L220" s="65"/>
      <c r="M220" s="65"/>
    </row>
    <row r="221" spans="1:13" x14ac:dyDescent="0.2">
      <c r="A221" s="65"/>
      <c r="B221" s="65"/>
      <c r="C221" s="65"/>
      <c r="D221" s="65"/>
      <c r="E221" s="65"/>
      <c r="F221" s="65"/>
      <c r="G221" s="65"/>
      <c r="H221" s="65"/>
      <c r="I221" s="65"/>
      <c r="J221" s="65"/>
      <c r="K221" s="65"/>
      <c r="L221" s="65"/>
      <c r="M221" s="65"/>
    </row>
    <row r="222" spans="1:13" x14ac:dyDescent="0.2">
      <c r="A222" s="65"/>
      <c r="B222" s="65"/>
      <c r="C222" s="65"/>
      <c r="D222" s="65"/>
      <c r="E222" s="65"/>
      <c r="F222" s="65"/>
      <c r="G222" s="65"/>
      <c r="H222" s="65"/>
      <c r="I222" s="65"/>
      <c r="J222" s="65"/>
      <c r="K222" s="65"/>
      <c r="L222" s="65"/>
      <c r="M222" s="65"/>
    </row>
    <row r="223" spans="1:13" x14ac:dyDescent="0.2">
      <c r="A223" s="65"/>
      <c r="B223" s="65"/>
      <c r="C223" s="65"/>
      <c r="D223" s="65"/>
      <c r="E223" s="65"/>
      <c r="F223" s="65"/>
      <c r="G223" s="65"/>
      <c r="H223" s="65"/>
      <c r="I223" s="65"/>
      <c r="J223" s="65"/>
      <c r="K223" s="65"/>
      <c r="L223" s="65"/>
      <c r="M223" s="65"/>
    </row>
    <row r="224" spans="1:13" x14ac:dyDescent="0.2">
      <c r="A224" s="65"/>
      <c r="B224" s="65"/>
      <c r="C224" s="65"/>
      <c r="D224" s="65"/>
      <c r="E224" s="65"/>
      <c r="F224" s="65"/>
      <c r="G224" s="65"/>
      <c r="H224" s="65"/>
      <c r="I224" s="65"/>
      <c r="J224" s="65"/>
      <c r="K224" s="65"/>
      <c r="L224" s="65"/>
      <c r="M224" s="65"/>
    </row>
    <row r="225" spans="1:13" x14ac:dyDescent="0.2">
      <c r="A225" s="65"/>
      <c r="B225" s="65"/>
      <c r="C225" s="65"/>
      <c r="D225" s="65"/>
      <c r="E225" s="65"/>
      <c r="F225" s="65"/>
      <c r="G225" s="65"/>
      <c r="H225" s="65"/>
      <c r="I225" s="65"/>
      <c r="J225" s="65"/>
      <c r="K225" s="65"/>
      <c r="L225" s="65"/>
      <c r="M225" s="65"/>
    </row>
    <row r="226" spans="1:13" x14ac:dyDescent="0.2">
      <c r="A226" s="65"/>
      <c r="B226" s="65"/>
      <c r="C226" s="65"/>
      <c r="D226" s="65"/>
      <c r="E226" s="65"/>
      <c r="F226" s="65"/>
      <c r="G226" s="65"/>
      <c r="H226" s="65"/>
      <c r="I226" s="65"/>
      <c r="J226" s="65"/>
      <c r="K226" s="65"/>
      <c r="L226" s="65"/>
      <c r="M226" s="65"/>
    </row>
    <row r="227" spans="1:13" x14ac:dyDescent="0.2">
      <c r="A227" s="65"/>
      <c r="B227" s="65"/>
      <c r="C227" s="65"/>
      <c r="D227" s="65"/>
      <c r="E227" s="65"/>
      <c r="F227" s="65"/>
      <c r="G227" s="65"/>
      <c r="H227" s="65"/>
      <c r="I227" s="65"/>
      <c r="J227" s="65"/>
      <c r="K227" s="65"/>
      <c r="L227" s="65"/>
      <c r="M227" s="65"/>
    </row>
    <row r="228" spans="1:13" x14ac:dyDescent="0.2">
      <c r="A228" s="65"/>
      <c r="B228" s="65"/>
      <c r="C228" s="65"/>
      <c r="D228" s="65"/>
      <c r="E228" s="65"/>
      <c r="F228" s="65"/>
      <c r="G228" s="65"/>
      <c r="H228" s="65"/>
      <c r="I228" s="65"/>
      <c r="J228" s="65"/>
      <c r="K228" s="65"/>
      <c r="L228" s="65"/>
      <c r="M228" s="65"/>
    </row>
    <row r="229" spans="1:13" x14ac:dyDescent="0.2">
      <c r="A229" s="65"/>
      <c r="B229" s="65"/>
      <c r="C229" s="65"/>
      <c r="D229" s="65"/>
      <c r="E229" s="65"/>
      <c r="F229" s="65"/>
      <c r="G229" s="65"/>
      <c r="H229" s="65"/>
      <c r="I229" s="65"/>
      <c r="J229" s="65"/>
      <c r="K229" s="65"/>
      <c r="L229" s="65"/>
      <c r="M229" s="65"/>
    </row>
    <row r="230" spans="1:13" x14ac:dyDescent="0.2">
      <c r="A230" s="65"/>
      <c r="B230" s="65"/>
      <c r="C230" s="65"/>
      <c r="D230" s="65"/>
      <c r="E230" s="65"/>
      <c r="F230" s="65"/>
      <c r="G230" s="65"/>
      <c r="H230" s="65"/>
      <c r="I230" s="65"/>
      <c r="J230" s="65"/>
      <c r="K230" s="65"/>
      <c r="L230" s="65"/>
      <c r="M230" s="65"/>
    </row>
    <row r="231" spans="1:13" x14ac:dyDescent="0.2">
      <c r="A231" s="65"/>
      <c r="B231" s="65"/>
      <c r="C231" s="65"/>
      <c r="D231" s="65"/>
      <c r="E231" s="65"/>
      <c r="F231" s="65"/>
      <c r="G231" s="65"/>
      <c r="H231" s="65"/>
      <c r="I231" s="65"/>
      <c r="J231" s="65"/>
      <c r="K231" s="65"/>
      <c r="L231" s="65"/>
      <c r="M231" s="65"/>
    </row>
    <row r="232" spans="1:13" x14ac:dyDescent="0.2">
      <c r="A232" s="65"/>
      <c r="B232" s="65"/>
      <c r="C232" s="65"/>
      <c r="D232" s="65"/>
      <c r="E232" s="65"/>
      <c r="F232" s="65"/>
      <c r="G232" s="65"/>
      <c r="H232" s="65"/>
      <c r="I232" s="65"/>
      <c r="J232" s="65"/>
      <c r="K232" s="65"/>
      <c r="L232" s="65"/>
      <c r="M232" s="65"/>
    </row>
    <row r="233" spans="1:13" x14ac:dyDescent="0.2">
      <c r="A233" s="65"/>
      <c r="B233" s="65"/>
      <c r="C233" s="65"/>
      <c r="D233" s="65"/>
      <c r="E233" s="65"/>
      <c r="F233" s="65"/>
      <c r="G233" s="65"/>
      <c r="H233" s="65"/>
      <c r="I233" s="65"/>
      <c r="J233" s="65"/>
      <c r="K233" s="65"/>
      <c r="L233" s="65"/>
      <c r="M233" s="65"/>
    </row>
    <row r="234" spans="1:13" x14ac:dyDescent="0.2">
      <c r="A234" s="65"/>
      <c r="B234" s="65"/>
      <c r="C234" s="65"/>
      <c r="D234" s="65"/>
      <c r="E234" s="65"/>
      <c r="F234" s="65"/>
      <c r="G234" s="65"/>
      <c r="H234" s="65"/>
      <c r="I234" s="65"/>
      <c r="J234" s="65"/>
      <c r="K234" s="65"/>
      <c r="L234" s="65"/>
      <c r="M234" s="65"/>
    </row>
    <row r="235" spans="1:13" x14ac:dyDescent="0.2">
      <c r="A235" s="65"/>
      <c r="B235" s="65"/>
      <c r="C235" s="65"/>
      <c r="D235" s="65"/>
      <c r="E235" s="65"/>
      <c r="F235" s="65"/>
      <c r="G235" s="65"/>
      <c r="H235" s="65"/>
      <c r="I235" s="65"/>
      <c r="J235" s="65"/>
      <c r="K235" s="65"/>
      <c r="L235" s="65"/>
      <c r="M235" s="65"/>
    </row>
    <row r="236" spans="1:13" x14ac:dyDescent="0.2">
      <c r="A236" s="65"/>
      <c r="B236" s="65"/>
      <c r="C236" s="65"/>
      <c r="D236" s="65"/>
      <c r="E236" s="65"/>
      <c r="F236" s="65"/>
      <c r="G236" s="65"/>
      <c r="H236" s="65"/>
      <c r="I236" s="65"/>
      <c r="J236" s="65"/>
      <c r="K236" s="65"/>
      <c r="L236" s="65"/>
      <c r="M236" s="65"/>
    </row>
    <row r="237" spans="1:13" x14ac:dyDescent="0.2">
      <c r="A237" s="65"/>
      <c r="B237" s="65"/>
      <c r="C237" s="65"/>
      <c r="D237" s="65"/>
      <c r="E237" s="65"/>
      <c r="F237" s="65"/>
      <c r="G237" s="65"/>
      <c r="H237" s="65"/>
      <c r="I237" s="65"/>
      <c r="J237" s="65"/>
      <c r="K237" s="65"/>
      <c r="L237" s="65"/>
      <c r="M237" s="65"/>
    </row>
    <row r="238" spans="1:13" x14ac:dyDescent="0.2">
      <c r="A238" s="65"/>
      <c r="B238" s="65"/>
      <c r="C238" s="65"/>
      <c r="D238" s="65"/>
      <c r="E238" s="65"/>
      <c r="F238" s="65"/>
      <c r="G238" s="65"/>
      <c r="H238" s="65"/>
      <c r="I238" s="65"/>
      <c r="J238" s="65"/>
      <c r="K238" s="65"/>
      <c r="L238" s="65"/>
      <c r="M238" s="65"/>
    </row>
    <row r="239" spans="1:13" x14ac:dyDescent="0.2">
      <c r="A239" s="65"/>
      <c r="B239" s="65"/>
      <c r="C239" s="65"/>
      <c r="D239" s="65"/>
      <c r="E239" s="65"/>
      <c r="F239" s="65"/>
      <c r="G239" s="65"/>
      <c r="H239" s="65"/>
      <c r="I239" s="65"/>
      <c r="J239" s="65"/>
      <c r="K239" s="65"/>
      <c r="L239" s="65"/>
      <c r="M239" s="65"/>
    </row>
    <row r="240" spans="1:13" x14ac:dyDescent="0.2">
      <c r="A240" s="65"/>
      <c r="B240" s="65"/>
      <c r="C240" s="65"/>
      <c r="D240" s="65"/>
      <c r="E240" s="65"/>
      <c r="F240" s="65"/>
      <c r="G240" s="65"/>
      <c r="H240" s="65"/>
      <c r="I240" s="65"/>
      <c r="J240" s="65"/>
      <c r="K240" s="65"/>
      <c r="L240" s="65"/>
      <c r="M240" s="65"/>
    </row>
    <row r="241" spans="1:13" x14ac:dyDescent="0.2">
      <c r="A241" s="65"/>
      <c r="B241" s="65"/>
      <c r="C241" s="65"/>
      <c r="D241" s="65"/>
      <c r="E241" s="65"/>
      <c r="F241" s="65"/>
      <c r="G241" s="65"/>
      <c r="H241" s="65"/>
      <c r="I241" s="65"/>
      <c r="J241" s="65"/>
      <c r="K241" s="65"/>
      <c r="L241" s="65"/>
      <c r="M241" s="65"/>
    </row>
    <row r="242" spans="1:13" x14ac:dyDescent="0.2">
      <c r="A242" s="65"/>
      <c r="B242" s="65"/>
      <c r="C242" s="65"/>
      <c r="D242" s="65"/>
      <c r="E242" s="65"/>
      <c r="F242" s="65"/>
      <c r="G242" s="65"/>
      <c r="H242" s="65"/>
      <c r="I242" s="65"/>
      <c r="J242" s="65"/>
      <c r="K242" s="65"/>
      <c r="L242" s="65"/>
      <c r="M242" s="65"/>
    </row>
    <row r="243" spans="1:13" x14ac:dyDescent="0.2">
      <c r="A243" s="65"/>
      <c r="B243" s="65"/>
      <c r="C243" s="65"/>
      <c r="D243" s="65"/>
      <c r="E243" s="65"/>
      <c r="F243" s="65"/>
      <c r="G243" s="65"/>
      <c r="H243" s="65"/>
      <c r="I243" s="65"/>
      <c r="J243" s="65"/>
      <c r="K243" s="65"/>
      <c r="L243" s="65"/>
      <c r="M243" s="65"/>
    </row>
    <row r="244" spans="1:13" x14ac:dyDescent="0.2">
      <c r="A244" s="65"/>
      <c r="B244" s="65"/>
      <c r="C244" s="65"/>
      <c r="D244" s="65"/>
      <c r="E244" s="65"/>
      <c r="F244" s="65"/>
      <c r="G244" s="65"/>
      <c r="H244" s="65"/>
      <c r="I244" s="65"/>
      <c r="J244" s="65"/>
      <c r="K244" s="65"/>
      <c r="L244" s="65"/>
      <c r="M244" s="65"/>
    </row>
    <row r="245" spans="1:13" x14ac:dyDescent="0.2">
      <c r="A245" s="65"/>
      <c r="B245" s="65"/>
      <c r="C245" s="65"/>
      <c r="D245" s="65"/>
      <c r="E245" s="65"/>
      <c r="F245" s="65"/>
      <c r="G245" s="65"/>
      <c r="H245" s="65"/>
      <c r="I245" s="65"/>
      <c r="J245" s="65"/>
      <c r="K245" s="65"/>
      <c r="L245" s="65"/>
      <c r="M245" s="65"/>
    </row>
    <row r="246" spans="1:13" x14ac:dyDescent="0.2">
      <c r="A246" s="65"/>
      <c r="B246" s="65"/>
      <c r="C246" s="65"/>
      <c r="D246" s="65"/>
      <c r="E246" s="65"/>
      <c r="F246" s="65"/>
      <c r="G246" s="65"/>
      <c r="H246" s="65"/>
      <c r="I246" s="65"/>
      <c r="J246" s="65"/>
      <c r="K246" s="65"/>
      <c r="L246" s="65"/>
      <c r="M246" s="65"/>
    </row>
    <row r="247" spans="1:13" x14ac:dyDescent="0.2">
      <c r="A247" s="65"/>
      <c r="B247" s="65"/>
      <c r="C247" s="65"/>
      <c r="D247" s="65"/>
      <c r="E247" s="65"/>
      <c r="F247" s="65"/>
      <c r="G247" s="65"/>
      <c r="H247" s="65"/>
      <c r="I247" s="65"/>
      <c r="J247" s="65"/>
      <c r="K247" s="65"/>
      <c r="L247" s="65"/>
      <c r="M247" s="65"/>
    </row>
    <row r="248" spans="1:13" x14ac:dyDescent="0.2">
      <c r="A248" s="65"/>
      <c r="B248" s="65"/>
      <c r="C248" s="65"/>
      <c r="D248" s="65"/>
      <c r="E248" s="65"/>
      <c r="F248" s="65"/>
      <c r="G248" s="65"/>
      <c r="H248" s="65"/>
      <c r="I248" s="65"/>
      <c r="J248" s="65"/>
      <c r="K248" s="65"/>
      <c r="L248" s="65"/>
      <c r="M248" s="65"/>
    </row>
    <row r="249" spans="1:13" x14ac:dyDescent="0.2">
      <c r="A249" s="65"/>
      <c r="B249" s="65"/>
      <c r="C249" s="65"/>
      <c r="D249" s="65"/>
      <c r="E249" s="65"/>
      <c r="F249" s="65"/>
      <c r="G249" s="65"/>
      <c r="H249" s="65"/>
      <c r="I249" s="65"/>
      <c r="J249" s="65"/>
      <c r="K249" s="65"/>
      <c r="L249" s="65"/>
      <c r="M249" s="65"/>
    </row>
    <row r="250" spans="1:13" x14ac:dyDescent="0.2">
      <c r="A250" s="65"/>
      <c r="B250" s="65"/>
      <c r="C250" s="65"/>
      <c r="D250" s="65"/>
      <c r="E250" s="65"/>
      <c r="F250" s="65"/>
      <c r="G250" s="65"/>
      <c r="H250" s="65"/>
      <c r="I250" s="65"/>
      <c r="J250" s="65"/>
      <c r="K250" s="65"/>
      <c r="L250" s="65"/>
      <c r="M250" s="65"/>
    </row>
    <row r="251" spans="1:13" x14ac:dyDescent="0.2">
      <c r="A251" s="65"/>
      <c r="B251" s="65"/>
      <c r="C251" s="65"/>
      <c r="D251" s="65"/>
      <c r="E251" s="65"/>
      <c r="F251" s="65"/>
      <c r="G251" s="65"/>
      <c r="H251" s="65"/>
      <c r="I251" s="65"/>
      <c r="J251" s="65"/>
      <c r="K251" s="65"/>
      <c r="L251" s="65"/>
      <c r="M251" s="65"/>
    </row>
    <row r="252" spans="1:13" x14ac:dyDescent="0.2">
      <c r="A252" s="65"/>
      <c r="B252" s="65"/>
      <c r="C252" s="65"/>
      <c r="D252" s="65"/>
      <c r="E252" s="65"/>
      <c r="F252" s="65"/>
      <c r="G252" s="65"/>
      <c r="H252" s="65"/>
      <c r="I252" s="65"/>
      <c r="J252" s="65"/>
      <c r="K252" s="65"/>
      <c r="L252" s="65"/>
      <c r="M252" s="65"/>
    </row>
    <row r="253" spans="1:13" x14ac:dyDescent="0.2">
      <c r="A253" s="65"/>
      <c r="B253" s="65"/>
      <c r="C253" s="65"/>
      <c r="D253" s="65"/>
      <c r="E253" s="65"/>
      <c r="F253" s="65"/>
      <c r="G253" s="65"/>
      <c r="H253" s="65"/>
      <c r="I253" s="65"/>
      <c r="J253" s="65"/>
      <c r="K253" s="65"/>
      <c r="L253" s="65"/>
      <c r="M253" s="65"/>
    </row>
    <row r="254" spans="1:13" x14ac:dyDescent="0.2">
      <c r="A254" s="65"/>
      <c r="B254" s="65"/>
      <c r="C254" s="65"/>
      <c r="D254" s="65"/>
      <c r="E254" s="65"/>
      <c r="F254" s="65"/>
      <c r="G254" s="65"/>
      <c r="H254" s="65"/>
      <c r="I254" s="65"/>
      <c r="J254" s="65"/>
      <c r="K254" s="65"/>
      <c r="L254" s="65"/>
      <c r="M254" s="65"/>
    </row>
    <row r="255" spans="1:13" x14ac:dyDescent="0.2">
      <c r="A255" s="65"/>
      <c r="B255" s="65"/>
      <c r="C255" s="65"/>
      <c r="D255" s="65"/>
      <c r="E255" s="65"/>
      <c r="F255" s="65"/>
      <c r="G255" s="65"/>
      <c r="H255" s="65"/>
      <c r="I255" s="65"/>
      <c r="J255" s="65"/>
      <c r="K255" s="65"/>
      <c r="L255" s="65"/>
      <c r="M255" s="65"/>
    </row>
    <row r="256" spans="1:13" x14ac:dyDescent="0.2">
      <c r="A256" s="65"/>
      <c r="B256" s="65"/>
      <c r="C256" s="65"/>
      <c r="D256" s="65"/>
      <c r="E256" s="65"/>
      <c r="F256" s="65"/>
      <c r="G256" s="65"/>
      <c r="H256" s="65"/>
      <c r="I256" s="65"/>
      <c r="J256" s="65"/>
      <c r="K256" s="65"/>
      <c r="L256" s="65"/>
      <c r="M256" s="65"/>
    </row>
    <row r="257" spans="1:13" x14ac:dyDescent="0.2">
      <c r="A257" s="65"/>
      <c r="B257" s="65"/>
      <c r="C257" s="65"/>
      <c r="D257" s="65"/>
      <c r="E257" s="65"/>
      <c r="F257" s="65"/>
      <c r="G257" s="65"/>
      <c r="H257" s="65"/>
      <c r="I257" s="65"/>
      <c r="J257" s="65"/>
      <c r="K257" s="65"/>
      <c r="L257" s="65"/>
      <c r="M257" s="65"/>
    </row>
    <row r="258" spans="1:13" x14ac:dyDescent="0.2">
      <c r="A258" s="65"/>
      <c r="B258" s="65"/>
      <c r="C258" s="65"/>
      <c r="D258" s="65"/>
      <c r="E258" s="65"/>
      <c r="F258" s="65"/>
      <c r="G258" s="65"/>
      <c r="H258" s="65"/>
      <c r="I258" s="65"/>
      <c r="J258" s="65"/>
      <c r="K258" s="65"/>
      <c r="L258" s="65"/>
      <c r="M258" s="65"/>
    </row>
    <row r="259" spans="1:13" x14ac:dyDescent="0.2">
      <c r="A259" s="65"/>
      <c r="B259" s="65"/>
      <c r="C259" s="65"/>
      <c r="D259" s="65"/>
      <c r="E259" s="65"/>
      <c r="F259" s="65"/>
      <c r="G259" s="65"/>
      <c r="H259" s="65"/>
      <c r="I259" s="65"/>
      <c r="J259" s="65"/>
      <c r="K259" s="65"/>
      <c r="L259" s="65"/>
      <c r="M259" s="65"/>
    </row>
    <row r="260" spans="1:13" x14ac:dyDescent="0.2">
      <c r="A260" s="65"/>
      <c r="B260" s="65"/>
      <c r="C260" s="65"/>
      <c r="D260" s="65"/>
      <c r="E260" s="65"/>
      <c r="F260" s="65"/>
      <c r="G260" s="65"/>
      <c r="H260" s="65"/>
      <c r="I260" s="65"/>
      <c r="J260" s="65"/>
      <c r="K260" s="65"/>
      <c r="L260" s="65"/>
      <c r="M260" s="65"/>
    </row>
    <row r="261" spans="1:13" x14ac:dyDescent="0.2">
      <c r="A261" s="65"/>
      <c r="B261" s="65"/>
      <c r="C261" s="65"/>
      <c r="D261" s="65"/>
      <c r="E261" s="65"/>
      <c r="F261" s="65"/>
      <c r="G261" s="65"/>
      <c r="H261" s="65"/>
      <c r="I261" s="65"/>
      <c r="J261" s="65"/>
      <c r="K261" s="65"/>
      <c r="L261" s="65"/>
      <c r="M261" s="65"/>
    </row>
    <row r="262" spans="1:13" x14ac:dyDescent="0.2">
      <c r="A262" s="65"/>
      <c r="B262" s="65"/>
      <c r="C262" s="65"/>
      <c r="D262" s="65"/>
      <c r="E262" s="65"/>
      <c r="F262" s="65"/>
      <c r="G262" s="65"/>
      <c r="H262" s="65"/>
      <c r="I262" s="65"/>
      <c r="J262" s="65"/>
      <c r="K262" s="65"/>
      <c r="L262" s="65"/>
      <c r="M262" s="65"/>
    </row>
    <row r="263" spans="1:13" x14ac:dyDescent="0.2">
      <c r="A263" s="65"/>
      <c r="B263" s="65"/>
      <c r="C263" s="65"/>
      <c r="D263" s="65"/>
      <c r="E263" s="65"/>
      <c r="F263" s="65"/>
      <c r="G263" s="65"/>
      <c r="H263" s="65"/>
      <c r="I263" s="65"/>
      <c r="J263" s="65"/>
      <c r="K263" s="65"/>
      <c r="L263" s="65"/>
      <c r="M263" s="65"/>
    </row>
    <row r="264" spans="1:13" x14ac:dyDescent="0.2">
      <c r="A264" s="65"/>
      <c r="B264" s="65"/>
      <c r="C264" s="65"/>
      <c r="D264" s="65"/>
      <c r="E264" s="65"/>
      <c r="F264" s="65"/>
      <c r="G264" s="65"/>
      <c r="H264" s="65"/>
      <c r="I264" s="65"/>
      <c r="J264" s="65"/>
      <c r="K264" s="65"/>
      <c r="L264" s="65"/>
      <c r="M264" s="65"/>
    </row>
    <row r="265" spans="1:13" x14ac:dyDescent="0.2">
      <c r="A265" s="65"/>
      <c r="B265" s="65"/>
      <c r="C265" s="65"/>
      <c r="D265" s="65"/>
      <c r="E265" s="65"/>
      <c r="F265" s="65"/>
      <c r="G265" s="65"/>
      <c r="H265" s="65"/>
      <c r="I265" s="65"/>
      <c r="J265" s="65"/>
      <c r="K265" s="65"/>
      <c r="L265" s="65"/>
      <c r="M265" s="65"/>
    </row>
    <row r="266" spans="1:13" x14ac:dyDescent="0.2">
      <c r="A266" s="65"/>
      <c r="B266" s="65"/>
      <c r="C266" s="65"/>
      <c r="D266" s="65"/>
      <c r="E266" s="65"/>
      <c r="F266" s="65"/>
      <c r="G266" s="65"/>
      <c r="H266" s="65"/>
      <c r="I266" s="65"/>
      <c r="J266" s="65"/>
      <c r="K266" s="65"/>
      <c r="L266" s="65"/>
      <c r="M266" s="65"/>
    </row>
    <row r="267" spans="1:13" x14ac:dyDescent="0.2">
      <c r="A267" s="65"/>
      <c r="B267" s="65"/>
      <c r="C267" s="65"/>
      <c r="D267" s="65"/>
      <c r="E267" s="65"/>
      <c r="F267" s="65"/>
      <c r="G267" s="65"/>
      <c r="H267" s="65"/>
      <c r="I267" s="65"/>
      <c r="J267" s="65"/>
      <c r="K267" s="65"/>
      <c r="L267" s="65"/>
      <c r="M267" s="65"/>
    </row>
    <row r="268" spans="1:13" x14ac:dyDescent="0.2">
      <c r="A268" s="65"/>
      <c r="B268" s="65"/>
      <c r="C268" s="65"/>
      <c r="D268" s="65"/>
      <c r="E268" s="65"/>
      <c r="F268" s="65"/>
      <c r="G268" s="65"/>
      <c r="H268" s="65"/>
      <c r="I268" s="65"/>
      <c r="J268" s="65"/>
      <c r="K268" s="65"/>
      <c r="L268" s="65"/>
      <c r="M268" s="65"/>
    </row>
    <row r="269" spans="1:13" x14ac:dyDescent="0.2">
      <c r="A269" s="65"/>
      <c r="B269" s="65"/>
      <c r="C269" s="65"/>
      <c r="D269" s="65"/>
      <c r="E269" s="65"/>
      <c r="F269" s="65"/>
      <c r="G269" s="65"/>
      <c r="H269" s="65"/>
      <c r="I269" s="65"/>
      <c r="J269" s="65"/>
      <c r="K269" s="65"/>
      <c r="L269" s="65"/>
      <c r="M269" s="65"/>
    </row>
    <row r="270" spans="1:13" x14ac:dyDescent="0.2">
      <c r="A270" s="65"/>
      <c r="B270" s="65"/>
      <c r="C270" s="65"/>
      <c r="D270" s="65"/>
      <c r="E270" s="65"/>
      <c r="F270" s="65"/>
      <c r="G270" s="65"/>
      <c r="H270" s="65"/>
      <c r="I270" s="65"/>
      <c r="J270" s="65"/>
      <c r="K270" s="65"/>
      <c r="L270" s="65"/>
      <c r="M270" s="65"/>
    </row>
    <row r="271" spans="1:13" x14ac:dyDescent="0.2">
      <c r="A271" s="65"/>
      <c r="B271" s="65"/>
      <c r="C271" s="65"/>
      <c r="D271" s="65"/>
      <c r="E271" s="65"/>
      <c r="F271" s="65"/>
      <c r="G271" s="65"/>
      <c r="H271" s="65"/>
      <c r="I271" s="65"/>
      <c r="J271" s="65"/>
      <c r="K271" s="65"/>
      <c r="L271" s="65"/>
      <c r="M271" s="65"/>
    </row>
    <row r="272" spans="1:13" x14ac:dyDescent="0.2">
      <c r="A272" s="65"/>
      <c r="B272" s="65"/>
      <c r="C272" s="65"/>
      <c r="D272" s="65"/>
      <c r="E272" s="65"/>
      <c r="F272" s="65"/>
      <c r="G272" s="65"/>
      <c r="H272" s="65"/>
      <c r="I272" s="65"/>
      <c r="J272" s="65"/>
      <c r="K272" s="65"/>
      <c r="L272" s="65"/>
      <c r="M272" s="65"/>
    </row>
    <row r="273" spans="1:13" x14ac:dyDescent="0.2">
      <c r="A273" s="65"/>
      <c r="B273" s="65"/>
      <c r="C273" s="65"/>
      <c r="D273" s="65"/>
      <c r="E273" s="65"/>
      <c r="F273" s="65"/>
      <c r="G273" s="65"/>
      <c r="H273" s="65"/>
      <c r="I273" s="65"/>
      <c r="J273" s="65"/>
      <c r="K273" s="65"/>
      <c r="L273" s="65"/>
      <c r="M273" s="65"/>
    </row>
    <row r="274" spans="1:13" x14ac:dyDescent="0.2">
      <c r="A274" s="65"/>
      <c r="B274" s="65"/>
      <c r="C274" s="65"/>
      <c r="D274" s="65"/>
      <c r="E274" s="65"/>
      <c r="F274" s="65"/>
      <c r="G274" s="65"/>
      <c r="H274" s="65"/>
      <c r="I274" s="65"/>
      <c r="J274" s="65"/>
      <c r="K274" s="65"/>
      <c r="L274" s="65"/>
      <c r="M274" s="65"/>
    </row>
    <row r="275" spans="1:13" x14ac:dyDescent="0.2">
      <c r="A275" s="65"/>
      <c r="B275" s="65"/>
      <c r="C275" s="65"/>
      <c r="D275" s="65"/>
      <c r="E275" s="65"/>
      <c r="F275" s="65"/>
      <c r="G275" s="65"/>
      <c r="H275" s="65"/>
      <c r="I275" s="65"/>
      <c r="J275" s="65"/>
      <c r="K275" s="65"/>
      <c r="L275" s="65"/>
      <c r="M275" s="65"/>
    </row>
    <row r="276" spans="1:13" x14ac:dyDescent="0.2">
      <c r="A276" s="65"/>
      <c r="B276" s="65"/>
      <c r="C276" s="65"/>
      <c r="D276" s="65"/>
      <c r="E276" s="65"/>
      <c r="F276" s="65"/>
      <c r="G276" s="65"/>
      <c r="H276" s="65"/>
      <c r="I276" s="65"/>
      <c r="J276" s="65"/>
      <c r="K276" s="65"/>
      <c r="L276" s="65"/>
      <c r="M276" s="65"/>
    </row>
    <row r="277" spans="1:13" x14ac:dyDescent="0.2">
      <c r="A277" s="65"/>
      <c r="B277" s="65"/>
      <c r="C277" s="65"/>
      <c r="D277" s="65"/>
      <c r="E277" s="65"/>
      <c r="F277" s="65"/>
      <c r="G277" s="65"/>
      <c r="H277" s="65"/>
      <c r="I277" s="65"/>
      <c r="J277" s="65"/>
      <c r="K277" s="65"/>
      <c r="L277" s="65"/>
      <c r="M277" s="65"/>
    </row>
  </sheetData>
  <mergeCells count="5">
    <mergeCell ref="A1:M1"/>
    <mergeCell ref="A2:M2"/>
    <mergeCell ref="A3:M3"/>
    <mergeCell ref="A4:M4"/>
    <mergeCell ref="A5:M5"/>
  </mergeCells>
  <printOptions horizontalCentered="1"/>
  <pageMargins left="0.39370078740157483" right="0.39370078740157483" top="0.39370078740157483" bottom="0.39370078740157483" header="0" footer="0"/>
  <pageSetup scale="36"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Anexo 2 </vt:lpstr>
      <vt:lpstr>'Anexo 2 '!Área_de_impresión</vt:lpstr>
      <vt:lpstr>'Anexo 2 '!Títulos_a_imprimir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Rubio</dc:creator>
  <cp:lastModifiedBy>Oscar Rubio</cp:lastModifiedBy>
  <dcterms:created xsi:type="dcterms:W3CDTF">2019-10-16T17:45:27Z</dcterms:created>
  <dcterms:modified xsi:type="dcterms:W3CDTF">2019-10-16T17:45:49Z</dcterms:modified>
</cp:coreProperties>
</file>