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Año 2019\LEY 1712\EJECUCION PRESUPUESTAL HISTORICA ANUAL\2015\Gasto\"/>
    </mc:Choice>
  </mc:AlternateContent>
  <bookViews>
    <workbookView xWindow="0" yWindow="0" windowWidth="24000" windowHeight="9435"/>
  </bookViews>
  <sheets>
    <sheet name="Anexo 2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_FilterDatabase" hidden="1">#REF!</definedName>
    <definedName name="ANEXO" hidden="1">'[7]Inversión total en programas'!$A$50:$IV$50,'[7]Inversión total en programas'!$A$60:$IV$63</definedName>
    <definedName name="_xlnm.Print_Area" localSheetId="0">'Anexo 2 '!$A$1:$M$200</definedName>
    <definedName name="_xlnm.Print_Area">#REF!</definedName>
    <definedName name="ASISCALLCENTER">#REF!</definedName>
    <definedName name="ASISCONTABPPC">#REF!</definedName>
    <definedName name="ASISDESPACHOS">#REF!</definedName>
    <definedName name="ASISICA">#REF!</definedName>
    <definedName name="AUXBODEGA">#REF!</definedName>
    <definedName name="cabezas">'[9]Anexo 1 Minagricultura'!#REF!</definedName>
    <definedName name="CABEZAS_PROYEC">'[1]Anexo 1 Minagricultura'!#REF!</definedName>
    <definedName name="CUOTAPPC2005">'[1]Anexo 1 Minagricultura'!#REF!</definedName>
    <definedName name="CUOTAPPC2013">'[1]Anexo 1 Minagricultura'!#REF!</definedName>
    <definedName name="CUOTAPPC203">'[1]Anexo 1 Minagricultura'!#REF!</definedName>
    <definedName name="DIAG_PPC">#REF!</definedName>
    <definedName name="DISTRIBUIDOR">#REF!</definedName>
    <definedName name="Dólar">#REF!</definedName>
    <definedName name="eeeee">'[1]Ejecución ingresos 2014'!#REF!</definedName>
    <definedName name="EPPC">'[1]Anexo 1 Minagricultura'!#REF!</definedName>
    <definedName name="Euro">#REF!</definedName>
    <definedName name="FDGFDG">#REF!</definedName>
    <definedName name="FECHA_DE_RECIBIDO">[10]BASE!$E$3:$E$177</definedName>
    <definedName name="FOMENTO">'[1]Anexo 1 Minagricultura'!#REF!</definedName>
    <definedName name="FOMENTOS">'[13]Anexo 1 Minagricultura'!$C$51</definedName>
    <definedName name="GTOSEPPC">#REF!</definedName>
    <definedName name="HONORAUDI_JURIDIC">#REF!</definedName>
    <definedName name="HONTOTAL">#REF!</definedName>
    <definedName name="Incremento">#REF!</definedName>
    <definedName name="Inflación">#REF!</definedName>
    <definedName name="LABORATORIOS">#REF!</definedName>
    <definedName name="NOMBDISTRI">#REF!</definedName>
    <definedName name="Pasajes">#REF!</definedName>
    <definedName name="ppc">'[14]Inversión total en programas'!$B$86</definedName>
    <definedName name="RESERV_FUTU">#REF!</definedName>
    <definedName name="saldo">'[1]Ejecución ingresos 2014'!#REF!</definedName>
    <definedName name="saldos">'[1]Ejecución ingresos 2014'!#REF!</definedName>
    <definedName name="SUPERA2004">'[1]Anexo 1 Minagricultura'!#REF!</definedName>
    <definedName name="SUPERA2005">'[1]Anexo 1 Minagricultura'!#REF!</definedName>
    <definedName name="SUPERA2010">'[14]Anexo 1 Minagricultura'!$C$21</definedName>
    <definedName name="SUPERA2012">'[1]Anexo 1 Minagricultura'!#REF!</definedName>
    <definedName name="SUPERAVIT">#REF!</definedName>
    <definedName name="SUPERAVIT2005_FNP">#REF!</definedName>
    <definedName name="SUPERAVITPPC_2005">#REF!</definedName>
    <definedName name="_xlnm.Print_Titles" localSheetId="0">'Anexo 2 '!$1:$7</definedName>
    <definedName name="_xlnm.Print_Titles">#REF!</definedName>
    <definedName name="VTAS2005">'[1]Anexo 1 Minagricultura'!$B$32</definedName>
    <definedName name="xx">[15]Ingresos!$C$19</definedName>
    <definedName name="Z_4099E833_BB74_4680_85C9_A6CF399D1CE2_.wvu.Cols" hidden="1">#REF!,#REF!,#REF!,#REF!</definedName>
    <definedName name="Z_4099E833_BB74_4680_85C9_A6CF399D1CE2_.wvu.FilterData" hidden="1">#REF!</definedName>
    <definedName name="Z_4099E833_BB74_4680_85C9_A6CF399D1CE2_.wvu.PrintArea" hidden="1">#REF!</definedName>
    <definedName name="Z_4099E833_BB74_4680_85C9_A6CF399D1CE2_.wvu.PrintTitles" hidden="1">#REF!</definedName>
    <definedName name="Z_4099E833_BB74_4680_85C9_A6CF399D1CE2_.wvu.Rows" hidden="1">#REF!,#REF!</definedName>
    <definedName name="ZFRONTERA">'[17]Ingresos 2014'!#REF!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" l="1"/>
  <c r="B10" i="1"/>
  <c r="C10" i="1"/>
  <c r="D10" i="1"/>
  <c r="D20" i="1" s="1"/>
  <c r="E10" i="1"/>
  <c r="F10" i="1"/>
  <c r="G10" i="1"/>
  <c r="I10" i="1"/>
  <c r="B11" i="1"/>
  <c r="C11" i="1"/>
  <c r="D11" i="1"/>
  <c r="E11" i="1"/>
  <c r="F11" i="1"/>
  <c r="G11" i="1"/>
  <c r="I11" i="1"/>
  <c r="B12" i="1"/>
  <c r="H12" i="1" s="1"/>
  <c r="J12" i="1" s="1"/>
  <c r="M12" i="1" s="1"/>
  <c r="C12" i="1"/>
  <c r="D12" i="1"/>
  <c r="E12" i="1"/>
  <c r="F12" i="1"/>
  <c r="G12" i="1"/>
  <c r="I12" i="1"/>
  <c r="B13" i="1"/>
  <c r="H13" i="1"/>
  <c r="I13" i="1"/>
  <c r="B14" i="1"/>
  <c r="C14" i="1"/>
  <c r="D14" i="1"/>
  <c r="F14" i="1"/>
  <c r="G14" i="1"/>
  <c r="I14" i="1"/>
  <c r="B15" i="1"/>
  <c r="C15" i="1"/>
  <c r="D15" i="1"/>
  <c r="H15" i="1" s="1"/>
  <c r="J15" i="1" s="1"/>
  <c r="E15" i="1"/>
  <c r="F15" i="1"/>
  <c r="G15" i="1"/>
  <c r="I15" i="1"/>
  <c r="B16" i="1"/>
  <c r="C16" i="1"/>
  <c r="D16" i="1"/>
  <c r="E16" i="1"/>
  <c r="F16" i="1"/>
  <c r="G16" i="1"/>
  <c r="I16" i="1"/>
  <c r="B17" i="1"/>
  <c r="H17" i="1" s="1"/>
  <c r="J17" i="1" s="1"/>
  <c r="C17" i="1"/>
  <c r="D17" i="1"/>
  <c r="E17" i="1"/>
  <c r="F17" i="1"/>
  <c r="G17" i="1"/>
  <c r="I17" i="1"/>
  <c r="B18" i="1"/>
  <c r="C18" i="1"/>
  <c r="D18" i="1"/>
  <c r="E18" i="1"/>
  <c r="F18" i="1"/>
  <c r="G18" i="1"/>
  <c r="I18" i="1"/>
  <c r="B19" i="1"/>
  <c r="C19" i="1"/>
  <c r="D19" i="1"/>
  <c r="E19" i="1"/>
  <c r="F19" i="1"/>
  <c r="G19" i="1"/>
  <c r="I19" i="1"/>
  <c r="K20" i="1"/>
  <c r="B22" i="1"/>
  <c r="C22" i="1"/>
  <c r="D22" i="1"/>
  <c r="F22" i="1"/>
  <c r="G22" i="1"/>
  <c r="I22" i="1"/>
  <c r="B23" i="1"/>
  <c r="C23" i="1"/>
  <c r="D23" i="1"/>
  <c r="E23" i="1"/>
  <c r="G23" i="1"/>
  <c r="H23" i="1"/>
  <c r="J23" i="1" s="1"/>
  <c r="I23" i="1"/>
  <c r="G24" i="1"/>
  <c r="H24" i="1" s="1"/>
  <c r="I24" i="1"/>
  <c r="J24" i="1" s="1"/>
  <c r="B25" i="1"/>
  <c r="C25" i="1"/>
  <c r="D25" i="1"/>
  <c r="E25" i="1"/>
  <c r="F25" i="1"/>
  <c r="G25" i="1"/>
  <c r="I25" i="1"/>
  <c r="B26" i="1"/>
  <c r="C26" i="1"/>
  <c r="H26" i="1" s="1"/>
  <c r="D26" i="1"/>
  <c r="E26" i="1"/>
  <c r="F26" i="1"/>
  <c r="G26" i="1"/>
  <c r="I26" i="1"/>
  <c r="H27" i="1"/>
  <c r="I27" i="1"/>
  <c r="J27" i="1"/>
  <c r="B28" i="1"/>
  <c r="C28" i="1"/>
  <c r="C37" i="1" s="1"/>
  <c r="D28" i="1"/>
  <c r="E28" i="1"/>
  <c r="F28" i="1"/>
  <c r="G28" i="1"/>
  <c r="H28" i="1"/>
  <c r="J28" i="1" s="1"/>
  <c r="L28" i="1" s="1"/>
  <c r="I28" i="1"/>
  <c r="M28" i="1"/>
  <c r="B29" i="1"/>
  <c r="C29" i="1"/>
  <c r="D29" i="1"/>
  <c r="E29" i="1"/>
  <c r="E37" i="1" s="1"/>
  <c r="G29" i="1"/>
  <c r="I29" i="1"/>
  <c r="G30" i="1"/>
  <c r="H30" i="1" s="1"/>
  <c r="J30" i="1" s="1"/>
  <c r="I30" i="1"/>
  <c r="B31" i="1"/>
  <c r="H31" i="1" s="1"/>
  <c r="J31" i="1" s="1"/>
  <c r="C31" i="1"/>
  <c r="D31" i="1"/>
  <c r="F31" i="1"/>
  <c r="G31" i="1"/>
  <c r="I31" i="1"/>
  <c r="H32" i="1"/>
  <c r="I32" i="1"/>
  <c r="B33" i="1"/>
  <c r="C33" i="1"/>
  <c r="D33" i="1"/>
  <c r="F33" i="1"/>
  <c r="H33" i="1" s="1"/>
  <c r="G33" i="1"/>
  <c r="I33" i="1"/>
  <c r="J33" i="1"/>
  <c r="B34" i="1"/>
  <c r="F34" i="1"/>
  <c r="G34" i="1"/>
  <c r="H34" i="1" s="1"/>
  <c r="J34" i="1" s="1"/>
  <c r="M34" i="1" s="1"/>
  <c r="I34" i="1"/>
  <c r="H35" i="1"/>
  <c r="I35" i="1"/>
  <c r="J35" i="1"/>
  <c r="M35" i="1" s="1"/>
  <c r="L35" i="1"/>
  <c r="H36" i="1"/>
  <c r="J36" i="1" s="1"/>
  <c r="I36" i="1"/>
  <c r="B37" i="1"/>
  <c r="K37" i="1"/>
  <c r="K43" i="1"/>
  <c r="B44" i="1"/>
  <c r="B45" i="1"/>
  <c r="H45" i="1" s="1"/>
  <c r="J45" i="1" s="1"/>
  <c r="B46" i="1"/>
  <c r="H46" i="1" s="1"/>
  <c r="J46" i="1" s="1"/>
  <c r="K47" i="1"/>
  <c r="B48" i="1"/>
  <c r="B49" i="1"/>
  <c r="H49" i="1" s="1"/>
  <c r="J49" i="1" s="1"/>
  <c r="K49" i="1"/>
  <c r="B50" i="1"/>
  <c r="H50" i="1" s="1"/>
  <c r="J50" i="1" s="1"/>
  <c r="M50" i="1" s="1"/>
  <c r="K50" i="1"/>
  <c r="L50" i="1"/>
  <c r="H51" i="1"/>
  <c r="J51" i="1" s="1"/>
  <c r="L51" i="1"/>
  <c r="M51" i="1"/>
  <c r="H52" i="1"/>
  <c r="J52" i="1" s="1"/>
  <c r="L52" i="1"/>
  <c r="M52" i="1"/>
  <c r="B53" i="1"/>
  <c r="H53" i="1" s="1"/>
  <c r="J53" i="1" s="1"/>
  <c r="K53" i="1"/>
  <c r="L53" i="1"/>
  <c r="H54" i="1"/>
  <c r="J54" i="1" s="1"/>
  <c r="H55" i="1"/>
  <c r="J55" i="1"/>
  <c r="M55" i="1" s="1"/>
  <c r="L55" i="1"/>
  <c r="H56" i="1"/>
  <c r="J56" i="1" s="1"/>
  <c r="B57" i="1"/>
  <c r="H57" i="1"/>
  <c r="J57" i="1" s="1"/>
  <c r="B58" i="1"/>
  <c r="K58" i="1"/>
  <c r="B59" i="1"/>
  <c r="H59" i="1"/>
  <c r="B60" i="1"/>
  <c r="H60" i="1"/>
  <c r="J60" i="1"/>
  <c r="L60" i="1" s="1"/>
  <c r="M60" i="1"/>
  <c r="B61" i="1"/>
  <c r="H61" i="1" s="1"/>
  <c r="J61" i="1" s="1"/>
  <c r="L61" i="1"/>
  <c r="M61" i="1"/>
  <c r="K62" i="1"/>
  <c r="B63" i="1"/>
  <c r="B64" i="1"/>
  <c r="H64" i="1" s="1"/>
  <c r="J64" i="1" s="1"/>
  <c r="B65" i="1"/>
  <c r="H65" i="1" s="1"/>
  <c r="J65" i="1" s="1"/>
  <c r="K66" i="1"/>
  <c r="B67" i="1"/>
  <c r="B68" i="1"/>
  <c r="H68" i="1" s="1"/>
  <c r="J68" i="1" s="1"/>
  <c r="H69" i="1"/>
  <c r="J69" i="1"/>
  <c r="L69" i="1"/>
  <c r="M69" i="1"/>
  <c r="B70" i="1"/>
  <c r="H70" i="1"/>
  <c r="J70" i="1" s="1"/>
  <c r="B71" i="1"/>
  <c r="H71" i="1"/>
  <c r="K71" i="1"/>
  <c r="B72" i="1"/>
  <c r="H72" i="1" s="1"/>
  <c r="J72" i="1" s="1"/>
  <c r="L72" i="1"/>
  <c r="M72" i="1"/>
  <c r="B73" i="1"/>
  <c r="H73" i="1"/>
  <c r="J73" i="1"/>
  <c r="K76" i="1"/>
  <c r="H77" i="1"/>
  <c r="J77" i="1"/>
  <c r="H78" i="1"/>
  <c r="J78" i="1"/>
  <c r="H79" i="1"/>
  <c r="J79" i="1"/>
  <c r="F80" i="1"/>
  <c r="H81" i="1"/>
  <c r="J81" i="1" s="1"/>
  <c r="L81" i="1" s="1"/>
  <c r="M81" i="1"/>
  <c r="K82" i="1"/>
  <c r="F83" i="1"/>
  <c r="H83" i="1"/>
  <c r="J83" i="1"/>
  <c r="L83" i="1"/>
  <c r="F84" i="1"/>
  <c r="H84" i="1"/>
  <c r="J84" i="1" s="1"/>
  <c r="L84" i="1" s="1"/>
  <c r="M84" i="1"/>
  <c r="F85" i="1"/>
  <c r="H85" i="1"/>
  <c r="J85" i="1" s="1"/>
  <c r="L85" i="1" s="1"/>
  <c r="M85" i="1"/>
  <c r="F86" i="1"/>
  <c r="H86" i="1"/>
  <c r="J86" i="1"/>
  <c r="L86" i="1"/>
  <c r="M86" i="1"/>
  <c r="F87" i="1"/>
  <c r="H87" i="1"/>
  <c r="J87" i="1"/>
  <c r="F88" i="1"/>
  <c r="H88" i="1" s="1"/>
  <c r="J88" i="1" s="1"/>
  <c r="L88" i="1" s="1"/>
  <c r="M88" i="1"/>
  <c r="F89" i="1"/>
  <c r="H89" i="1" s="1"/>
  <c r="J89" i="1" s="1"/>
  <c r="M89" i="1" s="1"/>
  <c r="L89" i="1"/>
  <c r="F90" i="1"/>
  <c r="H90" i="1" s="1"/>
  <c r="J90" i="1"/>
  <c r="F91" i="1"/>
  <c r="H91" i="1"/>
  <c r="J91" i="1" s="1"/>
  <c r="K92" i="1"/>
  <c r="F93" i="1"/>
  <c r="F94" i="1"/>
  <c r="H94" i="1"/>
  <c r="J94" i="1" s="1"/>
  <c r="F95" i="1"/>
  <c r="H95" i="1"/>
  <c r="J95" i="1" s="1"/>
  <c r="F96" i="1"/>
  <c r="H96" i="1" s="1"/>
  <c r="J96" i="1" s="1"/>
  <c r="L96" i="1"/>
  <c r="M96" i="1"/>
  <c r="H97" i="1"/>
  <c r="J97" i="1" s="1"/>
  <c r="L97" i="1"/>
  <c r="M97" i="1"/>
  <c r="K98" i="1"/>
  <c r="F99" i="1"/>
  <c r="H99" i="1" s="1"/>
  <c r="H100" i="1"/>
  <c r="J100" i="1" s="1"/>
  <c r="L100" i="1" s="1"/>
  <c r="F101" i="1"/>
  <c r="K101" i="1"/>
  <c r="F102" i="1"/>
  <c r="H102" i="1"/>
  <c r="H101" i="1" s="1"/>
  <c r="J102" i="1"/>
  <c r="F103" i="1"/>
  <c r="H103" i="1" s="1"/>
  <c r="J103" i="1" s="1"/>
  <c r="L103" i="1" s="1"/>
  <c r="M103" i="1"/>
  <c r="K106" i="1"/>
  <c r="G107" i="1"/>
  <c r="G108" i="1"/>
  <c r="H108" i="1" s="1"/>
  <c r="J108" i="1"/>
  <c r="G109" i="1"/>
  <c r="H109" i="1"/>
  <c r="J109" i="1"/>
  <c r="G110" i="1"/>
  <c r="H110" i="1"/>
  <c r="J110" i="1" s="1"/>
  <c r="L110" i="1" s="1"/>
  <c r="M110" i="1"/>
  <c r="K111" i="1"/>
  <c r="G112" i="1"/>
  <c r="H112" i="1"/>
  <c r="J112" i="1"/>
  <c r="L112" i="1"/>
  <c r="G113" i="1"/>
  <c r="H113" i="1" s="1"/>
  <c r="J113" i="1" s="1"/>
  <c r="L113" i="1" s="1"/>
  <c r="K114" i="1"/>
  <c r="G115" i="1"/>
  <c r="H115" i="1"/>
  <c r="G116" i="1"/>
  <c r="G117" i="1"/>
  <c r="H117" i="1" s="1"/>
  <c r="J117" i="1" s="1"/>
  <c r="G118" i="1"/>
  <c r="H118" i="1"/>
  <c r="J118" i="1"/>
  <c r="L118" i="1"/>
  <c r="M118" i="1"/>
  <c r="G119" i="1"/>
  <c r="H119" i="1"/>
  <c r="J119" i="1" s="1"/>
  <c r="G120" i="1"/>
  <c r="H120" i="1"/>
  <c r="J120" i="1" s="1"/>
  <c r="G121" i="1"/>
  <c r="K121" i="1"/>
  <c r="G122" i="1"/>
  <c r="H122" i="1"/>
  <c r="G123" i="1"/>
  <c r="H123" i="1"/>
  <c r="J123" i="1"/>
  <c r="L123" i="1" s="1"/>
  <c r="M123" i="1"/>
  <c r="K124" i="1"/>
  <c r="G125" i="1"/>
  <c r="H125" i="1"/>
  <c r="G126" i="1"/>
  <c r="G127" i="1"/>
  <c r="H127" i="1" s="1"/>
  <c r="J127" i="1" s="1"/>
  <c r="L127" i="1"/>
  <c r="M127" i="1"/>
  <c r="K130" i="1"/>
  <c r="C131" i="1"/>
  <c r="H131" i="1" s="1"/>
  <c r="J131" i="1" s="1"/>
  <c r="L131" i="1"/>
  <c r="C132" i="1"/>
  <c r="H132" i="1"/>
  <c r="J132" i="1"/>
  <c r="H133" i="1"/>
  <c r="J133" i="1"/>
  <c r="C134" i="1"/>
  <c r="C130" i="1" s="1"/>
  <c r="C135" i="1"/>
  <c r="H135" i="1"/>
  <c r="J135" i="1" s="1"/>
  <c r="L135" i="1"/>
  <c r="M135" i="1"/>
  <c r="H136" i="1"/>
  <c r="J136" i="1" s="1"/>
  <c r="L136" i="1"/>
  <c r="M136" i="1"/>
  <c r="K137" i="1"/>
  <c r="C138" i="1"/>
  <c r="H138" i="1"/>
  <c r="J138" i="1" s="1"/>
  <c r="M138" i="1"/>
  <c r="C139" i="1"/>
  <c r="H139" i="1" s="1"/>
  <c r="J139" i="1" s="1"/>
  <c r="C140" i="1"/>
  <c r="H140" i="1" s="1"/>
  <c r="J140" i="1" s="1"/>
  <c r="M140" i="1" s="1"/>
  <c r="L140" i="1"/>
  <c r="H141" i="1"/>
  <c r="J141" i="1"/>
  <c r="M141" i="1" s="1"/>
  <c r="L141" i="1"/>
  <c r="C142" i="1"/>
  <c r="H142" i="1"/>
  <c r="J142" i="1" s="1"/>
  <c r="H143" i="1"/>
  <c r="J143" i="1" s="1"/>
  <c r="M143" i="1" s="1"/>
  <c r="L143" i="1"/>
  <c r="C144" i="1"/>
  <c r="H144" i="1" s="1"/>
  <c r="J144" i="1" s="1"/>
  <c r="K145" i="1"/>
  <c r="C146" i="1"/>
  <c r="H146" i="1"/>
  <c r="J146" i="1" s="1"/>
  <c r="C147" i="1"/>
  <c r="C145" i="1" s="1"/>
  <c r="H147" i="1"/>
  <c r="J147" i="1" s="1"/>
  <c r="L147" i="1" s="1"/>
  <c r="C148" i="1"/>
  <c r="H148" i="1"/>
  <c r="J148" i="1" s="1"/>
  <c r="M148" i="1" s="1"/>
  <c r="L148" i="1"/>
  <c r="C149" i="1"/>
  <c r="H149" i="1" s="1"/>
  <c r="J149" i="1"/>
  <c r="L149" i="1"/>
  <c r="M149" i="1"/>
  <c r="K152" i="1"/>
  <c r="D153" i="1"/>
  <c r="H153" i="1"/>
  <c r="J153" i="1"/>
  <c r="L153" i="1"/>
  <c r="D154" i="1"/>
  <c r="D152" i="1" s="1"/>
  <c r="H154" i="1"/>
  <c r="J154" i="1" s="1"/>
  <c r="L154" i="1" s="1"/>
  <c r="M154" i="1"/>
  <c r="H155" i="1"/>
  <c r="J155" i="1"/>
  <c r="K156" i="1"/>
  <c r="J157" i="1"/>
  <c r="K157" i="1"/>
  <c r="H158" i="1"/>
  <c r="J158" i="1"/>
  <c r="H159" i="1"/>
  <c r="J159" i="1" s="1"/>
  <c r="L159" i="1" s="1"/>
  <c r="M159" i="1"/>
  <c r="D160" i="1"/>
  <c r="D157" i="1" s="1"/>
  <c r="H160" i="1"/>
  <c r="J160" i="1" s="1"/>
  <c r="L160" i="1" s="1"/>
  <c r="M160" i="1"/>
  <c r="D161" i="1"/>
  <c r="H161" i="1" s="1"/>
  <c r="J161" i="1" s="1"/>
  <c r="L161" i="1" s="1"/>
  <c r="M161" i="1"/>
  <c r="K162" i="1"/>
  <c r="H163" i="1"/>
  <c r="J163" i="1" s="1"/>
  <c r="D164" i="1"/>
  <c r="D165" i="1"/>
  <c r="H165" i="1" s="1"/>
  <c r="J165" i="1"/>
  <c r="H166" i="1"/>
  <c r="J166" i="1"/>
  <c r="M166" i="1" s="1"/>
  <c r="L166" i="1"/>
  <c r="H167" i="1"/>
  <c r="J167" i="1"/>
  <c r="M167" i="1" s="1"/>
  <c r="L167" i="1"/>
  <c r="D168" i="1"/>
  <c r="H168" i="1"/>
  <c r="J168" i="1"/>
  <c r="M168" i="1" s="1"/>
  <c r="L168" i="1"/>
  <c r="K170" i="1"/>
  <c r="H171" i="1"/>
  <c r="D172" i="1"/>
  <c r="D170" i="1" s="1"/>
  <c r="H172" i="1"/>
  <c r="J172" i="1" s="1"/>
  <c r="H173" i="1"/>
  <c r="J173" i="1"/>
  <c r="L173" i="1" s="1"/>
  <c r="M173" i="1"/>
  <c r="K174" i="1"/>
  <c r="D175" i="1"/>
  <c r="H175" i="1"/>
  <c r="J175" i="1"/>
  <c r="D176" i="1"/>
  <c r="H177" i="1"/>
  <c r="J177" i="1" s="1"/>
  <c r="D178" i="1"/>
  <c r="H178" i="1"/>
  <c r="J178" i="1" s="1"/>
  <c r="M178" i="1" s="1"/>
  <c r="L178" i="1"/>
  <c r="D179" i="1"/>
  <c r="H179" i="1"/>
  <c r="J179" i="1"/>
  <c r="D180" i="1"/>
  <c r="H180" i="1"/>
  <c r="J180" i="1" s="1"/>
  <c r="D181" i="1"/>
  <c r="H181" i="1"/>
  <c r="J181" i="1"/>
  <c r="K183" i="1"/>
  <c r="H184" i="1"/>
  <c r="H183" i="1" s="1"/>
  <c r="J183" i="1" s="1"/>
  <c r="L183" i="1" s="1"/>
  <c r="J184" i="1"/>
  <c r="K184" i="1"/>
  <c r="E185" i="1"/>
  <c r="E184" i="1" s="1"/>
  <c r="E183" i="1" s="1"/>
  <c r="E40" i="1" s="1"/>
  <c r="H185" i="1"/>
  <c r="J185" i="1" s="1"/>
  <c r="M185" i="1" s="1"/>
  <c r="L185" i="1"/>
  <c r="E186" i="1"/>
  <c r="H186" i="1"/>
  <c r="J186" i="1"/>
  <c r="E187" i="1"/>
  <c r="H187" i="1"/>
  <c r="J187" i="1" s="1"/>
  <c r="K189" i="1"/>
  <c r="I190" i="1"/>
  <c r="J190" i="1" s="1"/>
  <c r="L190" i="1" s="1"/>
  <c r="M190" i="1"/>
  <c r="I191" i="1"/>
  <c r="J191" i="1" s="1"/>
  <c r="L191" i="1" s="1"/>
  <c r="M191" i="1"/>
  <c r="H193" i="1"/>
  <c r="J193" i="1" s="1"/>
  <c r="L193" i="1" s="1"/>
  <c r="H195" i="1"/>
  <c r="I195" i="1"/>
  <c r="K195" i="1"/>
  <c r="H196" i="1"/>
  <c r="J196" i="1"/>
  <c r="L196" i="1" s="1"/>
  <c r="H197" i="1"/>
  <c r="J197" i="1"/>
  <c r="M197" i="1" s="1"/>
  <c r="L197" i="1"/>
  <c r="I204" i="1"/>
  <c r="I205" i="1"/>
  <c r="H98" i="1" l="1"/>
  <c r="J99" i="1"/>
  <c r="L24" i="1"/>
  <c r="M24" i="1"/>
  <c r="L15" i="1"/>
  <c r="M15" i="1"/>
  <c r="L184" i="1"/>
  <c r="M184" i="1"/>
  <c r="L145" i="1"/>
  <c r="H121" i="1"/>
  <c r="J122" i="1"/>
  <c r="L64" i="1"/>
  <c r="M64" i="1"/>
  <c r="L56" i="1"/>
  <c r="M56" i="1"/>
  <c r="L45" i="1"/>
  <c r="M45" i="1"/>
  <c r="M33" i="1"/>
  <c r="L33" i="1"/>
  <c r="D37" i="1"/>
  <c r="I20" i="1"/>
  <c r="I9" i="1"/>
  <c r="L186" i="1"/>
  <c r="M186" i="1"/>
  <c r="L179" i="1"/>
  <c r="M179" i="1"/>
  <c r="L144" i="1"/>
  <c r="M144" i="1"/>
  <c r="H130" i="1"/>
  <c r="H124" i="1"/>
  <c r="J125" i="1"/>
  <c r="M108" i="1"/>
  <c r="L108" i="1"/>
  <c r="J101" i="1"/>
  <c r="L101" i="1" s="1"/>
  <c r="M102" i="1"/>
  <c r="L102" i="1"/>
  <c r="L95" i="1"/>
  <c r="M95" i="1"/>
  <c r="M91" i="1"/>
  <c r="L91" i="1"/>
  <c r="L87" i="1"/>
  <c r="M87" i="1"/>
  <c r="M78" i="1"/>
  <c r="L78" i="1"/>
  <c r="B62" i="1"/>
  <c r="H63" i="1"/>
  <c r="B43" i="1"/>
  <c r="H44" i="1"/>
  <c r="L30" i="1"/>
  <c r="M30" i="1"/>
  <c r="M27" i="1"/>
  <c r="L27" i="1"/>
  <c r="J26" i="1"/>
  <c r="L12" i="1"/>
  <c r="D174" i="1"/>
  <c r="H176" i="1"/>
  <c r="J176" i="1" s="1"/>
  <c r="L158" i="1"/>
  <c r="M158" i="1"/>
  <c r="G111" i="1"/>
  <c r="F98" i="1"/>
  <c r="M68" i="1"/>
  <c r="L68" i="1"/>
  <c r="H58" i="1"/>
  <c r="J59" i="1"/>
  <c r="K42" i="1"/>
  <c r="I37" i="1"/>
  <c r="M183" i="1"/>
  <c r="L175" i="1"/>
  <c r="M175" i="1"/>
  <c r="M147" i="1"/>
  <c r="L139" i="1"/>
  <c r="M139" i="1"/>
  <c r="L132" i="1"/>
  <c r="M132" i="1"/>
  <c r="M113" i="1"/>
  <c r="M94" i="1"/>
  <c r="L94" i="1"/>
  <c r="L34" i="1"/>
  <c r="E20" i="1"/>
  <c r="L155" i="1"/>
  <c r="M155" i="1"/>
  <c r="L181" i="1"/>
  <c r="M181" i="1"/>
  <c r="L172" i="1"/>
  <c r="M172" i="1"/>
  <c r="L54" i="1"/>
  <c r="M54" i="1"/>
  <c r="H18" i="1"/>
  <c r="J18" i="1" s="1"/>
  <c r="M117" i="1"/>
  <c r="L117" i="1"/>
  <c r="M196" i="1"/>
  <c r="M193" i="1"/>
  <c r="I189" i="1"/>
  <c r="H170" i="1"/>
  <c r="H169" i="1" s="1"/>
  <c r="J171" i="1"/>
  <c r="H164" i="1"/>
  <c r="D162" i="1"/>
  <c r="H157" i="1"/>
  <c r="H116" i="1"/>
  <c r="J116" i="1" s="1"/>
  <c r="G114" i="1"/>
  <c r="M109" i="1"/>
  <c r="L109" i="1"/>
  <c r="F82" i="1"/>
  <c r="F76" i="1"/>
  <c r="H80" i="1"/>
  <c r="J80" i="1" s="1"/>
  <c r="L36" i="1"/>
  <c r="M36" i="1"/>
  <c r="M165" i="1"/>
  <c r="L165" i="1"/>
  <c r="L142" i="1"/>
  <c r="M142" i="1"/>
  <c r="L120" i="1"/>
  <c r="M120" i="1"/>
  <c r="M101" i="1"/>
  <c r="L70" i="1"/>
  <c r="M70" i="1"/>
  <c r="M17" i="1"/>
  <c r="L17" i="1"/>
  <c r="D9" i="1"/>
  <c r="H10" i="1"/>
  <c r="I206" i="1"/>
  <c r="D169" i="1"/>
  <c r="M157" i="1"/>
  <c r="H145" i="1"/>
  <c r="L187" i="1"/>
  <c r="M187" i="1"/>
  <c r="L180" i="1"/>
  <c r="M180" i="1"/>
  <c r="L177" i="1"/>
  <c r="M177" i="1"/>
  <c r="K169" i="1"/>
  <c r="L163" i="1"/>
  <c r="M163" i="1"/>
  <c r="D156" i="1"/>
  <c r="K129" i="1"/>
  <c r="H134" i="1"/>
  <c r="J134" i="1" s="1"/>
  <c r="M131" i="1"/>
  <c r="H111" i="1"/>
  <c r="M65" i="1"/>
  <c r="L65" i="1"/>
  <c r="M46" i="1"/>
  <c r="L46" i="1"/>
  <c r="L31" i="1"/>
  <c r="M31" i="1"/>
  <c r="L23" i="1"/>
  <c r="M23" i="1"/>
  <c r="L138" i="1"/>
  <c r="J137" i="1"/>
  <c r="L137" i="1" s="1"/>
  <c r="G124" i="1"/>
  <c r="H126" i="1"/>
  <c r="J126" i="1" s="1"/>
  <c r="M90" i="1"/>
  <c r="L90" i="1"/>
  <c r="L57" i="1"/>
  <c r="M57" i="1"/>
  <c r="K38" i="1"/>
  <c r="F37" i="1"/>
  <c r="J22" i="1"/>
  <c r="C9" i="1"/>
  <c r="L157" i="1"/>
  <c r="C137" i="1"/>
  <c r="L119" i="1"/>
  <c r="M119" i="1"/>
  <c r="M111" i="1"/>
  <c r="K105" i="1"/>
  <c r="H93" i="1"/>
  <c r="F92" i="1"/>
  <c r="J71" i="1"/>
  <c r="G37" i="1"/>
  <c r="H19" i="1"/>
  <c r="J19" i="1" s="1"/>
  <c r="H16" i="1"/>
  <c r="J16" i="1" s="1"/>
  <c r="C20" i="1"/>
  <c r="H11" i="1"/>
  <c r="J11" i="1" s="1"/>
  <c r="B20" i="1"/>
  <c r="J195" i="1"/>
  <c r="L195" i="1" s="1"/>
  <c r="H174" i="1"/>
  <c r="J152" i="1"/>
  <c r="L152" i="1" s="1"/>
  <c r="M153" i="1"/>
  <c r="M133" i="1"/>
  <c r="L133" i="1"/>
  <c r="H107" i="1"/>
  <c r="G106" i="1"/>
  <c r="M100" i="1"/>
  <c r="L77" i="1"/>
  <c r="M77" i="1"/>
  <c r="L73" i="1"/>
  <c r="M73" i="1"/>
  <c r="J32" i="1"/>
  <c r="G20" i="1"/>
  <c r="J145" i="1"/>
  <c r="M145" i="1" s="1"/>
  <c r="M146" i="1"/>
  <c r="L146" i="1"/>
  <c r="H114" i="1"/>
  <c r="J115" i="1"/>
  <c r="J111" i="1"/>
  <c r="L111" i="1" s="1"/>
  <c r="M112" i="1"/>
  <c r="J82" i="1"/>
  <c r="L82" i="1" s="1"/>
  <c r="M83" i="1"/>
  <c r="L49" i="1"/>
  <c r="M49" i="1"/>
  <c r="H22" i="1"/>
  <c r="F20" i="1"/>
  <c r="E9" i="1"/>
  <c r="F9" i="1"/>
  <c r="M53" i="1"/>
  <c r="H25" i="1"/>
  <c r="J25" i="1" s="1"/>
  <c r="J13" i="1"/>
  <c r="G9" i="1"/>
  <c r="H152" i="1"/>
  <c r="H82" i="1"/>
  <c r="L79" i="1"/>
  <c r="M79" i="1"/>
  <c r="K75" i="1"/>
  <c r="H67" i="1"/>
  <c r="B66" i="1"/>
  <c r="H48" i="1"/>
  <c r="B47" i="1"/>
  <c r="H29" i="1"/>
  <c r="J29" i="1" s="1"/>
  <c r="H14" i="1"/>
  <c r="J14" i="1" s="1"/>
  <c r="B9" i="1"/>
  <c r="J67" i="1" l="1"/>
  <c r="H66" i="1"/>
  <c r="L16" i="1"/>
  <c r="M16" i="1"/>
  <c r="H156" i="1"/>
  <c r="L125" i="1"/>
  <c r="J124" i="1"/>
  <c r="M125" i="1"/>
  <c r="L13" i="1"/>
  <c r="M13" i="1"/>
  <c r="M19" i="1"/>
  <c r="L19" i="1"/>
  <c r="L80" i="1"/>
  <c r="M80" i="1"/>
  <c r="H62" i="1"/>
  <c r="J63" i="1"/>
  <c r="L25" i="1"/>
  <c r="M25" i="1"/>
  <c r="G105" i="1"/>
  <c r="G40" i="1" s="1"/>
  <c r="G38" i="1"/>
  <c r="M137" i="1"/>
  <c r="D151" i="1"/>
  <c r="D40" i="1" s="1"/>
  <c r="F75" i="1"/>
  <c r="F40" i="1" s="1"/>
  <c r="J164" i="1"/>
  <c r="H162" i="1"/>
  <c r="M26" i="1"/>
  <c r="L26" i="1"/>
  <c r="H129" i="1"/>
  <c r="J129" i="1" s="1"/>
  <c r="L129" i="1" s="1"/>
  <c r="M14" i="1"/>
  <c r="L14" i="1"/>
  <c r="H37" i="1"/>
  <c r="J114" i="1"/>
  <c r="M115" i="1"/>
  <c r="L115" i="1"/>
  <c r="L32" i="1"/>
  <c r="M32" i="1"/>
  <c r="J107" i="1"/>
  <c r="H106" i="1"/>
  <c r="H105" i="1" s="1"/>
  <c r="M71" i="1"/>
  <c r="L71" i="1"/>
  <c r="H137" i="1"/>
  <c r="M152" i="1"/>
  <c r="J10" i="1"/>
  <c r="H9" i="1"/>
  <c r="M171" i="1"/>
  <c r="J170" i="1"/>
  <c r="L171" i="1"/>
  <c r="M18" i="1"/>
  <c r="L18" i="1"/>
  <c r="M195" i="1"/>
  <c r="L59" i="1"/>
  <c r="J58" i="1"/>
  <c r="M59" i="1"/>
  <c r="C129" i="1"/>
  <c r="C40" i="1" s="1"/>
  <c r="D38" i="1"/>
  <c r="C38" i="1"/>
  <c r="C199" i="1" s="1"/>
  <c r="L134" i="1"/>
  <c r="M134" i="1"/>
  <c r="B42" i="1"/>
  <c r="B40" i="1" s="1"/>
  <c r="L29" i="1"/>
  <c r="M29" i="1"/>
  <c r="M82" i="1"/>
  <c r="K151" i="1"/>
  <c r="K40" i="1" s="1"/>
  <c r="H20" i="1"/>
  <c r="B38" i="1"/>
  <c r="J48" i="1"/>
  <c r="H47" i="1"/>
  <c r="H76" i="1"/>
  <c r="H75" i="1" s="1"/>
  <c r="J75" i="1" s="1"/>
  <c r="L75" i="1" s="1"/>
  <c r="J76" i="1"/>
  <c r="L11" i="1"/>
  <c r="M11" i="1"/>
  <c r="J93" i="1"/>
  <c r="H92" i="1"/>
  <c r="L22" i="1"/>
  <c r="M22" i="1"/>
  <c r="J37" i="1"/>
  <c r="J189" i="1"/>
  <c r="L176" i="1"/>
  <c r="M176" i="1"/>
  <c r="E38" i="1"/>
  <c r="E199" i="1" s="1"/>
  <c r="L122" i="1"/>
  <c r="J121" i="1"/>
  <c r="M122" i="1"/>
  <c r="L99" i="1"/>
  <c r="M99" i="1"/>
  <c r="J98" i="1"/>
  <c r="H151" i="1"/>
  <c r="J151" i="1" s="1"/>
  <c r="F38" i="1"/>
  <c r="L126" i="1"/>
  <c r="M126" i="1"/>
  <c r="J130" i="1"/>
  <c r="L116" i="1"/>
  <c r="M116" i="1"/>
  <c r="J174" i="1"/>
  <c r="I38" i="1"/>
  <c r="I199" i="1" s="1"/>
  <c r="H43" i="1"/>
  <c r="J44" i="1"/>
  <c r="M40" i="1" l="1"/>
  <c r="L40" i="1"/>
  <c r="K199" i="1"/>
  <c r="L130" i="1"/>
  <c r="M130" i="1"/>
  <c r="L98" i="1"/>
  <c r="M98" i="1"/>
  <c r="L58" i="1"/>
  <c r="M58" i="1"/>
  <c r="L107" i="1"/>
  <c r="M107" i="1"/>
  <c r="J106" i="1"/>
  <c r="F199" i="1"/>
  <c r="M129" i="1"/>
  <c r="L44" i="1"/>
  <c r="J43" i="1"/>
  <c r="M44" i="1"/>
  <c r="M189" i="1"/>
  <c r="L189" i="1"/>
  <c r="J9" i="1"/>
  <c r="L10" i="1"/>
  <c r="M10" i="1"/>
  <c r="J20" i="1"/>
  <c r="J38" i="1" s="1"/>
  <c r="H42" i="1"/>
  <c r="J42" i="1" s="1"/>
  <c r="L76" i="1"/>
  <c r="M76" i="1"/>
  <c r="D199" i="1"/>
  <c r="M37" i="1"/>
  <c r="L37" i="1"/>
  <c r="M75" i="1"/>
  <c r="M174" i="1"/>
  <c r="L174" i="1"/>
  <c r="L114" i="1"/>
  <c r="M114" i="1"/>
  <c r="J169" i="1"/>
  <c r="M170" i="1"/>
  <c r="L170" i="1"/>
  <c r="L151" i="1"/>
  <c r="M151" i="1"/>
  <c r="L121" i="1"/>
  <c r="M121" i="1"/>
  <c r="L48" i="1"/>
  <c r="J47" i="1"/>
  <c r="M48" i="1"/>
  <c r="J92" i="1"/>
  <c r="M93" i="1"/>
  <c r="L93" i="1"/>
  <c r="H38" i="1"/>
  <c r="H40" i="1"/>
  <c r="J40" i="1" s="1"/>
  <c r="B199" i="1"/>
  <c r="L164" i="1"/>
  <c r="M164" i="1"/>
  <c r="J162" i="1"/>
  <c r="G199" i="1"/>
  <c r="L63" i="1"/>
  <c r="J62" i="1"/>
  <c r="M63" i="1"/>
  <c r="L124" i="1"/>
  <c r="M124" i="1"/>
  <c r="L67" i="1"/>
  <c r="J66" i="1"/>
  <c r="M67" i="1"/>
  <c r="L38" i="1" l="1"/>
  <c r="M38" i="1"/>
  <c r="H205" i="1"/>
  <c r="J205" i="1" s="1"/>
  <c r="L66" i="1"/>
  <c r="M66" i="1"/>
  <c r="M162" i="1"/>
  <c r="J156" i="1"/>
  <c r="L162" i="1"/>
  <c r="M47" i="1"/>
  <c r="L47" i="1"/>
  <c r="H204" i="1"/>
  <c r="H199" i="1"/>
  <c r="J199" i="1" s="1"/>
  <c r="L199" i="1" s="1"/>
  <c r="L42" i="1"/>
  <c r="M42" i="1"/>
  <c r="L9" i="1"/>
  <c r="M9" i="1"/>
  <c r="J105" i="1"/>
  <c r="M106" i="1"/>
  <c r="L106" i="1"/>
  <c r="L169" i="1"/>
  <c r="M169" i="1"/>
  <c r="L92" i="1"/>
  <c r="M92" i="1"/>
  <c r="M43" i="1"/>
  <c r="L43" i="1"/>
  <c r="M62" i="1"/>
  <c r="L62" i="1"/>
  <c r="L20" i="1"/>
  <c r="M20" i="1"/>
  <c r="M156" i="1" l="1"/>
  <c r="L156" i="1"/>
  <c r="J206" i="1"/>
  <c r="L105" i="1"/>
  <c r="M105" i="1"/>
  <c r="H206" i="1"/>
  <c r="J204" i="1"/>
  <c r="M199" i="1"/>
</calcChain>
</file>

<file path=xl/sharedStrings.xml><?xml version="1.0" encoding="utf-8"?>
<sst xmlns="http://schemas.openxmlformats.org/spreadsheetml/2006/main" count="204" uniqueCount="202">
  <si>
    <t>PPC</t>
  </si>
  <si>
    <t>FNP</t>
  </si>
  <si>
    <t>RESERVA</t>
  </si>
  <si>
    <t>INGRESOS</t>
  </si>
  <si>
    <t>GASTOS</t>
  </si>
  <si>
    <t xml:space="preserve">TOTAL GASTOS </t>
  </si>
  <si>
    <t>Cuota de erradicación Peste Porcina Clásica</t>
  </si>
  <si>
    <t>Cuota de fomento porcícola</t>
  </si>
  <si>
    <t xml:space="preserve">RESERVA FUTURAS INVERSIONES Y GASTOS </t>
  </si>
  <si>
    <t>FONDO DE EMERGENCIA</t>
  </si>
  <si>
    <t>Cuota de administración PPC</t>
  </si>
  <si>
    <t>Cuota de administración FNP</t>
  </si>
  <si>
    <t>CUOTA DE ADMINISTRACIÓN</t>
  </si>
  <si>
    <t>Sensibilización y divulgación</t>
  </si>
  <si>
    <t>Epidemiología de la enfermedad (Nacional)</t>
  </si>
  <si>
    <t>Apoyo programa PRRS</t>
  </si>
  <si>
    <t>Control y monitoreo para la enfermedad de PRRS  en granjas de Colombia</t>
  </si>
  <si>
    <t>TOTAL ÁREA SANIDAD</t>
  </si>
  <si>
    <t>Diagnóstico Ambiental</t>
  </si>
  <si>
    <t>Diagnóstico Inocuidad</t>
  </si>
  <si>
    <t>Promoción del diagnóstico</t>
  </si>
  <si>
    <t>Diagnosticos importados</t>
  </si>
  <si>
    <t>Técnicas Moleculares (PCR - Secuenciación)</t>
  </si>
  <si>
    <t>PRRS</t>
  </si>
  <si>
    <t>Varias enfermedades</t>
  </si>
  <si>
    <t>Diagnostico rutinario con laboratorios privados</t>
  </si>
  <si>
    <t xml:space="preserve">  Diagnóstico PRRS (incluido IFA)</t>
  </si>
  <si>
    <t xml:space="preserve">  Diagnostico integrado</t>
  </si>
  <si>
    <t xml:space="preserve">  Diagnostico rutinario</t>
  </si>
  <si>
    <t>Diagnostico rutinario con laboratorios oficiales</t>
  </si>
  <si>
    <t>Diagnostico</t>
  </si>
  <si>
    <t>Material de apoyo</t>
  </si>
  <si>
    <t>Capacitación en Buenas Prácticas en la elaboración de alimentos balanceados para porcinos</t>
  </si>
  <si>
    <t>Capacitación en manufactura de alimentos balanceados para porcinos</t>
  </si>
  <si>
    <t>Taller en manejo administrativo y financiero de las industrias de la cadena cárnica porcina</t>
  </si>
  <si>
    <t>Capacitación para operarios de granja</t>
  </si>
  <si>
    <t>Seminario Internacional</t>
  </si>
  <si>
    <t xml:space="preserve">  Talleres y seminarios</t>
  </si>
  <si>
    <t>Capacitación para expendedores</t>
  </si>
  <si>
    <t>Capacitación en desposte de carne de cerdo</t>
  </si>
  <si>
    <t>Gira técnica</t>
  </si>
  <si>
    <t>Curso Virtual. Montaje de puntos de venta de carne de cerdo</t>
  </si>
  <si>
    <t xml:space="preserve">  Vinculación tecnologica</t>
  </si>
  <si>
    <t>Transferencia de tecnología</t>
  </si>
  <si>
    <t>Jornadas de divulgación resultados de investigación</t>
  </si>
  <si>
    <t>Capacitación anual</t>
  </si>
  <si>
    <t>Proyectos</t>
  </si>
  <si>
    <t>Investigación y desarrollo</t>
  </si>
  <si>
    <t>TOTAL ÁREA INVESTIGACIÓN Y TRANSFERENCIA</t>
  </si>
  <si>
    <t>Bienestar Animal</t>
  </si>
  <si>
    <t xml:space="preserve">Implementación del programa de P.A.C.I.P - granja y transporte </t>
  </si>
  <si>
    <t>Fortalecimiento de competencias</t>
  </si>
  <si>
    <t>Profesional de acompañamiento</t>
  </si>
  <si>
    <t>Inocuidad y bienestar animal en producción primaria y transporte</t>
  </si>
  <si>
    <t>Determinación de la huella hídrica en el sector</t>
  </si>
  <si>
    <t>Estrategias de divulgación</t>
  </si>
  <si>
    <t>Sensibilización y divulgación en P.I.G.A y R.S.E y Guía ambiental</t>
  </si>
  <si>
    <t xml:space="preserve">Granjas modelo y mesas de trabajo interinstitucionales </t>
  </si>
  <si>
    <t xml:space="preserve">Profesionales de acompañamiento </t>
  </si>
  <si>
    <t>Acompañamiento jurídico ambiental</t>
  </si>
  <si>
    <t>Capacitación y fortalecimiento de competencias</t>
  </si>
  <si>
    <t xml:space="preserve">Sostenibilidad y responsabilidad social empresarial en producción primaria </t>
  </si>
  <si>
    <t>Reconocimiento a granjas categorizadas, medios</t>
  </si>
  <si>
    <t>Benchmarking y análisis de productividad e impacto económico</t>
  </si>
  <si>
    <t>Talleres de sensibilidad en bioseguridad, productividad  y economía de las enfermedades</t>
  </si>
  <si>
    <t>Taller técnico de bioseguridad, sanidad y productividad</t>
  </si>
  <si>
    <t>Profesionales de acompañamiento    *(Sello de granja)</t>
  </si>
  <si>
    <t>Programa nacional de bioseguridad, sanidad y productividad-PNBSP</t>
  </si>
  <si>
    <t>TOTAL ÁREA TÉCNICA</t>
  </si>
  <si>
    <t>Recolección de desechos biológicos</t>
  </si>
  <si>
    <t>Auxilios comités</t>
  </si>
  <si>
    <t>Contratación de personal</t>
  </si>
  <si>
    <t>Ciclos de vacunación</t>
  </si>
  <si>
    <t>Depuración, codificación y verificación de predios</t>
  </si>
  <si>
    <t>Administración de la base de datos</t>
  </si>
  <si>
    <t>Administración del programa</t>
  </si>
  <si>
    <t>Equipos de comunicación puestos de control</t>
  </si>
  <si>
    <t>Control al contrabando</t>
  </si>
  <si>
    <t>Adminisbilidad y normatividad sanitaria</t>
  </si>
  <si>
    <t>Determinació de factores de riesgo</t>
  </si>
  <si>
    <t>Vigilancia Epidemiológica</t>
  </si>
  <si>
    <t>Diagnóstico Rutinario</t>
  </si>
  <si>
    <t>Divulgación</t>
  </si>
  <si>
    <t>Capacitación</t>
  </si>
  <si>
    <t>Capacitación y divulgación</t>
  </si>
  <si>
    <t>Gastos de brigada</t>
  </si>
  <si>
    <t>Pago de Axilios de frío, flete y movilización</t>
  </si>
  <si>
    <t>Compra de materiales y dotaciones</t>
  </si>
  <si>
    <t>Compra de biológico, chapetas y tenazas</t>
  </si>
  <si>
    <t>Regionalización</t>
  </si>
  <si>
    <t>TOTAL ÁREA ERRADICACIÓN PPC</t>
  </si>
  <si>
    <t xml:space="preserve">Agroexpo </t>
  </si>
  <si>
    <t>Festival de la Carne de cerdo</t>
  </si>
  <si>
    <t>Eventos de incentivo al consumo</t>
  </si>
  <si>
    <t>Concurso innovador carne de cerdo</t>
  </si>
  <si>
    <t>Me encanta la carne de cerdo.com</t>
  </si>
  <si>
    <t>Estrategia digital</t>
  </si>
  <si>
    <t>Kit Publicitario</t>
  </si>
  <si>
    <t>Pauta institucional</t>
  </si>
  <si>
    <t>Consultoría MESA</t>
  </si>
  <si>
    <t>Agencia Free Press</t>
  </si>
  <si>
    <t>Campaña de publicidad</t>
  </si>
  <si>
    <t>Campaña de fomento al consumo</t>
  </si>
  <si>
    <t xml:space="preserve">Conceptos y artes </t>
  </si>
  <si>
    <t>Eventos especializados (Sector, gastronomicos , varios)</t>
  </si>
  <si>
    <t xml:space="preserve">Material Publicitario, Promoción y Divulgación para el Incentivo y sensibilizacion </t>
  </si>
  <si>
    <t>Capacitación anual contratistas</t>
  </si>
  <si>
    <t>Día de la Carne de Cerdo</t>
  </si>
  <si>
    <t>Viajes regionales equipo incentivo y sensibilizacion de las bondades de la carne de cerdo</t>
  </si>
  <si>
    <t>Asesores Gastronómicos</t>
  </si>
  <si>
    <t>Nutricionistas</t>
  </si>
  <si>
    <t>Seguimiento gestión al equipo incentivo y sensibilizacion de las bondades de la carne de cerdo</t>
  </si>
  <si>
    <t>Sensibilización de las bondades gastronomicas y nutricionales de la carne de cerdo</t>
  </si>
  <si>
    <t>Tracking publicitario ( Neuro nilsen)</t>
  </si>
  <si>
    <t>Monitoreo de Medios</t>
  </si>
  <si>
    <t>Eye Trancking</t>
  </si>
  <si>
    <t>Brand equity tracking</t>
  </si>
  <si>
    <t>Home panel de Nilsen</t>
  </si>
  <si>
    <t>Investigación de mercados</t>
  </si>
  <si>
    <t>TOTAL ÁREA MERCADEO</t>
  </si>
  <si>
    <t>Sello de producto en la cadena de transformación</t>
  </si>
  <si>
    <t>Asesorias BPM y HACCP</t>
  </si>
  <si>
    <t>Aseguramiento de la calidad</t>
  </si>
  <si>
    <t>Fortalecimiento Infraestructura</t>
  </si>
  <si>
    <t>Jornadas de trabajo con los coordinadores regionales(trabajo con autoridades)</t>
  </si>
  <si>
    <t>Trabajo con autoridades</t>
  </si>
  <si>
    <t>Movilización Jefe Coordinadores de recaudo</t>
  </si>
  <si>
    <t>Fortalecimiento del beneficio formal</t>
  </si>
  <si>
    <t>Jornadas de trabajo con los coordinadores regionales (visita plantas)</t>
  </si>
  <si>
    <t>Movilización coordinadores</t>
  </si>
  <si>
    <t>Seguimiento al recaudo regional</t>
  </si>
  <si>
    <t>Control al recaudo</t>
  </si>
  <si>
    <t>Seguimiento Mercados Internacionales</t>
  </si>
  <si>
    <t>Actualización Información Nacional</t>
  </si>
  <si>
    <t>Monitoreo Precios de la Carne al Consumidor</t>
  </si>
  <si>
    <t>Sistemas de información de mercados</t>
  </si>
  <si>
    <t>Divulgación Resolución 2640</t>
  </si>
  <si>
    <t xml:space="preserve">  Seguimiento a convenios</t>
  </si>
  <si>
    <t xml:space="preserve">     Convenio Pereira FNP</t>
  </si>
  <si>
    <t xml:space="preserve">     Convenio Gobernacion de Cundinamarca FNP</t>
  </si>
  <si>
    <t xml:space="preserve">   Contrapartidas FNP</t>
  </si>
  <si>
    <t xml:space="preserve">     Convenio Pereira</t>
  </si>
  <si>
    <t xml:space="preserve">     Convenio Gobernacion de Cundinamarca</t>
  </si>
  <si>
    <t xml:space="preserve">   Contrapartidas Gobernaciones y/o Alcaldias</t>
  </si>
  <si>
    <t>Convenios</t>
  </si>
  <si>
    <t>Atención de Solicitudes (Asistencia a Productores)</t>
  </si>
  <si>
    <t>Centro de servicios técnicos y financieros</t>
  </si>
  <si>
    <t xml:space="preserve">Cadena Carnica Porcína </t>
  </si>
  <si>
    <t>Acuerdos de Libre Comercio</t>
  </si>
  <si>
    <t>Comsac</t>
  </si>
  <si>
    <t>Fortalecimiento institucional</t>
  </si>
  <si>
    <t>TOTAL ÁREA ECONÓMICA</t>
  </si>
  <si>
    <t>TOTAL PROGRAMAS Y PROYECTOS</t>
  </si>
  <si>
    <t>TOTAL FUNCIONAMIENTO</t>
  </si>
  <si>
    <t>SUBTOTAL GASTOS GENERALES</t>
  </si>
  <si>
    <t>Gastos comisión de fomento</t>
  </si>
  <si>
    <t>Cuota auditaje CGR</t>
  </si>
  <si>
    <t>Arriendos</t>
  </si>
  <si>
    <t>Servicios públicos</t>
  </si>
  <si>
    <t>Aseo, vigilancia y cafetería</t>
  </si>
  <si>
    <t>Gastos de viaje</t>
  </si>
  <si>
    <t>Comisiones y gastos bancarios</t>
  </si>
  <si>
    <t>Seguros, impuestos y gastos legales</t>
  </si>
  <si>
    <t xml:space="preserve">Mantenimiento </t>
  </si>
  <si>
    <t xml:space="preserve">Capacitación </t>
  </si>
  <si>
    <t>Transportes, fletes y acarreos</t>
  </si>
  <si>
    <t>Correo</t>
  </si>
  <si>
    <t>Materiales y suministros</t>
  </si>
  <si>
    <t>Impresos y publicaciones</t>
  </si>
  <si>
    <t>Muebles, equipos de oficina y software</t>
  </si>
  <si>
    <t>GASTOS GENERALES</t>
  </si>
  <si>
    <t>SUBTOTAL GASTOS PERSONAL</t>
  </si>
  <si>
    <t>Aportes ICBF y SENA</t>
  </si>
  <si>
    <t>Caja de compensación</t>
  </si>
  <si>
    <t>Seguros y/o fondos privados</t>
  </si>
  <si>
    <t>Intereses de cesantías</t>
  </si>
  <si>
    <t>Cesantías</t>
  </si>
  <si>
    <t xml:space="preserve">Dotación y suministro </t>
  </si>
  <si>
    <t>Honorarios</t>
  </si>
  <si>
    <t>Prima legal</t>
  </si>
  <si>
    <t>Vacaciones</t>
  </si>
  <si>
    <t>Sueldos</t>
  </si>
  <si>
    <t>Servicios de personal</t>
  </si>
  <si>
    <t>GASTOS DE PERSONAL</t>
  </si>
  <si>
    <t>% EJEC</t>
  </si>
  <si>
    <t>ACUERDO 6/15</t>
  </si>
  <si>
    <t>TOTAL EJECUTADO</t>
  </si>
  <si>
    <t>TOTAL PRESUPUESTO</t>
  </si>
  <si>
    <t>GASTOS DE FUNCIONAMIENTO</t>
  </si>
  <si>
    <t>TOTAL INVERSIÓN</t>
  </si>
  <si>
    <t xml:space="preserve">PROGRAMA PPC </t>
  </si>
  <si>
    <t>PROGRAMAS MERCADEO</t>
  </si>
  <si>
    <t>PROGRAMA SANIDAD</t>
  </si>
  <si>
    <t>PROGRAMAS INVESTIGACIÓN Y TRANSFERENCIA DE TÉCNOLOGÍA</t>
  </si>
  <si>
    <t>PROGRAMAS TÉCNICA</t>
  </si>
  <si>
    <t>PROGRAMAS ECONÓMICA</t>
  </si>
  <si>
    <t>CUENTAS</t>
  </si>
  <si>
    <t>ANEXO 2</t>
  </si>
  <si>
    <t xml:space="preserve"> EJECUCIÓN TRIMESTRE ENERO-MARZO 2015</t>
  </si>
  <si>
    <t>PRESUPUESTO DE GASTOS DE FUNCIONAMIENTO E INVERSIÓN 2.015</t>
  </si>
  <si>
    <t>DIRECCIÓN DE PLANEACIÓN Y SEGUIMIENTO PRESUPUESTAL</t>
  </si>
  <si>
    <t>MINISTERIO DE AGRICULTURA  Y DESARROLLO 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</si>
</sst>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-* #,##0\ _€_-;\-* #,##0\ _€_-;_-* &quot;-&quot;??\ _€_-;_-@_-"/>
    <numFmt numFmtId="166" formatCode="_ * #,##0_ ;_ * \-#,##0_ ;_ * &quot;-&quot;??_ ;_ @_ "/>
  </numFmts>
  <fonts count="14" x14ac:knownFonts="1">
    <font>
      <sz val="10"/>
      <name val="Arial"/>
    </font>
    <font>
      <sz val="10"/>
      <name val="Arial"/>
    </font>
    <font>
      <sz val="9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1"/>
      <color indexed="8"/>
      <name val="Arial"/>
      <family val="2"/>
    </font>
    <font>
      <b/>
      <sz val="11"/>
      <color rgb="FFFF0000"/>
      <name val="Arial"/>
      <family val="2"/>
      <charset val="186"/>
    </font>
    <font>
      <b/>
      <sz val="11"/>
      <color indexed="10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79">
    <xf numFmtId="0" fontId="0" fillId="0" borderId="0" xfId="0"/>
    <xf numFmtId="0" fontId="0" fillId="0" borderId="0" xfId="0" applyFill="1"/>
    <xf numFmtId="0" fontId="2" fillId="0" borderId="0" xfId="0" applyFont="1" applyFill="1"/>
    <xf numFmtId="10" fontId="2" fillId="0" borderId="0" xfId="2" applyNumberFormat="1" applyFont="1" applyFill="1"/>
    <xf numFmtId="3" fontId="2" fillId="0" borderId="0" xfId="0" applyNumberFormat="1" applyFont="1" applyFill="1"/>
    <xf numFmtId="164" fontId="2" fillId="0" borderId="0" xfId="1" applyFont="1" applyFill="1"/>
    <xf numFmtId="164" fontId="3" fillId="0" borderId="0" xfId="1" applyFont="1" applyFill="1"/>
    <xf numFmtId="0" fontId="3" fillId="0" borderId="0" xfId="0" applyFont="1" applyFill="1"/>
    <xf numFmtId="3" fontId="3" fillId="0" borderId="0" xfId="0" applyNumberFormat="1" applyFont="1" applyFill="1"/>
    <xf numFmtId="0" fontId="2" fillId="0" borderId="0" xfId="0" applyFont="1" applyFill="1" applyAlignment="1"/>
    <xf numFmtId="165" fontId="4" fillId="0" borderId="0" xfId="0" applyNumberFormat="1" applyFont="1" applyFill="1" applyAlignment="1"/>
    <xf numFmtId="3" fontId="4" fillId="0" borderId="0" xfId="0" applyNumberFormat="1" applyFont="1" applyFill="1" applyAlignment="1"/>
    <xf numFmtId="166" fontId="3" fillId="0" borderId="0" xfId="1" applyNumberFormat="1" applyFont="1" applyFill="1" applyBorder="1"/>
    <xf numFmtId="166" fontId="3" fillId="0" borderId="1" xfId="1" applyNumberFormat="1" applyFont="1" applyFill="1" applyBorder="1"/>
    <xf numFmtId="3" fontId="3" fillId="0" borderId="1" xfId="0" applyNumberFormat="1" applyFont="1" applyFill="1" applyBorder="1"/>
    <xf numFmtId="166" fontId="3" fillId="0" borderId="0" xfId="1" applyNumberFormat="1" applyFont="1" applyFill="1"/>
    <xf numFmtId="3" fontId="2" fillId="0" borderId="0" xfId="0" applyNumberFormat="1" applyFont="1" applyFill="1" applyAlignment="1"/>
    <xf numFmtId="3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9" fontId="2" fillId="0" borderId="0" xfId="2" applyFont="1" applyFill="1"/>
    <xf numFmtId="37" fontId="0" fillId="0" borderId="0" xfId="0" applyNumberFormat="1" applyFill="1"/>
    <xf numFmtId="10" fontId="2" fillId="0" borderId="0" xfId="0" applyNumberFormat="1" applyFont="1" applyFill="1"/>
    <xf numFmtId="37" fontId="2" fillId="0" borderId="0" xfId="0" applyNumberFormat="1" applyFont="1" applyFill="1"/>
    <xf numFmtId="10" fontId="0" fillId="0" borderId="0" xfId="2" applyNumberFormat="1" applyFont="1" applyFill="1"/>
    <xf numFmtId="0" fontId="5" fillId="0" borderId="2" xfId="0" applyFont="1" applyFill="1" applyBorder="1"/>
    <xf numFmtId="0" fontId="5" fillId="0" borderId="3" xfId="0" applyFont="1" applyFill="1" applyBorder="1"/>
    <xf numFmtId="3" fontId="5" fillId="0" borderId="3" xfId="0" applyNumberFormat="1" applyFont="1" applyFill="1" applyBorder="1"/>
    <xf numFmtId="3" fontId="6" fillId="0" borderId="3" xfId="0" applyNumberFormat="1" applyFont="1" applyFill="1" applyBorder="1"/>
    <xf numFmtId="0" fontId="5" fillId="0" borderId="4" xfId="0" applyFont="1" applyFill="1" applyBorder="1" applyAlignment="1"/>
    <xf numFmtId="10" fontId="7" fillId="0" borderId="5" xfId="2" applyNumberFormat="1" applyFont="1" applyFill="1" applyBorder="1"/>
    <xf numFmtId="3" fontId="6" fillId="0" borderId="6" xfId="0" applyNumberFormat="1" applyFont="1" applyFill="1" applyBorder="1"/>
    <xf numFmtId="0" fontId="6" fillId="0" borderId="7" xfId="0" applyFont="1" applyFill="1" applyBorder="1" applyAlignment="1"/>
    <xf numFmtId="3" fontId="5" fillId="0" borderId="6" xfId="0" applyNumberFormat="1" applyFont="1" applyFill="1" applyBorder="1"/>
    <xf numFmtId="0" fontId="8" fillId="0" borderId="0" xfId="0" applyFont="1" applyFill="1"/>
    <xf numFmtId="10" fontId="9" fillId="0" borderId="5" xfId="2" applyNumberFormat="1" applyFont="1" applyFill="1" applyBorder="1"/>
    <xf numFmtId="0" fontId="5" fillId="0" borderId="7" xfId="0" applyFont="1" applyFill="1" applyBorder="1" applyAlignment="1"/>
    <xf numFmtId="37" fontId="6" fillId="0" borderId="7" xfId="0" applyNumberFormat="1" applyFont="1" applyFill="1" applyBorder="1" applyAlignment="1"/>
    <xf numFmtId="3" fontId="7" fillId="0" borderId="6" xfId="3" applyNumberFormat="1" applyFont="1" applyFill="1" applyBorder="1"/>
    <xf numFmtId="3" fontId="7" fillId="0" borderId="6" xfId="0" applyNumberFormat="1" applyFont="1" applyFill="1" applyBorder="1"/>
    <xf numFmtId="37" fontId="7" fillId="0" borderId="7" xfId="0" applyNumberFormat="1" applyFont="1" applyFill="1" applyBorder="1" applyAlignment="1"/>
    <xf numFmtId="3" fontId="9" fillId="0" borderId="6" xfId="0" applyNumberFormat="1" applyFont="1" applyFill="1" applyBorder="1"/>
    <xf numFmtId="37" fontId="9" fillId="0" borderId="7" xfId="0" applyNumberFormat="1" applyFont="1" applyFill="1" applyBorder="1" applyAlignment="1"/>
    <xf numFmtId="0" fontId="10" fillId="0" borderId="0" xfId="0" applyFont="1" applyFill="1"/>
    <xf numFmtId="37" fontId="9" fillId="0" borderId="7" xfId="0" applyNumberFormat="1" applyFont="1" applyFill="1" applyBorder="1" applyAlignment="1">
      <alignment horizontal="left"/>
    </xf>
    <xf numFmtId="37" fontId="7" fillId="0" borderId="7" xfId="0" applyNumberFormat="1" applyFont="1" applyFill="1" applyBorder="1" applyAlignment="1">
      <alignment horizontal="left"/>
    </xf>
    <xf numFmtId="164" fontId="6" fillId="0" borderId="6" xfId="1" applyFont="1" applyFill="1" applyBorder="1"/>
    <xf numFmtId="164" fontId="10" fillId="0" borderId="0" xfId="1" applyFont="1" applyFill="1"/>
    <xf numFmtId="164" fontId="9" fillId="0" borderId="6" xfId="1" applyFont="1" applyFill="1" applyBorder="1"/>
    <xf numFmtId="3" fontId="6" fillId="0" borderId="8" xfId="0" applyNumberFormat="1" applyFont="1" applyFill="1" applyBorder="1"/>
    <xf numFmtId="0" fontId="6" fillId="0" borderId="9" xfId="0" applyFont="1" applyFill="1" applyBorder="1" applyAlignment="1"/>
    <xf numFmtId="10" fontId="7" fillId="0" borderId="10" xfId="2" applyNumberFormat="1" applyFont="1" applyFill="1" applyBorder="1"/>
    <xf numFmtId="10" fontId="7" fillId="0" borderId="11" xfId="2" applyNumberFormat="1" applyFont="1" applyFill="1" applyBorder="1"/>
    <xf numFmtId="3" fontId="5" fillId="0" borderId="12" xfId="0" applyNumberFormat="1" applyFont="1" applyFill="1" applyBorder="1"/>
    <xf numFmtId="0" fontId="5" fillId="0" borderId="13" xfId="0" applyFont="1" applyFill="1" applyBorder="1" applyAlignment="1"/>
    <xf numFmtId="10" fontId="7" fillId="0" borderId="14" xfId="2" applyNumberFormat="1" applyFont="1" applyFill="1" applyBorder="1"/>
    <xf numFmtId="3" fontId="6" fillId="0" borderId="15" xfId="0" applyNumberFormat="1" applyFont="1" applyFill="1" applyBorder="1"/>
    <xf numFmtId="3" fontId="7" fillId="0" borderId="15" xfId="1" applyNumberFormat="1" applyFont="1" applyFill="1" applyBorder="1"/>
    <xf numFmtId="0" fontId="6" fillId="0" borderId="16" xfId="0" applyFont="1" applyFill="1" applyBorder="1" applyAlignment="1"/>
    <xf numFmtId="3" fontId="7" fillId="0" borderId="6" xfId="1" applyNumberFormat="1" applyFont="1" applyFill="1" applyBorder="1"/>
    <xf numFmtId="3" fontId="5" fillId="0" borderId="6" xfId="1" applyNumberFormat="1" applyFont="1" applyFill="1" applyBorder="1"/>
    <xf numFmtId="3" fontId="5" fillId="0" borderId="7" xfId="0" applyNumberFormat="1" applyFont="1" applyFill="1" applyBorder="1" applyAlignment="1"/>
    <xf numFmtId="3" fontId="6" fillId="0" borderId="7" xfId="0" applyNumberFormat="1" applyFont="1" applyFill="1" applyBorder="1" applyAlignment="1"/>
    <xf numFmtId="3" fontId="0" fillId="0" borderId="0" xfId="0" applyNumberFormat="1" applyFill="1"/>
    <xf numFmtId="3" fontId="11" fillId="0" borderId="6" xfId="0" applyNumberFormat="1" applyFont="1" applyFill="1" applyBorder="1"/>
    <xf numFmtId="0" fontId="0" fillId="0" borderId="0" xfId="0" applyFill="1" applyAlignment="1">
      <alignment horizontal="center"/>
    </xf>
    <xf numFmtId="3" fontId="7" fillId="0" borderId="7" xfId="0" applyNumberFormat="1" applyFont="1" applyFill="1" applyBorder="1" applyAlignment="1"/>
    <xf numFmtId="0" fontId="5" fillId="0" borderId="5" xfId="0" applyFont="1" applyFill="1" applyBorder="1"/>
    <xf numFmtId="0" fontId="5" fillId="0" borderId="17" xfId="0" applyFont="1" applyFill="1" applyBorder="1"/>
    <xf numFmtId="0" fontId="5" fillId="0" borderId="6" xfId="0" applyFont="1" applyFill="1" applyBorder="1"/>
    <xf numFmtId="0" fontId="6" fillId="0" borderId="18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Continuous"/>
    </xf>
    <xf numFmtId="0" fontId="12" fillId="0" borderId="1" xfId="0" applyFont="1" applyFill="1" applyBorder="1" applyAlignment="1">
      <alignment horizontal="centerContinuous"/>
    </xf>
    <xf numFmtId="0" fontId="13" fillId="0" borderId="1" xfId="0" applyFont="1" applyFill="1" applyBorder="1" applyAlignment="1">
      <alignment horizontal="centerContinuous"/>
    </xf>
    <xf numFmtId="3" fontId="6" fillId="0" borderId="1" xfId="0" applyNumberFormat="1" applyFont="1" applyFill="1" applyBorder="1" applyAlignment="1">
      <alignment horizontal="centerContinuous"/>
    </xf>
    <xf numFmtId="3" fontId="13" fillId="0" borderId="1" xfId="0" applyNumberFormat="1" applyFont="1" applyFill="1" applyBorder="1" applyAlignment="1">
      <alignment horizontal="centerContinuous"/>
    </xf>
    <xf numFmtId="0" fontId="6" fillId="0" borderId="0" xfId="0" applyFont="1" applyFill="1" applyAlignment="1">
      <alignment horizontal="center"/>
    </xf>
  </cellXfs>
  <cellStyles count="4">
    <cellStyle name="Millares" xfId="1" builtinId="3"/>
    <cellStyle name="Millares 2 2" xf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&#241;o%202019/LEY%201712/EJECUCION%20PRESUPUESTAL%20HISTORICA%20ANUAL/2015/CIERRE%20ENE-MAR%20201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2011\Presentaciones\COMITES%20PPC\DESPACHOS%20BIOLOGICO%2020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directorppc\AppData\Local\Microsoft\Windows\Temporary%20Internet%20Files\Content.IE5\68SX2PI0\Desagregado%20&#193;rea%202015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Temp\desagregado%20ppc%2020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Documents%20and%20Settings\PatriciaMart&#237;nez\Configuraci&#243;n%20local\Archivos%20temporales%20de%20Internet\Content.Outlook\RD6RDTKZ\A&#241;o%202008\Presupuesto%202009\nomina%202009%20ppc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A&#241;o%202010\PTO%20FONDO%202010\Presupuesto%202010%20versi&#243;n%203\PRESUPUESTO%2010%203a%20%20versi&#243;n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JefeControlRegional\Presupuesto%202008\Presupuesto%20200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Users\OscarRubio\AppData\Local\Microsoft\Windows\Temporary%20Internet%20Files\Content.Outlook\INBWVVAW\ANEXO%20ACUERDO%204-1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JorgeOrtiz\Desktop\PPC2013\PRESUPUESTO%202014\PRESUPUESTO%20DEFINITIVO%202014%20NOV\Desagregado%20PPC%202014%20%20definitiv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&#241;o%202015\SOLICITUD%20&#193;REAS\I%20TRIMESTRE\Presupuesto%20PPC%20I%20trimestr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&#241;o%202015\SOLICITUD%20&#193;REAS\I%20TRIMESTRE\Formato%20solicitud%20I+T%20Primer%20trimestre%2020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&#241;o%202015\SOLICITUD%20&#193;REAS\solicitud%20I%20Trimestre-T&#233;cnica%2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&#241;o%202015\SOLICITUD%20&#193;REAS\I%20TRIMESTRE\Formato%20solicitud%201mer%20trimestres%202015%20mercade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&#241;o%202015\SOLICITUD%20&#193;REAS\Econ&#243;mica%20Solicitud%201er%20Trimestre%20201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CONTABILIDAD\ANEXO%20CIERRE%20DE%20INGRESOS%20201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Informe%20gesti&#243;n%20definitivo%20I%20semestre%202012\gastos%20enero%20junio%20de%20201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A&#241;o%202010\A&#241;o%202010\MANEJO%20PTO%202010\PRESUPUESTO%20INGRESOS%20ESTIMADO%20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Otros ingresos"/>
      <sheetName val="Rendimientos "/>
      <sheetName val="Escenario PPC"/>
      <sheetName val="Ejecución ingresos 2014"/>
      <sheetName val="Ejecución gastos 2014"/>
      <sheetName val="Superavit 2014"/>
      <sheetName val="Anexo 3"/>
      <sheetName val="Anexo 4"/>
      <sheetName val="Funcionamiento"/>
      <sheetName val="Nómina y honorarios 2015"/>
      <sheetName val="Comparativo nómina 2014-2015"/>
      <sheetName val="Comparativo gastos personal "/>
    </sheetNames>
    <sheetDataSet>
      <sheetData sheetId="0">
        <row r="14">
          <cell r="B14">
            <v>3060456691.875</v>
          </cell>
        </row>
        <row r="15">
          <cell r="B15">
            <v>1836274015.125</v>
          </cell>
        </row>
        <row r="18">
          <cell r="B18">
            <v>82905855</v>
          </cell>
        </row>
        <row r="19">
          <cell r="B19">
            <v>49743513</v>
          </cell>
        </row>
        <row r="32">
          <cell r="B32">
            <v>248917926.03999999</v>
          </cell>
        </row>
        <row r="39">
          <cell r="B39">
            <v>3635547603.375</v>
          </cell>
        </row>
        <row r="43">
          <cell r="B43">
            <v>2992197449.415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8">
          <cell r="F8">
            <v>20000000</v>
          </cell>
        </row>
        <row r="10">
          <cell r="F10">
            <v>26457821.957000002</v>
          </cell>
          <cell r="G10">
            <v>5000000</v>
          </cell>
          <cell r="I10">
            <v>3000000</v>
          </cell>
          <cell r="J10">
            <v>11200000</v>
          </cell>
          <cell r="K10">
            <v>5500000</v>
          </cell>
          <cell r="L10">
            <v>2300000</v>
          </cell>
        </row>
        <row r="12">
          <cell r="F12">
            <v>3990608.0902500004</v>
          </cell>
        </row>
        <row r="14">
          <cell r="F14">
            <v>4782026.0160999997</v>
          </cell>
          <cell r="G14">
            <v>3000000</v>
          </cell>
        </row>
        <row r="16">
          <cell r="F16">
            <v>5144402.0053500002</v>
          </cell>
          <cell r="G16">
            <v>1900000</v>
          </cell>
          <cell r="H16">
            <v>1900000</v>
          </cell>
          <cell r="I16">
            <v>1900000</v>
          </cell>
          <cell r="J16">
            <v>1900000</v>
          </cell>
          <cell r="K16">
            <v>1900000</v>
          </cell>
          <cell r="L16">
            <v>1900000</v>
          </cell>
        </row>
        <row r="18">
          <cell r="F18">
            <v>6900897.8346500006</v>
          </cell>
          <cell r="G18">
            <v>2190000</v>
          </cell>
          <cell r="I18">
            <v>2435610.909</v>
          </cell>
          <cell r="J18">
            <v>947182.10655000003</v>
          </cell>
          <cell r="K18">
            <v>405935.15149999998</v>
          </cell>
          <cell r="L18">
            <v>2435610.909</v>
          </cell>
        </row>
        <row r="20">
          <cell r="F20">
            <v>12186796.711099999</v>
          </cell>
          <cell r="G20">
            <v>2320000</v>
          </cell>
          <cell r="I20">
            <v>750000</v>
          </cell>
          <cell r="L20">
            <v>5162268</v>
          </cell>
        </row>
        <row r="22">
          <cell r="F22">
            <v>6250000</v>
          </cell>
          <cell r="G22">
            <v>80000000</v>
          </cell>
          <cell r="I22">
            <v>3000000</v>
          </cell>
          <cell r="J22">
            <v>4061599</v>
          </cell>
          <cell r="K22">
            <v>1929612.5</v>
          </cell>
          <cell r="L22">
            <v>6500000</v>
          </cell>
        </row>
        <row r="24">
          <cell r="F24">
            <v>2831880.2837999999</v>
          </cell>
          <cell r="G24">
            <v>3000000</v>
          </cell>
          <cell r="H24">
            <v>2400000</v>
          </cell>
          <cell r="I24">
            <v>1458290.4800000002</v>
          </cell>
          <cell r="J24">
            <v>2000000</v>
          </cell>
        </row>
        <row r="26">
          <cell r="F26">
            <v>11704437.75</v>
          </cell>
          <cell r="G26">
            <v>63000000</v>
          </cell>
          <cell r="H26">
            <v>1000000</v>
          </cell>
          <cell r="I26">
            <v>4849332.7</v>
          </cell>
          <cell r="J26">
            <v>2643238</v>
          </cell>
          <cell r="K26">
            <v>1586000</v>
          </cell>
        </row>
        <row r="28">
          <cell r="F28">
            <v>1134086.5286999999</v>
          </cell>
          <cell r="G28">
            <v>750000</v>
          </cell>
          <cell r="H28">
            <v>300000</v>
          </cell>
          <cell r="I28">
            <v>300000</v>
          </cell>
          <cell r="J28">
            <v>634377</v>
          </cell>
          <cell r="K28">
            <v>513250</v>
          </cell>
          <cell r="L28">
            <v>602658</v>
          </cell>
        </row>
        <row r="30">
          <cell r="F30">
            <v>5500000</v>
          </cell>
          <cell r="G30">
            <v>9000000</v>
          </cell>
          <cell r="H30">
            <v>375000</v>
          </cell>
          <cell r="I30">
            <v>1500000</v>
          </cell>
          <cell r="J30">
            <v>500000</v>
          </cell>
          <cell r="K30">
            <v>1000000</v>
          </cell>
        </row>
        <row r="32">
          <cell r="F32">
            <v>5246820.611349999</v>
          </cell>
        </row>
        <row r="34">
          <cell r="F34">
            <v>21887665.75</v>
          </cell>
          <cell r="G34">
            <v>14400000</v>
          </cell>
        </row>
        <row r="36">
          <cell r="F36">
            <v>0</v>
          </cell>
        </row>
      </sheetData>
      <sheetData sheetId="10">
        <row r="12">
          <cell r="K12">
            <v>36117293.333333336</v>
          </cell>
          <cell r="L12">
            <v>2358265</v>
          </cell>
          <cell r="M12">
            <v>282991.8</v>
          </cell>
          <cell r="N12">
            <v>2358265</v>
          </cell>
          <cell r="O12">
            <v>1179132.5</v>
          </cell>
          <cell r="S12">
            <v>6967128.3378666667</v>
          </cell>
          <cell r="U12">
            <v>1131967.2</v>
          </cell>
          <cell r="X12">
            <v>1414959</v>
          </cell>
        </row>
        <row r="21">
          <cell r="K21">
            <v>177508528.09204671</v>
          </cell>
          <cell r="L21">
            <v>12585852.313226111</v>
          </cell>
          <cell r="M21">
            <v>1510302.2775871335</v>
          </cell>
          <cell r="N21">
            <v>12585852.313226111</v>
          </cell>
          <cell r="O21">
            <v>7396188.6705019437</v>
          </cell>
          <cell r="S21">
            <v>35903048.507491626</v>
          </cell>
          <cell r="U21">
            <v>6773622.8530152021</v>
          </cell>
          <cell r="X21">
            <v>8467028.566269001</v>
          </cell>
        </row>
        <row r="39">
          <cell r="K39">
            <v>54266602.240759999</v>
          </cell>
          <cell r="L39">
            <v>2315691.8256188892</v>
          </cell>
          <cell r="M39">
            <v>277883.01907426666</v>
          </cell>
          <cell r="N39">
            <v>2315691.8256188892</v>
          </cell>
          <cell r="O39">
            <v>2261108.4266983336</v>
          </cell>
          <cell r="S39">
            <v>9690857.2515639011</v>
          </cell>
          <cell r="U39">
            <v>1843945.8189637335</v>
          </cell>
          <cell r="X39">
            <v>2304932.2737046662</v>
          </cell>
        </row>
        <row r="48">
          <cell r="K48">
            <v>60763270.148186669</v>
          </cell>
          <cell r="L48">
            <v>2857080.8179044444</v>
          </cell>
          <cell r="M48">
            <v>342849.69814853335</v>
          </cell>
          <cell r="N48">
            <v>2857080.8179044444</v>
          </cell>
          <cell r="O48">
            <v>2531802.9228411112</v>
          </cell>
          <cell r="S48">
            <v>11056586.779063134</v>
          </cell>
          <cell r="U48">
            <v>2103812.5352608003</v>
          </cell>
          <cell r="X48">
            <v>2629765.6690759999</v>
          </cell>
        </row>
        <row r="57">
          <cell r="K57">
            <v>52892535.555859998</v>
          </cell>
          <cell r="L57">
            <v>2201186.2685438888</v>
          </cell>
          <cell r="M57">
            <v>264142.35222526663</v>
          </cell>
          <cell r="N57">
            <v>2201186.2685438888</v>
          </cell>
          <cell r="O57">
            <v>2203855.6481608334</v>
          </cell>
          <cell r="S57">
            <v>9402000.9530642219</v>
          </cell>
          <cell r="U57">
            <v>1788983.1515677338</v>
          </cell>
          <cell r="X57">
            <v>2236228.9394596666</v>
          </cell>
        </row>
        <row r="65">
          <cell r="K65">
            <v>6603142</v>
          </cell>
          <cell r="L65">
            <v>550261.83333333337</v>
          </cell>
          <cell r="M65">
            <v>66031.42</v>
          </cell>
          <cell r="N65">
            <v>550261.83333333337</v>
          </cell>
          <cell r="O65">
            <v>275130.91666666669</v>
          </cell>
          <cell r="S65">
            <v>1388112.5112399999</v>
          </cell>
          <cell r="U65">
            <v>264125.68000000005</v>
          </cell>
          <cell r="X65">
            <v>330157.09999999998</v>
          </cell>
        </row>
        <row r="69">
          <cell r="K69">
            <v>181073789.13745332</v>
          </cell>
          <cell r="L69">
            <v>12882957.400343334</v>
          </cell>
          <cell r="M69">
            <v>1545954.8880411999</v>
          </cell>
          <cell r="N69">
            <v>12882957.400343334</v>
          </cell>
          <cell r="O69">
            <v>7544741.2140605561</v>
          </cell>
          <cell r="S69">
            <v>36973175.305429354</v>
          </cell>
          <cell r="U69">
            <v>6898275.9614981348</v>
          </cell>
          <cell r="X69">
            <v>8622844.9518726654</v>
          </cell>
        </row>
        <row r="96">
          <cell r="I96">
            <v>0</v>
          </cell>
          <cell r="K96">
            <v>0</v>
          </cell>
          <cell r="M96">
            <v>0</v>
          </cell>
          <cell r="O96">
            <v>0</v>
          </cell>
          <cell r="Q96">
            <v>0</v>
          </cell>
          <cell r="S96">
            <v>0</v>
          </cell>
        </row>
        <row r="107">
          <cell r="I107">
            <v>31363593.2874</v>
          </cell>
        </row>
      </sheetData>
      <sheetData sheetId="11"/>
      <sheetData sheetId="1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ES"/>
      <sheetName val="2010  LABORATORIOS"/>
      <sheetName val="2011 LABORATORIOS"/>
      <sheetName val="COMPARATIVO POR DOSIS"/>
      <sheetName val="COMPARATIVO POR LABORATORIO"/>
      <sheetName val="Hoja1"/>
      <sheetName val="BRIGADAS"/>
      <sheetName val="COMITÉ"/>
      <sheetName val="DISTRIBUIDOR"/>
      <sheetName val="DEPARTAMENTO"/>
      <sheetName val="CONSOLIDADO GENERAL"/>
      <sheetName val="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">
          <cell r="E3">
            <v>40191</v>
          </cell>
        </row>
        <row r="4">
          <cell r="E4">
            <v>40196</v>
          </cell>
        </row>
        <row r="5">
          <cell r="E5">
            <v>40179</v>
          </cell>
        </row>
        <row r="6">
          <cell r="E6">
            <v>40193</v>
          </cell>
        </row>
        <row r="7">
          <cell r="E7">
            <v>40193</v>
          </cell>
        </row>
        <row r="8">
          <cell r="E8">
            <v>40190</v>
          </cell>
        </row>
        <row r="9">
          <cell r="E9">
            <v>40190</v>
          </cell>
        </row>
        <row r="10">
          <cell r="E10">
            <v>40190</v>
          </cell>
        </row>
        <row r="11">
          <cell r="E11">
            <v>40190</v>
          </cell>
        </row>
        <row r="12">
          <cell r="E12">
            <v>40190</v>
          </cell>
        </row>
        <row r="13">
          <cell r="E13">
            <v>40191</v>
          </cell>
        </row>
        <row r="14">
          <cell r="E14">
            <v>40191</v>
          </cell>
        </row>
        <row r="15">
          <cell r="E15">
            <v>40196</v>
          </cell>
        </row>
        <row r="16">
          <cell r="E16">
            <v>40196</v>
          </cell>
        </row>
        <row r="17">
          <cell r="E17">
            <v>40196</v>
          </cell>
        </row>
        <row r="18">
          <cell r="E18">
            <v>40196</v>
          </cell>
        </row>
        <row r="19">
          <cell r="E19">
            <v>40197</v>
          </cell>
        </row>
        <row r="20">
          <cell r="E20">
            <v>40197</v>
          </cell>
        </row>
        <row r="21">
          <cell r="E21">
            <v>40197</v>
          </cell>
        </row>
        <row r="22">
          <cell r="E22">
            <v>40192</v>
          </cell>
        </row>
        <row r="23">
          <cell r="E23">
            <v>40192</v>
          </cell>
        </row>
        <row r="24">
          <cell r="E24">
            <v>40192</v>
          </cell>
        </row>
        <row r="25">
          <cell r="E25">
            <v>40192</v>
          </cell>
        </row>
        <row r="26">
          <cell r="E26">
            <v>40197</v>
          </cell>
        </row>
        <row r="27">
          <cell r="E27">
            <v>40197</v>
          </cell>
        </row>
        <row r="28">
          <cell r="E28">
            <v>40196</v>
          </cell>
        </row>
        <row r="29">
          <cell r="E29">
            <v>40196</v>
          </cell>
        </row>
        <row r="30">
          <cell r="E30">
            <v>40196</v>
          </cell>
        </row>
        <row r="31">
          <cell r="E31">
            <v>40199</v>
          </cell>
        </row>
        <row r="32">
          <cell r="E32">
            <v>40199</v>
          </cell>
        </row>
        <row r="33">
          <cell r="E33">
            <v>40199</v>
          </cell>
        </row>
        <row r="34">
          <cell r="E34">
            <v>40199</v>
          </cell>
        </row>
        <row r="35">
          <cell r="E35">
            <v>40203</v>
          </cell>
        </row>
        <row r="36">
          <cell r="E36">
            <v>40203</v>
          </cell>
        </row>
        <row r="37">
          <cell r="E37">
            <v>40203</v>
          </cell>
        </row>
        <row r="38">
          <cell r="E38">
            <v>40203</v>
          </cell>
        </row>
        <row r="39">
          <cell r="E39">
            <v>40200</v>
          </cell>
        </row>
        <row r="40">
          <cell r="E40">
            <v>40200</v>
          </cell>
        </row>
        <row r="41">
          <cell r="E41">
            <v>40199</v>
          </cell>
        </row>
        <row r="42">
          <cell r="E42">
            <v>40203</v>
          </cell>
        </row>
        <row r="43">
          <cell r="E43">
            <v>40203</v>
          </cell>
        </row>
        <row r="44">
          <cell r="E44">
            <v>40203</v>
          </cell>
        </row>
        <row r="45">
          <cell r="E45">
            <v>40203</v>
          </cell>
        </row>
        <row r="46">
          <cell r="E46">
            <v>40203</v>
          </cell>
        </row>
        <row r="47">
          <cell r="E47">
            <v>40203</v>
          </cell>
        </row>
        <row r="48">
          <cell r="E48">
            <v>40205</v>
          </cell>
        </row>
        <row r="49">
          <cell r="E49">
            <v>40205</v>
          </cell>
        </row>
        <row r="50">
          <cell r="E50">
            <v>40205</v>
          </cell>
        </row>
        <row r="51">
          <cell r="E51">
            <v>40205</v>
          </cell>
        </row>
        <row r="52">
          <cell r="E52">
            <v>40205</v>
          </cell>
        </row>
        <row r="53">
          <cell r="E53">
            <v>40205</v>
          </cell>
        </row>
        <row r="54">
          <cell r="E54">
            <v>40205</v>
          </cell>
        </row>
        <row r="55">
          <cell r="E55">
            <v>40205</v>
          </cell>
        </row>
        <row r="56">
          <cell r="E56">
            <v>40205</v>
          </cell>
        </row>
        <row r="57">
          <cell r="E57">
            <v>40205</v>
          </cell>
        </row>
        <row r="58">
          <cell r="E58">
            <v>40205</v>
          </cell>
        </row>
        <row r="59">
          <cell r="E59">
            <v>40205</v>
          </cell>
        </row>
        <row r="60">
          <cell r="E60">
            <v>40210</v>
          </cell>
        </row>
        <row r="61">
          <cell r="E61">
            <v>40210</v>
          </cell>
        </row>
        <row r="62">
          <cell r="E62">
            <v>40210</v>
          </cell>
        </row>
        <row r="63">
          <cell r="E63">
            <v>40210</v>
          </cell>
        </row>
        <row r="64">
          <cell r="E64">
            <v>40210</v>
          </cell>
        </row>
        <row r="65">
          <cell r="E65">
            <v>40210</v>
          </cell>
        </row>
        <row r="66">
          <cell r="E66">
            <v>40210</v>
          </cell>
        </row>
        <row r="67">
          <cell r="E67">
            <v>40210</v>
          </cell>
        </row>
        <row r="68">
          <cell r="E68">
            <v>40210</v>
          </cell>
        </row>
        <row r="69">
          <cell r="E69">
            <v>40210</v>
          </cell>
        </row>
        <row r="70">
          <cell r="E70">
            <v>40211</v>
          </cell>
        </row>
        <row r="71">
          <cell r="E71">
            <v>40211</v>
          </cell>
        </row>
        <row r="72">
          <cell r="E72">
            <v>40211</v>
          </cell>
        </row>
        <row r="73">
          <cell r="E73">
            <v>40211</v>
          </cell>
        </row>
        <row r="74">
          <cell r="E74">
            <v>40211</v>
          </cell>
        </row>
        <row r="75">
          <cell r="E75">
            <v>40211</v>
          </cell>
        </row>
        <row r="76">
          <cell r="E76">
            <v>40211</v>
          </cell>
        </row>
        <row r="77">
          <cell r="E77">
            <v>40211</v>
          </cell>
        </row>
        <row r="78">
          <cell r="E78">
            <v>40211</v>
          </cell>
        </row>
        <row r="79">
          <cell r="E79">
            <v>40211</v>
          </cell>
        </row>
        <row r="80">
          <cell r="E80">
            <v>40211</v>
          </cell>
        </row>
        <row r="81">
          <cell r="E81">
            <v>40211</v>
          </cell>
        </row>
        <row r="82">
          <cell r="E82">
            <v>40211</v>
          </cell>
        </row>
        <row r="83">
          <cell r="E83">
            <v>40210</v>
          </cell>
        </row>
        <row r="84">
          <cell r="E84">
            <v>40210</v>
          </cell>
        </row>
        <row r="85">
          <cell r="E85">
            <v>40205</v>
          </cell>
        </row>
        <row r="86">
          <cell r="E86">
            <v>40205</v>
          </cell>
        </row>
        <row r="87">
          <cell r="E87">
            <v>40210</v>
          </cell>
        </row>
        <row r="88">
          <cell r="E88">
            <v>40212</v>
          </cell>
        </row>
        <row r="89">
          <cell r="E89">
            <v>40212</v>
          </cell>
        </row>
        <row r="90">
          <cell r="E90">
            <v>40210</v>
          </cell>
        </row>
        <row r="91">
          <cell r="E91">
            <v>40210</v>
          </cell>
        </row>
        <row r="92">
          <cell r="E92">
            <v>40213</v>
          </cell>
        </row>
        <row r="93">
          <cell r="E93">
            <v>40213</v>
          </cell>
        </row>
        <row r="94">
          <cell r="E94">
            <v>40210</v>
          </cell>
        </row>
        <row r="95">
          <cell r="E95">
            <v>40210</v>
          </cell>
        </row>
        <row r="96">
          <cell r="E96">
            <v>40212</v>
          </cell>
        </row>
        <row r="97">
          <cell r="E97">
            <v>40212</v>
          </cell>
        </row>
        <row r="98">
          <cell r="E98">
            <v>40213</v>
          </cell>
        </row>
        <row r="99">
          <cell r="E99">
            <v>40213</v>
          </cell>
        </row>
        <row r="100">
          <cell r="E100">
            <v>40214</v>
          </cell>
        </row>
        <row r="101">
          <cell r="E101">
            <v>40214</v>
          </cell>
        </row>
        <row r="102">
          <cell r="E102">
            <v>40217</v>
          </cell>
        </row>
        <row r="103">
          <cell r="E103">
            <v>40217</v>
          </cell>
        </row>
        <row r="104">
          <cell r="E104">
            <v>40217</v>
          </cell>
        </row>
        <row r="105">
          <cell r="E105">
            <v>40217</v>
          </cell>
        </row>
        <row r="106">
          <cell r="E106">
            <v>40214</v>
          </cell>
        </row>
        <row r="107">
          <cell r="E107">
            <v>40214</v>
          </cell>
        </row>
        <row r="108">
          <cell r="E108">
            <v>40207</v>
          </cell>
        </row>
        <row r="109">
          <cell r="E109">
            <v>40207</v>
          </cell>
        </row>
        <row r="110">
          <cell r="E110">
            <v>40212</v>
          </cell>
        </row>
        <row r="111">
          <cell r="E111">
            <v>40212</v>
          </cell>
        </row>
        <row r="112">
          <cell r="E112">
            <v>40212</v>
          </cell>
        </row>
        <row r="113">
          <cell r="E113">
            <v>40212</v>
          </cell>
        </row>
        <row r="114">
          <cell r="E114">
            <v>40212</v>
          </cell>
        </row>
        <row r="115">
          <cell r="E115">
            <v>40212</v>
          </cell>
        </row>
        <row r="116">
          <cell r="E116">
            <v>40218</v>
          </cell>
        </row>
        <row r="117">
          <cell r="E117">
            <v>40218</v>
          </cell>
        </row>
        <row r="118">
          <cell r="E118">
            <v>40218</v>
          </cell>
        </row>
        <row r="119">
          <cell r="E119">
            <v>40218</v>
          </cell>
        </row>
        <row r="120">
          <cell r="E120">
            <v>40218</v>
          </cell>
        </row>
        <row r="121">
          <cell r="E121">
            <v>40211</v>
          </cell>
        </row>
        <row r="122">
          <cell r="E122">
            <v>40211</v>
          </cell>
        </row>
        <row r="123">
          <cell r="E123">
            <v>40211</v>
          </cell>
        </row>
        <row r="124">
          <cell r="E124">
            <v>40211</v>
          </cell>
        </row>
        <row r="125">
          <cell r="E125">
            <v>40211</v>
          </cell>
        </row>
        <row r="126">
          <cell r="E126">
            <v>40214</v>
          </cell>
        </row>
        <row r="127">
          <cell r="E127">
            <v>40214</v>
          </cell>
        </row>
        <row r="128">
          <cell r="E128">
            <v>40211</v>
          </cell>
        </row>
        <row r="129">
          <cell r="E129">
            <v>40218</v>
          </cell>
        </row>
        <row r="130">
          <cell r="E130">
            <v>40218</v>
          </cell>
        </row>
        <row r="131">
          <cell r="E131">
            <v>40218</v>
          </cell>
        </row>
        <row r="132">
          <cell r="E132">
            <v>40218</v>
          </cell>
        </row>
        <row r="133">
          <cell r="E133">
            <v>40213</v>
          </cell>
        </row>
        <row r="134">
          <cell r="E134">
            <v>40213</v>
          </cell>
        </row>
        <row r="135">
          <cell r="E135">
            <v>40213</v>
          </cell>
        </row>
        <row r="136">
          <cell r="E136">
            <v>40213</v>
          </cell>
        </row>
        <row r="137">
          <cell r="E137">
            <v>40218</v>
          </cell>
        </row>
        <row r="138">
          <cell r="E138">
            <v>40218</v>
          </cell>
        </row>
        <row r="139">
          <cell r="E139">
            <v>40218</v>
          </cell>
        </row>
        <row r="140">
          <cell r="E140">
            <v>40218</v>
          </cell>
        </row>
        <row r="141">
          <cell r="E141">
            <v>40218</v>
          </cell>
        </row>
        <row r="142">
          <cell r="E142">
            <v>40210</v>
          </cell>
        </row>
        <row r="143">
          <cell r="E143">
            <v>40210</v>
          </cell>
        </row>
        <row r="144">
          <cell r="E144">
            <v>40218</v>
          </cell>
        </row>
        <row r="145">
          <cell r="E145">
            <v>40218</v>
          </cell>
        </row>
        <row r="146">
          <cell r="E146">
            <v>40218</v>
          </cell>
        </row>
        <row r="147">
          <cell r="E147">
            <v>40220</v>
          </cell>
        </row>
        <row r="148">
          <cell r="E148">
            <v>40220</v>
          </cell>
        </row>
        <row r="149">
          <cell r="E149">
            <v>40220</v>
          </cell>
        </row>
        <row r="150">
          <cell r="E150">
            <v>40220</v>
          </cell>
        </row>
        <row r="151">
          <cell r="E151">
            <v>40224</v>
          </cell>
        </row>
        <row r="152">
          <cell r="E152">
            <v>40224</v>
          </cell>
        </row>
        <row r="153">
          <cell r="E153">
            <v>40224</v>
          </cell>
        </row>
        <row r="154">
          <cell r="E154">
            <v>40224</v>
          </cell>
        </row>
        <row r="155">
          <cell r="E155">
            <v>40224</v>
          </cell>
        </row>
        <row r="156">
          <cell r="E156">
            <v>40218</v>
          </cell>
        </row>
        <row r="157">
          <cell r="E157">
            <v>40218</v>
          </cell>
        </row>
        <row r="158">
          <cell r="E158">
            <v>40218</v>
          </cell>
        </row>
        <row r="159">
          <cell r="E159">
            <v>40225</v>
          </cell>
        </row>
        <row r="160">
          <cell r="E160">
            <v>40225</v>
          </cell>
        </row>
        <row r="161">
          <cell r="E161">
            <v>40225</v>
          </cell>
        </row>
        <row r="162">
          <cell r="E162">
            <v>40227</v>
          </cell>
        </row>
        <row r="163">
          <cell r="E163">
            <v>40227</v>
          </cell>
        </row>
        <row r="164">
          <cell r="E164">
            <v>40227</v>
          </cell>
        </row>
        <row r="165">
          <cell r="E165">
            <v>40227</v>
          </cell>
        </row>
        <row r="166">
          <cell r="E166">
            <v>40228</v>
          </cell>
        </row>
        <row r="167">
          <cell r="E167">
            <v>40228</v>
          </cell>
        </row>
        <row r="168">
          <cell r="E168">
            <v>40228</v>
          </cell>
        </row>
        <row r="169">
          <cell r="E169">
            <v>40231</v>
          </cell>
        </row>
        <row r="170">
          <cell r="E170">
            <v>40231</v>
          </cell>
        </row>
        <row r="171">
          <cell r="E171">
            <v>40233</v>
          </cell>
        </row>
        <row r="172">
          <cell r="E172">
            <v>40233</v>
          </cell>
        </row>
        <row r="173">
          <cell r="E173">
            <v>40232</v>
          </cell>
        </row>
        <row r="174">
          <cell r="E174">
            <v>40232</v>
          </cell>
        </row>
        <row r="175">
          <cell r="E175">
            <v>40233</v>
          </cell>
        </row>
        <row r="176">
          <cell r="E176">
            <v>40232</v>
          </cell>
        </row>
        <row r="177">
          <cell r="E177">
            <v>40233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 área X"/>
    </sheetNames>
    <sheetDataSet>
      <sheetData sheetId="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stificacion formulada"/>
      <sheetName val="Ciclos"/>
      <sheetName val="INGRESOS 2010"/>
      <sheetName val="anexo viaticos gastos de viaje"/>
      <sheetName val="anexo materiales y dotaciones"/>
      <sheetName val="anexo publicidad"/>
      <sheetName val="anexo impresos y publicaciones"/>
      <sheetName val="Escenario PPC"/>
      <sheetName val="Auxilios distribuidores"/>
      <sheetName val="NOMINA HONORARIOS 2010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Otros ingresos"/>
      <sheetName val="Presupuesto general"/>
      <sheetName val="2004VS2005"/>
      <sheetName val="Escenarios PPC"/>
      <sheetName val="Superávit 2006"/>
      <sheetName val="Anexo 2 Minagricultura"/>
      <sheetName val="Anexo 3 Minagricultura"/>
      <sheetName val="Anexo 4 Regionalizacion"/>
      <sheetName val="Funcionamiento"/>
      <sheetName val="NOMINA HONORARIOS 2009 1"/>
      <sheetName val="NOMINA HONORARIOS 2009 2"/>
      <sheetName val="comparativo  alternativas "/>
      <sheetName val="Inversión total en programas"/>
      <sheetName val="MODELO CONTRATISTAS"/>
      <sheetName val="Servicios personal 2005"/>
      <sheetName val="Nómina 2004"/>
    </sheetNames>
    <sheetDataSet>
      <sheetData sheetId="0">
        <row r="51">
          <cell r="C51">
            <v>2168.25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Otros ingresos"/>
      <sheetName val="Presupuesto general"/>
      <sheetName val="2004VS2005"/>
      <sheetName val="Escenario PPC"/>
      <sheetName val="Ejecución ingresos 2009"/>
      <sheetName val="Ejecución gastos 2009"/>
      <sheetName val="Superavit 2009"/>
      <sheetName val="Anexo 2 "/>
      <sheetName val="Anexo 3 "/>
      <sheetName val="Anexo 4"/>
      <sheetName val="Funcionamiento"/>
      <sheetName val="Nómina y honorarios 2010"/>
      <sheetName val="Comparativo nómina 2009-2010"/>
      <sheetName val="Inversión total en programas"/>
      <sheetName val="MODELO CONTRATISTAS"/>
      <sheetName val="Servicios personal 2005"/>
      <sheetName val="Nómina 2004"/>
      <sheetName val="Hoja1"/>
    </sheetNames>
    <sheetDataSet>
      <sheetData sheetId="0">
        <row r="21">
          <cell r="C21">
            <v>1344784788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/>
      <sheetData sheetId="13" refreshError="1"/>
      <sheetData sheetId="14">
        <row r="86">
          <cell r="B86">
            <v>117000000</v>
          </cell>
        </row>
      </sheetData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Superávit 2006"/>
      <sheetName val="Otros ingresos"/>
      <sheetName val="Presupuesto general"/>
      <sheetName val="2004VS2005"/>
      <sheetName val="Escenarios PPC"/>
      <sheetName val="Anexo 2 Minagricultura"/>
      <sheetName val="Anexo 3 Minagricultura"/>
      <sheetName val="Anexo 4 Regionalizacion"/>
      <sheetName val="Funcionamiento"/>
      <sheetName val="Presupuesto de recaudo"/>
      <sheetName val="Inversión total en programas"/>
      <sheetName val="MODELO CONTRATISTAS"/>
      <sheetName val="Servicios personal 2005"/>
      <sheetName val="Nómina 2004"/>
    </sheetNames>
    <sheetDataSet>
      <sheetData sheetId="0">
        <row r="19">
          <cell r="C19">
            <v>2489922289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"/>
      <sheetName val="ANEXO INGRESOS"/>
      <sheetName val="ANEXO II"/>
      <sheetName val="Anexo 2 x Areas"/>
      <sheetName val="SUPERAVIT"/>
      <sheetName val="RES"/>
      <sheetName val="ECO"/>
      <sheetName val="TEC"/>
      <sheetName val="PPC"/>
      <sheetName val="MER"/>
      <sheetName val="FU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vs 2014"/>
      <sheetName val="justificacion formulada"/>
      <sheetName val="Escenario PPC"/>
      <sheetName val="Arriendos"/>
      <sheetName val="costos vigilancia "/>
      <sheetName val="Ingresos 2014"/>
      <sheetName val="Recolección de desechos"/>
      <sheetName val="Aux comités"/>
      <sheetName val="Barridos 2014"/>
      <sheetName val="Aux distribuidores"/>
      <sheetName val="VALLAS"/>
      <sheetName val="anexo publicidad"/>
      <sheetName val="REUNIÓNES"/>
      <sheetName val="BRIGADAS"/>
      <sheetName val="Correo"/>
      <sheetName val="anexo viaticos gastos de viaje"/>
      <sheetName val="anexo materiales y dotaciones"/>
      <sheetName val="anexo impresos y publicaciones"/>
      <sheetName val="NOMINA HONORARIOS 2013"/>
      <sheetName val="Participación x dosis"/>
      <sheetName val="SIMULACROS"/>
      <sheetName val="Chapetas ZL"/>
      <sheetName val="Biológico"/>
      <sheetName val="Biológico ZF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stificacion formulada"/>
      <sheetName val="Consolidado área PPC "/>
      <sheetName val="I TRE PPC"/>
      <sheetName val="Ingresos 2015"/>
      <sheetName val="Escenario PPC"/>
      <sheetName val="CONSOLIDADO SANIDAD"/>
      <sheetName val="1er TRE SANIDAD"/>
      <sheetName val="Anexo 2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3">
          <cell r="G13">
            <v>5000000</v>
          </cell>
        </row>
        <row r="91">
          <cell r="G91">
            <v>562000000</v>
          </cell>
        </row>
        <row r="92">
          <cell r="G92">
            <v>50000000</v>
          </cell>
        </row>
        <row r="93">
          <cell r="G93">
            <v>14000000</v>
          </cell>
        </row>
        <row r="94">
          <cell r="G94">
            <v>180000000</v>
          </cell>
        </row>
        <row r="96">
          <cell r="G96">
            <v>99400000</v>
          </cell>
        </row>
        <row r="97">
          <cell r="G97">
            <v>40000000</v>
          </cell>
        </row>
        <row r="99">
          <cell r="G99">
            <v>33000000</v>
          </cell>
        </row>
        <row r="100">
          <cell r="G100">
            <v>80000000</v>
          </cell>
        </row>
        <row r="101">
          <cell r="G101">
            <v>18000000</v>
          </cell>
        </row>
        <row r="102">
          <cell r="G102">
            <v>15000000</v>
          </cell>
        </row>
        <row r="103">
          <cell r="G103">
            <v>10000000</v>
          </cell>
        </row>
        <row r="104">
          <cell r="G104">
            <v>1560000</v>
          </cell>
        </row>
        <row r="106">
          <cell r="G106">
            <v>54500000</v>
          </cell>
        </row>
        <row r="107">
          <cell r="G107">
            <v>75000000</v>
          </cell>
        </row>
        <row r="109">
          <cell r="G109">
            <v>1086000000</v>
          </cell>
        </row>
        <row r="110">
          <cell r="G110">
            <v>21651000</v>
          </cell>
        </row>
        <row r="111">
          <cell r="G111">
            <v>10500000</v>
          </cell>
        </row>
        <row r="169">
          <cell r="E169">
            <v>10000000</v>
          </cell>
        </row>
        <row r="170">
          <cell r="E170">
            <v>30000000</v>
          </cell>
        </row>
        <row r="171">
          <cell r="E171">
            <v>5000000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2 "/>
    </sheetNames>
    <sheetDataSet>
      <sheetData sheetId="0">
        <row r="13">
          <cell r="D13">
            <v>5500000</v>
          </cell>
        </row>
        <row r="137">
          <cell r="D137">
            <v>83000000</v>
          </cell>
        </row>
        <row r="138">
          <cell r="D138">
            <v>10000000</v>
          </cell>
        </row>
        <row r="144">
          <cell r="D144">
            <v>13000000</v>
          </cell>
        </row>
        <row r="145">
          <cell r="D145">
            <v>10000000</v>
          </cell>
        </row>
        <row r="148">
          <cell r="D148">
            <v>56000000</v>
          </cell>
        </row>
        <row r="149">
          <cell r="D149">
            <v>12000000</v>
          </cell>
        </row>
        <row r="152">
          <cell r="D152">
            <v>27500000</v>
          </cell>
        </row>
        <row r="156">
          <cell r="D156">
            <v>4446154</v>
          </cell>
        </row>
        <row r="159">
          <cell r="D159">
            <v>7500000</v>
          </cell>
        </row>
        <row r="160">
          <cell r="D160">
            <v>44600000</v>
          </cell>
        </row>
        <row r="162">
          <cell r="D162">
            <v>5000000</v>
          </cell>
        </row>
        <row r="163">
          <cell r="D163">
            <v>10000000</v>
          </cell>
        </row>
        <row r="164">
          <cell r="D164">
            <v>10000000</v>
          </cell>
        </row>
        <row r="165">
          <cell r="D165">
            <v>2000000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2 "/>
    </sheetNames>
    <sheetDataSet>
      <sheetData sheetId="0" refreshError="1">
        <row r="13">
          <cell r="C13">
            <v>11200000</v>
          </cell>
        </row>
        <row r="115">
          <cell r="C115">
            <v>12400000</v>
          </cell>
        </row>
        <row r="116">
          <cell r="C116">
            <v>53040833</v>
          </cell>
        </row>
        <row r="118">
          <cell r="C118">
            <v>11100000</v>
          </cell>
        </row>
        <row r="119">
          <cell r="C119">
            <v>3500000</v>
          </cell>
        </row>
        <row r="122">
          <cell r="C122">
            <v>18000000</v>
          </cell>
        </row>
        <row r="123">
          <cell r="C123">
            <v>11466667</v>
          </cell>
        </row>
        <row r="124">
          <cell r="C124">
            <v>122173333</v>
          </cell>
        </row>
        <row r="126">
          <cell r="C126">
            <v>19000000</v>
          </cell>
        </row>
        <row r="128">
          <cell r="C128">
            <v>5000000</v>
          </cell>
        </row>
        <row r="130">
          <cell r="C130">
            <v>12993846</v>
          </cell>
        </row>
        <row r="131">
          <cell r="C131">
            <v>13000000</v>
          </cell>
        </row>
        <row r="132">
          <cell r="C132">
            <v>7457500</v>
          </cell>
        </row>
        <row r="133">
          <cell r="C133">
            <v>6400000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2 "/>
    </sheetNames>
    <sheetDataSet>
      <sheetData sheetId="0" refreshError="1">
        <row r="13">
          <cell r="F13">
            <v>2300000</v>
          </cell>
        </row>
        <row r="64">
          <cell r="F64">
            <v>5395000</v>
          </cell>
        </row>
        <row r="67">
          <cell r="F67">
            <v>13800000</v>
          </cell>
        </row>
        <row r="68">
          <cell r="F68">
            <v>48000000</v>
          </cell>
        </row>
        <row r="69">
          <cell r="F69">
            <v>38900000</v>
          </cell>
        </row>
        <row r="70">
          <cell r="F70">
            <v>13750000</v>
          </cell>
        </row>
        <row r="71">
          <cell r="F71">
            <v>61280000</v>
          </cell>
        </row>
        <row r="72">
          <cell r="F72">
            <v>27000000</v>
          </cell>
        </row>
        <row r="73">
          <cell r="F73">
            <v>64000000</v>
          </cell>
        </row>
        <row r="74">
          <cell r="F74">
            <v>50000000</v>
          </cell>
        </row>
        <row r="75">
          <cell r="F75">
            <v>45000000</v>
          </cell>
        </row>
        <row r="77">
          <cell r="F77">
            <v>810000000</v>
          </cell>
        </row>
        <row r="78">
          <cell r="F78">
            <v>10300000</v>
          </cell>
        </row>
        <row r="79">
          <cell r="F79">
            <v>12378000</v>
          </cell>
        </row>
        <row r="80">
          <cell r="F80">
            <v>8099400</v>
          </cell>
        </row>
        <row r="83">
          <cell r="F83">
            <v>35500000</v>
          </cell>
        </row>
        <row r="86">
          <cell r="F86">
            <v>40000000</v>
          </cell>
        </row>
        <row r="87">
          <cell r="F87">
            <v>10000000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viado"/>
    </sheetNames>
    <sheetDataSet>
      <sheetData sheetId="0" refreshError="1">
        <row r="5">
          <cell r="C5">
            <v>17960750</v>
          </cell>
        </row>
        <row r="17">
          <cell r="C17">
            <v>9860075.6699999999</v>
          </cell>
        </row>
        <row r="18">
          <cell r="C18">
            <v>5000000</v>
          </cell>
        </row>
        <row r="19">
          <cell r="C19">
            <v>16935295.964000002</v>
          </cell>
        </row>
        <row r="22">
          <cell r="C22">
            <v>65410163.390000001</v>
          </cell>
        </row>
        <row r="24">
          <cell r="C24">
            <v>112913226.26000001</v>
          </cell>
        </row>
        <row r="27">
          <cell r="C27">
            <v>35808244.549999997</v>
          </cell>
        </row>
        <row r="28">
          <cell r="C28">
            <v>8287740.7300000004</v>
          </cell>
        </row>
        <row r="29">
          <cell r="C29">
            <v>8687952</v>
          </cell>
        </row>
        <row r="32">
          <cell r="C32">
            <v>25190000</v>
          </cell>
        </row>
        <row r="33">
          <cell r="C33">
            <v>41810448</v>
          </cell>
        </row>
        <row r="34">
          <cell r="C34">
            <v>20740000</v>
          </cell>
        </row>
        <row r="37">
          <cell r="C37">
            <v>5312500</v>
          </cell>
        </row>
        <row r="38">
          <cell r="C38">
            <v>28800000</v>
          </cell>
        </row>
        <row r="40">
          <cell r="C40">
            <v>20442500</v>
          </cell>
        </row>
        <row r="43">
          <cell r="C43">
            <v>56098564.82</v>
          </cell>
        </row>
        <row r="44">
          <cell r="C44">
            <v>3000000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general"/>
      <sheetName val="2004VS2005"/>
      <sheetName val="Otros ingresos Modificaciones"/>
      <sheetName val="Inversión total en programas"/>
      <sheetName val="MODELO CONTRATISTAS"/>
      <sheetName val="Servicios personal 2005"/>
      <sheetName val="Nómina 2004"/>
    </sheetNames>
    <sheetDataSet>
      <sheetData sheetId="0"/>
      <sheetData sheetId="1"/>
      <sheetData sheetId="2"/>
      <sheetData sheetId="3">
        <row r="50">
          <cell r="A50" t="str">
            <v>Cadena avícola porcícola</v>
          </cell>
          <cell r="B50">
            <v>0</v>
          </cell>
        </row>
        <row r="60">
          <cell r="A60" t="str">
            <v>Honorarios director nacional</v>
          </cell>
          <cell r="B60" t="e">
            <v>#REF!</v>
          </cell>
        </row>
        <row r="61">
          <cell r="A61" t="str">
            <v>Conceptualización gráfica</v>
          </cell>
          <cell r="B61" t="e">
            <v>#REF!</v>
          </cell>
        </row>
        <row r="62">
          <cell r="A62" t="str">
            <v>Asistente Call Center</v>
          </cell>
          <cell r="B62" t="e">
            <v>#REF!</v>
          </cell>
        </row>
        <row r="63">
          <cell r="A63" t="str">
            <v>Subtotal gastos de personal</v>
          </cell>
          <cell r="B63" t="e">
            <v>#REF!</v>
          </cell>
        </row>
      </sheetData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Anexo 2 X Areas"/>
      <sheetName val="#¡REF"/>
    </sheetNames>
    <sheetDataSet>
      <sheetData sheetId="0"/>
      <sheetData sheetId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Presupuesto general"/>
      <sheetName val="2004VS2005"/>
      <sheetName val="Inversión total en programas"/>
      <sheetName val="MODELO CONTRATISTAS"/>
      <sheetName val="Servicios personal 2005"/>
      <sheetName val="Nómina 2004"/>
      <sheetName val="Anexo cierre 2010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78"/>
  <sheetViews>
    <sheetView tabSelected="1" showWhiteSpace="0" topLeftCell="A25" zoomScale="90" zoomScaleNormal="90" zoomScaleSheetLayoutView="90" workbookViewId="0">
      <selection activeCell="A98" sqref="A98:A101"/>
    </sheetView>
  </sheetViews>
  <sheetFormatPr baseColWidth="10" defaultRowHeight="12.75" outlineLevelRow="2" x14ac:dyDescent="0.2"/>
  <cols>
    <col min="1" max="1" width="57.7109375" style="1" customWidth="1"/>
    <col min="2" max="2" width="14.5703125" style="1" customWidth="1"/>
    <col min="3" max="3" width="14.7109375" style="1" customWidth="1"/>
    <col min="4" max="4" width="18.42578125" style="1" customWidth="1"/>
    <col min="5" max="5" width="13.42578125" style="1" customWidth="1"/>
    <col min="6" max="7" width="15.42578125" style="1" customWidth="1"/>
    <col min="8" max="8" width="16.140625" style="1" customWidth="1"/>
    <col min="9" max="9" width="18.5703125" style="1" customWidth="1"/>
    <col min="10" max="10" width="17" style="1" customWidth="1"/>
    <col min="11" max="12" width="18.140625" style="1" customWidth="1"/>
    <col min="13" max="13" width="9.42578125" style="1" customWidth="1"/>
    <col min="14" max="16" width="14.5703125" style="1" customWidth="1"/>
    <col min="17" max="16384" width="11.42578125" style="1"/>
  </cols>
  <sheetData>
    <row r="1" spans="1:15" ht="15" x14ac:dyDescent="0.25">
      <c r="A1" s="78" t="s">
        <v>201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</row>
    <row r="2" spans="1:15" ht="15" x14ac:dyDescent="0.25">
      <c r="A2" s="78" t="s">
        <v>200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</row>
    <row r="3" spans="1:15" ht="15" x14ac:dyDescent="0.25">
      <c r="A3" s="78" t="s">
        <v>199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</row>
    <row r="4" spans="1:15" ht="15" x14ac:dyDescent="0.25">
      <c r="A4" s="78" t="s">
        <v>198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</row>
    <row r="5" spans="1:15" ht="15" x14ac:dyDescent="0.25">
      <c r="A5" s="78" t="s">
        <v>197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</row>
    <row r="6" spans="1:15" ht="15.75" thickBot="1" x14ac:dyDescent="0.3">
      <c r="A6" s="77"/>
      <c r="B6" s="76"/>
      <c r="C6" s="75"/>
      <c r="D6" s="75"/>
      <c r="E6" s="73"/>
      <c r="F6" s="73"/>
      <c r="G6" s="73"/>
      <c r="H6" s="74"/>
      <c r="I6" s="73"/>
    </row>
    <row r="7" spans="1:15" ht="75.75" customHeight="1" thickTop="1" x14ac:dyDescent="0.2">
      <c r="A7" s="72" t="s">
        <v>196</v>
      </c>
      <c r="B7" s="71" t="s">
        <v>195</v>
      </c>
      <c r="C7" s="71" t="s">
        <v>194</v>
      </c>
      <c r="D7" s="71" t="s">
        <v>193</v>
      </c>
      <c r="E7" s="71" t="s">
        <v>192</v>
      </c>
      <c r="F7" s="71" t="s">
        <v>191</v>
      </c>
      <c r="G7" s="71" t="s">
        <v>190</v>
      </c>
      <c r="H7" s="71" t="s">
        <v>189</v>
      </c>
      <c r="I7" s="71" t="s">
        <v>188</v>
      </c>
      <c r="J7" s="71" t="s">
        <v>187</v>
      </c>
      <c r="K7" s="70" t="s">
        <v>186</v>
      </c>
      <c r="L7" s="70" t="s">
        <v>185</v>
      </c>
      <c r="M7" s="69" t="s">
        <v>184</v>
      </c>
    </row>
    <row r="8" spans="1:15" ht="15" x14ac:dyDescent="0.25">
      <c r="A8" s="61" t="s">
        <v>183</v>
      </c>
      <c r="B8" s="68"/>
      <c r="C8" s="68"/>
      <c r="D8" s="68"/>
      <c r="E8" s="68"/>
      <c r="F8" s="68"/>
      <c r="G8" s="68"/>
      <c r="H8" s="68"/>
      <c r="I8" s="68"/>
      <c r="J8" s="68"/>
      <c r="K8" s="67"/>
      <c r="L8" s="67"/>
      <c r="M8" s="66"/>
    </row>
    <row r="9" spans="1:15" ht="15" x14ac:dyDescent="0.25">
      <c r="A9" s="65" t="s">
        <v>182</v>
      </c>
      <c r="B9" s="38">
        <f>SUM(B10:B19)</f>
        <v>280691173.59336382</v>
      </c>
      <c r="C9" s="38">
        <f>SUM(C10:C19)</f>
        <v>85142249.388385132</v>
      </c>
      <c r="D9" s="38">
        <f>SUM(D10:D19)</f>
        <v>73190119.137425497</v>
      </c>
      <c r="E9" s="38">
        <f>SUM(E10:E19)</f>
        <v>10027223.294573331</v>
      </c>
      <c r="F9" s="38">
        <f>SUM(F10:F19)</f>
        <v>75276712.682002679</v>
      </c>
      <c r="G9" s="38">
        <f>SUM(G10:G19)</f>
        <v>268424696.25904188</v>
      </c>
      <c r="H9" s="38">
        <f>SUM(H10:H19)</f>
        <v>792752174.35479224</v>
      </c>
      <c r="I9" s="38">
        <f>SUM(I10:I19)</f>
        <v>83173595.4586</v>
      </c>
      <c r="J9" s="38">
        <f>SUM(J10:J19)</f>
        <v>875925769.81339228</v>
      </c>
      <c r="K9" s="38">
        <f>SUM(K10:K19)</f>
        <v>811848951</v>
      </c>
      <c r="L9" s="38">
        <f>+K9-J9</f>
        <v>-64076818.813392282</v>
      </c>
      <c r="M9" s="29">
        <f>IFERROR(K9/J9,0)</f>
        <v>0.92684674772493192</v>
      </c>
    </row>
    <row r="10" spans="1:15" ht="14.25" x14ac:dyDescent="0.2">
      <c r="A10" s="60" t="s">
        <v>181</v>
      </c>
      <c r="B10" s="32">
        <f>+'[1]Nómina y honorarios 2015'!K21</f>
        <v>177508528.09204671</v>
      </c>
      <c r="C10" s="32">
        <f>+'[1]Nómina y honorarios 2015'!K48</f>
        <v>60763270.148186669</v>
      </c>
      <c r="D10" s="32">
        <f>+'[1]Nómina y honorarios 2015'!K57</f>
        <v>52892535.555859998</v>
      </c>
      <c r="E10" s="32">
        <f>+'[1]Nómina y honorarios 2015'!K65</f>
        <v>6603142</v>
      </c>
      <c r="F10" s="32">
        <f>+'[1]Nómina y honorarios 2015'!K39</f>
        <v>54266602.240759999</v>
      </c>
      <c r="G10" s="32">
        <f>+'[1]Nómina y honorarios 2015'!K69</f>
        <v>181073789.13745332</v>
      </c>
      <c r="H10" s="40">
        <f>+B10+C10+D10+G10+E10+F10</f>
        <v>533107867.17430663</v>
      </c>
      <c r="I10" s="32">
        <f>+'[1]Nómina y honorarios 2015'!K12</f>
        <v>36117293.333333336</v>
      </c>
      <c r="J10" s="32">
        <f>+H10+I10</f>
        <v>569225160.50764</v>
      </c>
      <c r="K10" s="32">
        <v>525352641</v>
      </c>
      <c r="L10" s="32">
        <f>+K10-J10</f>
        <v>-43872519.507640004</v>
      </c>
      <c r="M10" s="34">
        <f>IFERROR(K10/J10,0)</f>
        <v>0.92292589549535353</v>
      </c>
      <c r="O10" s="64"/>
    </row>
    <row r="11" spans="1:15" ht="14.25" x14ac:dyDescent="0.2">
      <c r="A11" s="60" t="s">
        <v>180</v>
      </c>
      <c r="B11" s="32">
        <f>+'[1]Nómina y honorarios 2015'!O21</f>
        <v>7396188.6705019437</v>
      </c>
      <c r="C11" s="32">
        <f>+'[1]Nómina y honorarios 2015'!O48</f>
        <v>2531802.9228411112</v>
      </c>
      <c r="D11" s="32">
        <f>+'[1]Nómina y honorarios 2015'!O57</f>
        <v>2203855.6481608334</v>
      </c>
      <c r="E11" s="32">
        <f>+'[1]Nómina y honorarios 2015'!O65</f>
        <v>275130.91666666669</v>
      </c>
      <c r="F11" s="32">
        <f>+'[1]Nómina y honorarios 2015'!O39</f>
        <v>2261108.4266983336</v>
      </c>
      <c r="G11" s="32">
        <f>+'[1]Nómina y honorarios 2015'!O69</f>
        <v>7544741.2140605561</v>
      </c>
      <c r="H11" s="40">
        <f>+B11+C11+D11+G11+E11+F11</f>
        <v>22212827.798929449</v>
      </c>
      <c r="I11" s="32">
        <f>+'[1]Nómina y honorarios 2015'!O12</f>
        <v>1179132.5</v>
      </c>
      <c r="J11" s="32">
        <f>+H11+I11</f>
        <v>23391960.298929449</v>
      </c>
      <c r="K11" s="32">
        <v>22342334</v>
      </c>
      <c r="L11" s="32">
        <f>+K11-J11</f>
        <v>-1049626.2989294492</v>
      </c>
      <c r="M11" s="34">
        <f>IFERROR(K11/J11,0)</f>
        <v>0.95512875853429491</v>
      </c>
    </row>
    <row r="12" spans="1:15" ht="14.25" x14ac:dyDescent="0.2">
      <c r="A12" s="60" t="s">
        <v>179</v>
      </c>
      <c r="B12" s="32">
        <f>+'[1]Nómina y honorarios 2015'!N21</f>
        <v>12585852.313226111</v>
      </c>
      <c r="C12" s="32">
        <f>+'[1]Nómina y honorarios 2015'!N48</f>
        <v>2857080.8179044444</v>
      </c>
      <c r="D12" s="32">
        <f>+'[1]Nómina y honorarios 2015'!N57</f>
        <v>2201186.2685438888</v>
      </c>
      <c r="E12" s="32">
        <f>+'[1]Nómina y honorarios 2015'!N65</f>
        <v>550261.83333333337</v>
      </c>
      <c r="F12" s="32">
        <f>+'[1]Nómina y honorarios 2015'!N39</f>
        <v>2315691.8256188892</v>
      </c>
      <c r="G12" s="32">
        <f>+'[1]Nómina y honorarios 2015'!N69</f>
        <v>12882957.400343334</v>
      </c>
      <c r="H12" s="40">
        <f>+B12+C12+D12+G12+E12+F12</f>
        <v>33393030.458970003</v>
      </c>
      <c r="I12" s="32">
        <f>+'[1]Nómina y honorarios 2015'!N12</f>
        <v>2358265</v>
      </c>
      <c r="J12" s="32">
        <f>+H12+I12</f>
        <v>35751295.458970003</v>
      </c>
      <c r="K12" s="32">
        <v>33989876</v>
      </c>
      <c r="L12" s="32">
        <f>+K12-J12</f>
        <v>-1761419.4589700028</v>
      </c>
      <c r="M12" s="34">
        <f>IFERROR(K12/J12,0)</f>
        <v>0.95073131095371088</v>
      </c>
    </row>
    <row r="13" spans="1:15" ht="14.25" x14ac:dyDescent="0.2">
      <c r="A13" s="60" t="s">
        <v>178</v>
      </c>
      <c r="B13" s="63">
        <f>+[6]Enviado!$C$5</f>
        <v>17960750</v>
      </c>
      <c r="C13" s="63"/>
      <c r="D13" s="63"/>
      <c r="E13" s="40"/>
      <c r="F13" s="40"/>
      <c r="G13" s="40"/>
      <c r="H13" s="40">
        <f>+B13+C13+D13+G13+E13+F13</f>
        <v>17960750</v>
      </c>
      <c r="I13" s="32">
        <f>+'[1]Nómina y honorarios 2015'!I107</f>
        <v>31363593.2874</v>
      </c>
      <c r="J13" s="32">
        <f>+H13+I13</f>
        <v>49324343.2874</v>
      </c>
      <c r="K13" s="32">
        <v>41504602</v>
      </c>
      <c r="L13" s="32">
        <f>+K13-J13</f>
        <v>-7819741.2873999998</v>
      </c>
      <c r="M13" s="34">
        <f>IFERROR(K13/J13,0)</f>
        <v>0.84146284032944096</v>
      </c>
    </row>
    <row r="14" spans="1:15" ht="14.25" x14ac:dyDescent="0.2">
      <c r="A14" s="60" t="s">
        <v>177</v>
      </c>
      <c r="B14" s="32">
        <f>+'[1]Nómina y honorarios 2015'!K96</f>
        <v>0</v>
      </c>
      <c r="C14" s="32">
        <f>+'[1]Nómina y honorarios 2015'!O96</f>
        <v>0</v>
      </c>
      <c r="D14" s="32">
        <f>+'[1]Nómina y honorarios 2015'!Q96</f>
        <v>0</v>
      </c>
      <c r="E14" s="32"/>
      <c r="F14" s="32">
        <f>+'[1]Nómina y honorarios 2015'!M96</f>
        <v>0</v>
      </c>
      <c r="G14" s="32">
        <f>+'[1]Nómina y honorarios 2015'!S96</f>
        <v>0</v>
      </c>
      <c r="H14" s="40">
        <f>+B14+C14+D14+G14+E14+F14</f>
        <v>0</v>
      </c>
      <c r="I14" s="32">
        <f>+'[1]Nómina y honorarios 2015'!I96</f>
        <v>0</v>
      </c>
      <c r="J14" s="32">
        <f>+H14+I14</f>
        <v>0</v>
      </c>
      <c r="K14" s="32">
        <v>0</v>
      </c>
      <c r="L14" s="32">
        <f>+K14-J14</f>
        <v>0</v>
      </c>
      <c r="M14" s="34">
        <f>IFERROR(K14/J14,0)</f>
        <v>0</v>
      </c>
    </row>
    <row r="15" spans="1:15" ht="14.25" x14ac:dyDescent="0.2">
      <c r="A15" s="60" t="s">
        <v>176</v>
      </c>
      <c r="B15" s="32">
        <f>+'[1]Nómina y honorarios 2015'!L21</f>
        <v>12585852.313226111</v>
      </c>
      <c r="C15" s="32">
        <f>+'[1]Nómina y honorarios 2015'!L48</f>
        <v>2857080.8179044444</v>
      </c>
      <c r="D15" s="32">
        <f>+'[1]Nómina y honorarios 2015'!L57</f>
        <v>2201186.2685438888</v>
      </c>
      <c r="E15" s="32">
        <f>+'[1]Nómina y honorarios 2015'!L65</f>
        <v>550261.83333333337</v>
      </c>
      <c r="F15" s="32">
        <f>+'[1]Nómina y honorarios 2015'!L39</f>
        <v>2315691.8256188892</v>
      </c>
      <c r="G15" s="32">
        <f>+'[1]Nómina y honorarios 2015'!L69</f>
        <v>12882957.400343334</v>
      </c>
      <c r="H15" s="40">
        <f>+B15+C15+D15+G15+E15+F15</f>
        <v>33393030.458970003</v>
      </c>
      <c r="I15" s="32">
        <f>+'[1]Nómina y honorarios 2015'!L12</f>
        <v>2358265</v>
      </c>
      <c r="J15" s="32">
        <f>+H15+I15</f>
        <v>35751295.458970003</v>
      </c>
      <c r="K15" s="32">
        <v>33989876</v>
      </c>
      <c r="L15" s="32">
        <f>+K15-J15</f>
        <v>-1761419.4589700028</v>
      </c>
      <c r="M15" s="34">
        <f>IFERROR(K15/J15,0)</f>
        <v>0.95073131095371088</v>
      </c>
      <c r="N15" s="62"/>
      <c r="O15" s="62"/>
    </row>
    <row r="16" spans="1:15" ht="14.25" x14ac:dyDescent="0.2">
      <c r="A16" s="60" t="s">
        <v>175</v>
      </c>
      <c r="B16" s="32">
        <f>+'[1]Nómina y honorarios 2015'!M21</f>
        <v>1510302.2775871335</v>
      </c>
      <c r="C16" s="32">
        <f>+'[1]Nómina y honorarios 2015'!M48</f>
        <v>342849.69814853335</v>
      </c>
      <c r="D16" s="32">
        <f>+'[1]Nómina y honorarios 2015'!M57</f>
        <v>264142.35222526663</v>
      </c>
      <c r="E16" s="32">
        <f>+'[1]Nómina y honorarios 2015'!M65</f>
        <v>66031.42</v>
      </c>
      <c r="F16" s="32">
        <f>+'[1]Nómina y honorarios 2015'!M39</f>
        <v>277883.01907426666</v>
      </c>
      <c r="G16" s="32">
        <f>+'[1]Nómina y honorarios 2015'!M69</f>
        <v>1545954.8880411999</v>
      </c>
      <c r="H16" s="40">
        <f>+B16+C16+D16+G16+E16+F16</f>
        <v>4007163.6550764004</v>
      </c>
      <c r="I16" s="32">
        <f>+'[1]Nómina y honorarios 2015'!M12</f>
        <v>282991.8</v>
      </c>
      <c r="J16" s="32">
        <f>+H16+I16</f>
        <v>4290155.4550764002</v>
      </c>
      <c r="K16" s="32">
        <v>4078787</v>
      </c>
      <c r="L16" s="32">
        <f>+K16-J16</f>
        <v>-211368.45507640019</v>
      </c>
      <c r="M16" s="34">
        <f>IFERROR(K16/J16,0)</f>
        <v>0.95073174916626979</v>
      </c>
      <c r="N16" s="62"/>
      <c r="O16" s="62"/>
    </row>
    <row r="17" spans="1:13" ht="14.25" x14ac:dyDescent="0.2">
      <c r="A17" s="60" t="s">
        <v>174</v>
      </c>
      <c r="B17" s="32">
        <f>+'[1]Nómina y honorarios 2015'!S21</f>
        <v>35903048.507491626</v>
      </c>
      <c r="C17" s="32">
        <f>+'[1]Nómina y honorarios 2015'!S48</f>
        <v>11056586.779063134</v>
      </c>
      <c r="D17" s="32">
        <f>+'[1]Nómina y honorarios 2015'!S57</f>
        <v>9402000.9530642219</v>
      </c>
      <c r="E17" s="32">
        <f>+'[1]Nómina y honorarios 2015'!S65</f>
        <v>1388112.5112399999</v>
      </c>
      <c r="F17" s="32">
        <f>+'[1]Nómina y honorarios 2015'!S39</f>
        <v>9690857.2515639011</v>
      </c>
      <c r="G17" s="32">
        <f>+'[1]Nómina y honorarios 2015'!S69</f>
        <v>36973175.305429354</v>
      </c>
      <c r="H17" s="40">
        <f>+B17+C17+D17+G17+E17+F17</f>
        <v>104413781.30785225</v>
      </c>
      <c r="I17" s="32">
        <f>+'[1]Nómina y honorarios 2015'!S12</f>
        <v>6967128.3378666667</v>
      </c>
      <c r="J17" s="32">
        <f>+H17+I17</f>
        <v>111380909.64571892</v>
      </c>
      <c r="K17" s="32">
        <v>105768235</v>
      </c>
      <c r="L17" s="32">
        <f>+K17-J17</f>
        <v>-5612674.6457189173</v>
      </c>
      <c r="M17" s="34">
        <f>IFERROR(K17/J17,0)</f>
        <v>0.94960828867737079</v>
      </c>
    </row>
    <row r="18" spans="1:13" ht="14.25" x14ac:dyDescent="0.2">
      <c r="A18" s="60" t="s">
        <v>173</v>
      </c>
      <c r="B18" s="32">
        <f>+'[1]Nómina y honorarios 2015'!U21</f>
        <v>6773622.8530152021</v>
      </c>
      <c r="C18" s="32">
        <f>+'[1]Nómina y honorarios 2015'!U48</f>
        <v>2103812.5352608003</v>
      </c>
      <c r="D18" s="32">
        <f>+'[1]Nómina y honorarios 2015'!U57</f>
        <v>1788983.1515677338</v>
      </c>
      <c r="E18" s="32">
        <f>+'[1]Nómina y honorarios 2015'!U65</f>
        <v>264125.68000000005</v>
      </c>
      <c r="F18" s="32">
        <f>+'[1]Nómina y honorarios 2015'!U39</f>
        <v>1843945.8189637335</v>
      </c>
      <c r="G18" s="32">
        <f>+'[1]Nómina y honorarios 2015'!U69</f>
        <v>6898275.9614981348</v>
      </c>
      <c r="H18" s="40">
        <f>+B18+C18+D18+G18+E18+F18</f>
        <v>19672766.000305604</v>
      </c>
      <c r="I18" s="32">
        <f>+'[1]Nómina y honorarios 2015'!U12</f>
        <v>1131967.2</v>
      </c>
      <c r="J18" s="32">
        <f>+H18+I18</f>
        <v>20804733.200305603</v>
      </c>
      <c r="K18" s="32">
        <v>19925000</v>
      </c>
      <c r="L18" s="32">
        <f>+K18-J18</f>
        <v>-879733.20030560344</v>
      </c>
      <c r="M18" s="34">
        <f>IFERROR(K18/J18,0)</f>
        <v>0.95771475693364427</v>
      </c>
    </row>
    <row r="19" spans="1:13" ht="14.25" x14ac:dyDescent="0.2">
      <c r="A19" s="60" t="s">
        <v>172</v>
      </c>
      <c r="B19" s="32">
        <f>+'[1]Nómina y honorarios 2015'!X21</f>
        <v>8467028.566269001</v>
      </c>
      <c r="C19" s="32">
        <f>+'[1]Nómina y honorarios 2015'!X48</f>
        <v>2629765.6690759999</v>
      </c>
      <c r="D19" s="32">
        <f>+'[1]Nómina y honorarios 2015'!X57</f>
        <v>2236228.9394596666</v>
      </c>
      <c r="E19" s="32">
        <f>+'[1]Nómina y honorarios 2015'!X65</f>
        <v>330157.09999999998</v>
      </c>
      <c r="F19" s="32">
        <f>+'[1]Nómina y honorarios 2015'!X39</f>
        <v>2304932.2737046662</v>
      </c>
      <c r="G19" s="32">
        <f>+'[1]Nómina y honorarios 2015'!X69</f>
        <v>8622844.9518726654</v>
      </c>
      <c r="H19" s="40">
        <f>+B19+C19+D19+G19+E19+F19</f>
        <v>24590957.500382002</v>
      </c>
      <c r="I19" s="32">
        <f>+'[1]Nómina y honorarios 2015'!X12</f>
        <v>1414959</v>
      </c>
      <c r="J19" s="32">
        <f>+H19+I19</f>
        <v>26005916.500382002</v>
      </c>
      <c r="K19" s="32">
        <v>24897600</v>
      </c>
      <c r="L19" s="32">
        <f>+K19-J19</f>
        <v>-1108316.5003820024</v>
      </c>
      <c r="M19" s="34">
        <f>IFERROR(K19/J19,0)</f>
        <v>0.95738214031542701</v>
      </c>
    </row>
    <row r="20" spans="1:13" ht="15" x14ac:dyDescent="0.25">
      <c r="A20" s="31" t="s">
        <v>171</v>
      </c>
      <c r="B20" s="30">
        <f>SUM(B10:B19)</f>
        <v>280691173.59336382</v>
      </c>
      <c r="C20" s="30">
        <f>SUM(C10:C19)</f>
        <v>85142249.388385132</v>
      </c>
      <c r="D20" s="30">
        <f>SUM(D10:D19)</f>
        <v>73190119.137425497</v>
      </c>
      <c r="E20" s="30">
        <f>SUM(E10:E19)</f>
        <v>10027223.294573331</v>
      </c>
      <c r="F20" s="30">
        <f>SUM(F10:F19)</f>
        <v>75276712.682002679</v>
      </c>
      <c r="G20" s="30">
        <f>SUM(G10:G19)</f>
        <v>268424696.25904188</v>
      </c>
      <c r="H20" s="30">
        <f>+B20+C20+D20+G20+E20+F20</f>
        <v>792752174.35479224</v>
      </c>
      <c r="I20" s="30">
        <f>SUM(I10:I19)</f>
        <v>83173595.4586</v>
      </c>
      <c r="J20" s="30">
        <f>SUM(J10:J19)</f>
        <v>875925769.81339228</v>
      </c>
      <c r="K20" s="30">
        <f>SUM(K10:K19)</f>
        <v>811848951</v>
      </c>
      <c r="L20" s="30">
        <f>+K20-J20</f>
        <v>-64076818.813392282</v>
      </c>
      <c r="M20" s="29">
        <f>IFERROR(K20/J20,0)</f>
        <v>0.92684674772493192</v>
      </c>
    </row>
    <row r="21" spans="1:13" ht="15" x14ac:dyDescent="0.25">
      <c r="A21" s="61" t="s">
        <v>170</v>
      </c>
      <c r="B21" s="32"/>
      <c r="C21" s="32"/>
      <c r="D21" s="32"/>
      <c r="E21" s="32"/>
      <c r="F21" s="32"/>
      <c r="G21" s="32"/>
      <c r="H21" s="32"/>
      <c r="I21" s="30"/>
      <c r="J21" s="32"/>
      <c r="K21" s="32"/>
      <c r="L21" s="32"/>
      <c r="M21" s="29"/>
    </row>
    <row r="22" spans="1:13" ht="14.25" x14ac:dyDescent="0.2">
      <c r="A22" s="35" t="s">
        <v>169</v>
      </c>
      <c r="B22" s="59">
        <f>+[1]Funcionamiento!I10</f>
        <v>3000000</v>
      </c>
      <c r="C22" s="59">
        <f>+[1]Funcionamiento!J10</f>
        <v>11200000</v>
      </c>
      <c r="D22" s="59">
        <f>+[1]Funcionamiento!K10</f>
        <v>5500000</v>
      </c>
      <c r="E22" s="59"/>
      <c r="F22" s="59">
        <f>+[1]Funcionamiento!L10</f>
        <v>2300000</v>
      </c>
      <c r="G22" s="59">
        <f>+[1]Funcionamiento!G10</f>
        <v>5000000</v>
      </c>
      <c r="H22" s="59">
        <f>+B22+C22+D22+G22+E22+F22</f>
        <v>27000000</v>
      </c>
      <c r="I22" s="32">
        <f>+[1]Funcionamiento!F10</f>
        <v>26457821.957000002</v>
      </c>
      <c r="J22" s="32">
        <f>+I22+H22</f>
        <v>53457821.957000002</v>
      </c>
      <c r="K22" s="32">
        <v>39551789</v>
      </c>
      <c r="L22" s="32">
        <f>+K22-J22</f>
        <v>-13906032.957000002</v>
      </c>
      <c r="M22" s="34">
        <f>IFERROR(K22/J22,0)</f>
        <v>0.73986906970909461</v>
      </c>
    </row>
    <row r="23" spans="1:13" ht="14.25" x14ac:dyDescent="0.2">
      <c r="A23" s="35" t="s">
        <v>168</v>
      </c>
      <c r="B23" s="32">
        <f>+[1]Funcionamiento!I24</f>
        <v>1458290.4800000002</v>
      </c>
      <c r="C23" s="59">
        <f>+[1]Funcionamiento!J24</f>
        <v>2000000</v>
      </c>
      <c r="D23" s="59">
        <f>+[1]Funcionamiento!K24</f>
        <v>0</v>
      </c>
      <c r="E23" s="32">
        <f>+[1]Funcionamiento!H24</f>
        <v>2400000</v>
      </c>
      <c r="F23" s="59">
        <v>0</v>
      </c>
      <c r="G23" s="32">
        <f>+[1]Funcionamiento!G24</f>
        <v>3000000</v>
      </c>
      <c r="H23" s="59">
        <f>+B23+C23+D23+G23+E23+F23</f>
        <v>8858290.4800000004</v>
      </c>
      <c r="I23" s="32">
        <f>+[1]Funcionamiento!F24</f>
        <v>2831880.2837999999</v>
      </c>
      <c r="J23" s="32">
        <f>+H23+I23</f>
        <v>11690170.763800001</v>
      </c>
      <c r="K23" s="32">
        <v>8151483</v>
      </c>
      <c r="L23" s="32">
        <f>+K23-J23</f>
        <v>-3538687.7638000008</v>
      </c>
      <c r="M23" s="34">
        <f>IFERROR(K23/J23,0)</f>
        <v>0.69729374914197428</v>
      </c>
    </row>
    <row r="24" spans="1:13" ht="14.25" x14ac:dyDescent="0.2">
      <c r="A24" s="35" t="s">
        <v>167</v>
      </c>
      <c r="B24" s="59">
        <v>0</v>
      </c>
      <c r="C24" s="59">
        <v>0</v>
      </c>
      <c r="D24" s="59"/>
      <c r="E24" s="59"/>
      <c r="F24" s="59">
        <v>0</v>
      </c>
      <c r="G24" s="59">
        <f>+[1]Funcionamiento!G14</f>
        <v>3000000</v>
      </c>
      <c r="H24" s="59">
        <f>+B24+C24+D24+G24+E24+F24</f>
        <v>3000000</v>
      </c>
      <c r="I24" s="32">
        <f>+[1]Funcionamiento!F14</f>
        <v>4782026.0160999997</v>
      </c>
      <c r="J24" s="32">
        <f>+H24+I24</f>
        <v>7782026.0160999997</v>
      </c>
      <c r="K24" s="32">
        <v>6098062</v>
      </c>
      <c r="L24" s="32">
        <f>+K24-J24</f>
        <v>-1683964.0160999997</v>
      </c>
      <c r="M24" s="34">
        <f>IFERROR(K24/J24,0)</f>
        <v>0.78360853425366384</v>
      </c>
    </row>
    <row r="25" spans="1:13" ht="14.25" x14ac:dyDescent="0.2">
      <c r="A25" s="35" t="s">
        <v>166</v>
      </c>
      <c r="B25" s="32">
        <f>+[1]Funcionamiento!I26</f>
        <v>4849332.7</v>
      </c>
      <c r="C25" s="59">
        <f>+[1]Funcionamiento!J26</f>
        <v>2643238</v>
      </c>
      <c r="D25" s="59">
        <f>+[1]Funcionamiento!K26</f>
        <v>1586000</v>
      </c>
      <c r="E25" s="59">
        <f>+[1]Funcionamiento!H26</f>
        <v>1000000</v>
      </c>
      <c r="F25" s="59">
        <f>+[1]Funcionamiento!L26</f>
        <v>0</v>
      </c>
      <c r="G25" s="59">
        <f>+[1]Funcionamiento!G26</f>
        <v>63000000</v>
      </c>
      <c r="H25" s="59">
        <f>+B25+C25+D25+G25+E25+F25</f>
        <v>73078570.700000003</v>
      </c>
      <c r="I25" s="32">
        <f>+[1]Funcionamiento!F26</f>
        <v>11704437.75</v>
      </c>
      <c r="J25" s="32">
        <f>+H25+I25</f>
        <v>84783008.450000003</v>
      </c>
      <c r="K25" s="32">
        <v>48818792</v>
      </c>
      <c r="L25" s="32">
        <f>+K25-J25</f>
        <v>-35964216.450000003</v>
      </c>
      <c r="M25" s="34">
        <f>IFERROR(K25/J25,0)</f>
        <v>0.57580867785306811</v>
      </c>
    </row>
    <row r="26" spans="1:13" ht="14.25" x14ac:dyDescent="0.2">
      <c r="A26" s="35" t="s">
        <v>165</v>
      </c>
      <c r="B26" s="59">
        <f>+[1]Funcionamiento!I28</f>
        <v>300000</v>
      </c>
      <c r="C26" s="59">
        <f>+[1]Funcionamiento!J28</f>
        <v>634377</v>
      </c>
      <c r="D26" s="59">
        <f>+[1]Funcionamiento!K28</f>
        <v>513250</v>
      </c>
      <c r="E26" s="59">
        <f>+[1]Funcionamiento!H28</f>
        <v>300000</v>
      </c>
      <c r="F26" s="59">
        <f>+[1]Funcionamiento!L28</f>
        <v>602658</v>
      </c>
      <c r="G26" s="59">
        <f>+[1]Funcionamiento!G28</f>
        <v>750000</v>
      </c>
      <c r="H26" s="59">
        <f>+B26+C26+D26+G26+E26+F26</f>
        <v>3100285</v>
      </c>
      <c r="I26" s="32">
        <f>+[1]Funcionamiento!F28</f>
        <v>1134086.5286999999</v>
      </c>
      <c r="J26" s="32">
        <f>+H26+I26</f>
        <v>4234371.5286999997</v>
      </c>
      <c r="K26" s="32">
        <v>1434900</v>
      </c>
      <c r="L26" s="32">
        <f>+K26-J26</f>
        <v>-2799471.5286999997</v>
      </c>
      <c r="M26" s="34">
        <f>IFERROR(K26/J26,0)</f>
        <v>0.3388696504958153</v>
      </c>
    </row>
    <row r="27" spans="1:13" ht="14.25" x14ac:dyDescent="0.2">
      <c r="A27" s="60" t="s">
        <v>164</v>
      </c>
      <c r="B27" s="59">
        <v>0</v>
      </c>
      <c r="C27" s="59">
        <v>0</v>
      </c>
      <c r="D27" s="59">
        <v>0</v>
      </c>
      <c r="E27" s="59"/>
      <c r="F27" s="59">
        <v>0</v>
      </c>
      <c r="G27" s="59">
        <v>0</v>
      </c>
      <c r="H27" s="59">
        <f>+B27+C27+D27+G27+E27+F27</f>
        <v>0</v>
      </c>
      <c r="I27" s="32">
        <f>+[1]Funcionamiento!F8</f>
        <v>20000000</v>
      </c>
      <c r="J27" s="32">
        <f>+H27+I27</f>
        <v>20000000</v>
      </c>
      <c r="K27" s="32">
        <v>10952684</v>
      </c>
      <c r="L27" s="32">
        <f>+K27-J27</f>
        <v>-9047316</v>
      </c>
      <c r="M27" s="34">
        <f>IFERROR(K27/J27,0)</f>
        <v>0.54763419999999996</v>
      </c>
    </row>
    <row r="28" spans="1:13" ht="14.25" x14ac:dyDescent="0.2">
      <c r="A28" s="35" t="s">
        <v>163</v>
      </c>
      <c r="B28" s="59">
        <f>+[1]Funcionamiento!I16</f>
        <v>1900000</v>
      </c>
      <c r="C28" s="59">
        <f>+[1]Funcionamiento!J16</f>
        <v>1900000</v>
      </c>
      <c r="D28" s="59">
        <f>+[1]Funcionamiento!K16</f>
        <v>1900000</v>
      </c>
      <c r="E28" s="59">
        <f>+[1]Funcionamiento!H16</f>
        <v>1900000</v>
      </c>
      <c r="F28" s="59">
        <f>+[1]Funcionamiento!L16</f>
        <v>1900000</v>
      </c>
      <c r="G28" s="59">
        <f>+[1]Funcionamiento!G16</f>
        <v>1900000</v>
      </c>
      <c r="H28" s="59">
        <f>+B28+C28+D28+G28+E28+F28</f>
        <v>11400000</v>
      </c>
      <c r="I28" s="32">
        <f>+[1]Funcionamiento!F16</f>
        <v>5144402.0053500002</v>
      </c>
      <c r="J28" s="32">
        <f>+H28+I28</f>
        <v>16544402.005350001</v>
      </c>
      <c r="K28" s="32">
        <v>13290080</v>
      </c>
      <c r="L28" s="32">
        <f>+K28-J28</f>
        <v>-3254322.0053500012</v>
      </c>
      <c r="M28" s="34">
        <f>IFERROR(K28/J28,0)</f>
        <v>0.80329769523868899</v>
      </c>
    </row>
    <row r="29" spans="1:13" ht="14.25" x14ac:dyDescent="0.2">
      <c r="A29" s="35" t="s">
        <v>162</v>
      </c>
      <c r="B29" s="59">
        <f>+[1]Funcionamiento!I30</f>
        <v>1500000</v>
      </c>
      <c r="C29" s="59">
        <f>[1]Funcionamiento!J30</f>
        <v>500000</v>
      </c>
      <c r="D29" s="59">
        <f>+[1]Funcionamiento!K30</f>
        <v>1000000</v>
      </c>
      <c r="E29" s="59">
        <f>+[1]Funcionamiento!H30</f>
        <v>375000</v>
      </c>
      <c r="F29" s="59">
        <v>0</v>
      </c>
      <c r="G29" s="59">
        <f>+[1]Funcionamiento!G30</f>
        <v>9000000</v>
      </c>
      <c r="H29" s="59">
        <f>+B29+C29+D29+G29+E29+F29</f>
        <v>12375000</v>
      </c>
      <c r="I29" s="32">
        <f>+[1]Funcionamiento!F30</f>
        <v>5500000</v>
      </c>
      <c r="J29" s="32">
        <f>+H29+I29</f>
        <v>17875000</v>
      </c>
      <c r="K29" s="32">
        <v>4463511</v>
      </c>
      <c r="L29" s="32">
        <f>+K29-J29</f>
        <v>-13411489</v>
      </c>
      <c r="M29" s="34">
        <f>IFERROR(K29/J29,0)</f>
        <v>0.24970690909090909</v>
      </c>
    </row>
    <row r="30" spans="1:13" ht="14.25" x14ac:dyDescent="0.2">
      <c r="A30" s="35" t="s">
        <v>161</v>
      </c>
      <c r="B30" s="59">
        <v>0</v>
      </c>
      <c r="C30" s="59">
        <v>0</v>
      </c>
      <c r="D30" s="59"/>
      <c r="E30" s="59"/>
      <c r="F30" s="59">
        <v>0</v>
      </c>
      <c r="G30" s="59">
        <f>+[1]Funcionamiento!G34</f>
        <v>14400000</v>
      </c>
      <c r="H30" s="59">
        <f>+B30+C30+D30+G30+E30+F30</f>
        <v>14400000</v>
      </c>
      <c r="I30" s="32">
        <f>+[1]Funcionamiento!F34</f>
        <v>21887665.75</v>
      </c>
      <c r="J30" s="32">
        <f>+H30+I30</f>
        <v>36287665.75</v>
      </c>
      <c r="K30" s="32">
        <v>23432611</v>
      </c>
      <c r="L30" s="32">
        <f>+K30-J30</f>
        <v>-12855054.75</v>
      </c>
      <c r="M30" s="34">
        <f>IFERROR(K30/J30,0)</f>
        <v>0.64574588956579548</v>
      </c>
    </row>
    <row r="31" spans="1:13" ht="14.25" x14ac:dyDescent="0.2">
      <c r="A31" s="35" t="s">
        <v>160</v>
      </c>
      <c r="B31" s="32">
        <f>[1]Funcionamiento!I22</f>
        <v>3000000</v>
      </c>
      <c r="C31" s="32">
        <f>[1]Funcionamiento!J22</f>
        <v>4061599</v>
      </c>
      <c r="D31" s="32">
        <f>+[1]Funcionamiento!K22</f>
        <v>1929612.5</v>
      </c>
      <c r="E31" s="32"/>
      <c r="F31" s="59">
        <f>+[1]Funcionamiento!L22</f>
        <v>6500000</v>
      </c>
      <c r="G31" s="32">
        <f>+[1]Funcionamiento!G22</f>
        <v>80000000</v>
      </c>
      <c r="H31" s="59">
        <f>+B31+C31+D31+G31+E31+F31</f>
        <v>95491211.5</v>
      </c>
      <c r="I31" s="32">
        <f>+[1]Funcionamiento!F22</f>
        <v>6250000</v>
      </c>
      <c r="J31" s="32">
        <f>+H31+I31</f>
        <v>101741211.5</v>
      </c>
      <c r="K31" s="32">
        <v>91644597</v>
      </c>
      <c r="L31" s="32">
        <f>+K31-J31</f>
        <v>-10096614.5</v>
      </c>
      <c r="M31" s="34">
        <f>IFERROR(K31/J31,0)</f>
        <v>0.90076180191740685</v>
      </c>
    </row>
    <row r="32" spans="1:13" ht="14.25" x14ac:dyDescent="0.2">
      <c r="A32" s="35" t="s">
        <v>159</v>
      </c>
      <c r="B32" s="59">
        <v>0</v>
      </c>
      <c r="C32" s="59">
        <v>0</v>
      </c>
      <c r="D32" s="59"/>
      <c r="E32" s="59"/>
      <c r="F32" s="59">
        <v>0</v>
      </c>
      <c r="G32" s="59">
        <v>0</v>
      </c>
      <c r="H32" s="59">
        <f>+B32+C32+D32+G32+E32+F32</f>
        <v>0</v>
      </c>
      <c r="I32" s="32">
        <f>+[1]Funcionamiento!F12</f>
        <v>3990608.0902500004</v>
      </c>
      <c r="J32" s="32">
        <f>+H32+I32</f>
        <v>3990608.0902500004</v>
      </c>
      <c r="K32" s="32">
        <v>3978659</v>
      </c>
      <c r="L32" s="32">
        <f>+K32-J32</f>
        <v>-11949.090250000358</v>
      </c>
      <c r="M32" s="34">
        <f>IFERROR(K32/J32,0)</f>
        <v>0.99700569688133622</v>
      </c>
    </row>
    <row r="33" spans="1:13" ht="14.25" x14ac:dyDescent="0.2">
      <c r="A33" s="35" t="s">
        <v>158</v>
      </c>
      <c r="B33" s="32">
        <f>[1]Funcionamiento!I18</f>
        <v>2435610.909</v>
      </c>
      <c r="C33" s="32">
        <f>[1]Funcionamiento!J18</f>
        <v>947182.10655000003</v>
      </c>
      <c r="D33" s="32">
        <f>+[1]Funcionamiento!K18</f>
        <v>405935.15149999998</v>
      </c>
      <c r="E33" s="32"/>
      <c r="F33" s="32">
        <f>+[1]Funcionamiento!L18</f>
        <v>2435610.909</v>
      </c>
      <c r="G33" s="32">
        <f>+[1]Funcionamiento!G17+[1]Funcionamiento!G18</f>
        <v>2190000</v>
      </c>
      <c r="H33" s="59">
        <f>+B33+C33+D33+G33+E33+F33</f>
        <v>8414339.0760500003</v>
      </c>
      <c r="I33" s="32">
        <f>+[1]Funcionamiento!F18</f>
        <v>6900897.8346500006</v>
      </c>
      <c r="J33" s="32">
        <f>+H33+I33</f>
        <v>15315236.910700001</v>
      </c>
      <c r="K33" s="32">
        <v>12282977</v>
      </c>
      <c r="L33" s="32">
        <f>+K33-J33</f>
        <v>-3032259.9107000008</v>
      </c>
      <c r="M33" s="34">
        <f>IFERROR(K33/J33,0)</f>
        <v>0.80201025107345802</v>
      </c>
    </row>
    <row r="34" spans="1:13" ht="14.25" x14ac:dyDescent="0.2">
      <c r="A34" s="35" t="s">
        <v>157</v>
      </c>
      <c r="B34" s="59">
        <f>+[1]Funcionamiento!I20</f>
        <v>750000</v>
      </c>
      <c r="C34" s="59">
        <v>0</v>
      </c>
      <c r="D34" s="59"/>
      <c r="E34" s="59"/>
      <c r="F34" s="59">
        <f>+[1]Funcionamiento!L20</f>
        <v>5162268</v>
      </c>
      <c r="G34" s="59">
        <f>+[1]Funcionamiento!G20</f>
        <v>2320000</v>
      </c>
      <c r="H34" s="59">
        <f>+B34+C34+D34+G34+E34+F34</f>
        <v>8232268</v>
      </c>
      <c r="I34" s="32">
        <f>+[1]Funcionamiento!F20</f>
        <v>12186796.711099999</v>
      </c>
      <c r="J34" s="32">
        <f>+H34+I34</f>
        <v>20419064.711099997</v>
      </c>
      <c r="K34" s="32">
        <v>15108651</v>
      </c>
      <c r="L34" s="32">
        <f>+K34-J34</f>
        <v>-5310413.7110999972</v>
      </c>
      <c r="M34" s="34">
        <f>IFERROR(K34/J34,0)</f>
        <v>0.73992865068823621</v>
      </c>
    </row>
    <row r="35" spans="1:13" ht="14.25" x14ac:dyDescent="0.2">
      <c r="A35" s="35" t="s">
        <v>156</v>
      </c>
      <c r="B35" s="59">
        <v>0</v>
      </c>
      <c r="C35" s="59">
        <v>0</v>
      </c>
      <c r="D35" s="59"/>
      <c r="E35" s="59"/>
      <c r="F35" s="59">
        <v>0</v>
      </c>
      <c r="G35" s="59">
        <v>0</v>
      </c>
      <c r="H35" s="59">
        <f>+B35+C35+D35+G35+E35+F35</f>
        <v>0</v>
      </c>
      <c r="I35" s="32">
        <f>+[1]Funcionamiento!F36</f>
        <v>0</v>
      </c>
      <c r="J35" s="32">
        <f>+H35+I35</f>
        <v>0</v>
      </c>
      <c r="K35" s="32">
        <v>0</v>
      </c>
      <c r="L35" s="32">
        <f>+K35-J35</f>
        <v>0</v>
      </c>
      <c r="M35" s="34">
        <f>IFERROR(K35/J35,0)</f>
        <v>0</v>
      </c>
    </row>
    <row r="36" spans="1:13" ht="14.25" x14ac:dyDescent="0.2">
      <c r="A36" s="35" t="s">
        <v>155</v>
      </c>
      <c r="B36" s="59">
        <v>0</v>
      </c>
      <c r="C36" s="59">
        <v>0</v>
      </c>
      <c r="D36" s="59"/>
      <c r="E36" s="59"/>
      <c r="F36" s="59">
        <v>0</v>
      </c>
      <c r="G36" s="59">
        <v>0</v>
      </c>
      <c r="H36" s="59">
        <f>+B36+C36+D36+G36+E36+F36</f>
        <v>0</v>
      </c>
      <c r="I36" s="32">
        <f>+[1]Funcionamiento!F32</f>
        <v>5246820.611349999</v>
      </c>
      <c r="J36" s="32">
        <f>+H36+I36</f>
        <v>5246820.611349999</v>
      </c>
      <c r="K36" s="32">
        <v>4101116</v>
      </c>
      <c r="L36" s="32">
        <f>+K36-J36</f>
        <v>-1145704.611349999</v>
      </c>
      <c r="M36" s="34">
        <f>IFERROR(K36/J36,0)</f>
        <v>0.78163831085217705</v>
      </c>
    </row>
    <row r="37" spans="1:13" ht="15" x14ac:dyDescent="0.25">
      <c r="A37" s="31" t="s">
        <v>154</v>
      </c>
      <c r="B37" s="30">
        <f>SUM(B22:B36)</f>
        <v>19193234.089000002</v>
      </c>
      <c r="C37" s="30">
        <f>SUM(C22:C36)</f>
        <v>23886396.106550001</v>
      </c>
      <c r="D37" s="30">
        <f>SUM(D22:D36)</f>
        <v>12834797.6515</v>
      </c>
      <c r="E37" s="30">
        <f>SUM(E22:E36)</f>
        <v>5975000</v>
      </c>
      <c r="F37" s="30">
        <f>SUM(F22:F36)</f>
        <v>18900536.909000002</v>
      </c>
      <c r="G37" s="30">
        <f>SUM(G22:G36)</f>
        <v>184560000</v>
      </c>
      <c r="H37" s="58">
        <f>SUM(H22:H36)</f>
        <v>265349964.75605002</v>
      </c>
      <c r="I37" s="30">
        <f>SUM(I22:I36)</f>
        <v>134017443.53829999</v>
      </c>
      <c r="J37" s="30">
        <f>SUM(J22:J36)</f>
        <v>399367408.29435003</v>
      </c>
      <c r="K37" s="30">
        <f>SUM(K22:K36)</f>
        <v>283309912</v>
      </c>
      <c r="L37" s="30">
        <f>+K37-J37</f>
        <v>-116057496.29435003</v>
      </c>
      <c r="M37" s="29">
        <f>IFERROR(K37/J37,0)</f>
        <v>0.70939667613334401</v>
      </c>
    </row>
    <row r="38" spans="1:13" ht="15" x14ac:dyDescent="0.25">
      <c r="A38" s="57" t="s">
        <v>153</v>
      </c>
      <c r="B38" s="55">
        <f>+B37+B20</f>
        <v>299884407.68236381</v>
      </c>
      <c r="C38" s="55">
        <f>+C37+C20</f>
        <v>109028645.49493513</v>
      </c>
      <c r="D38" s="55">
        <f>+D37+D20</f>
        <v>86024916.788925499</v>
      </c>
      <c r="E38" s="55">
        <f>+E37+E20</f>
        <v>16002223.294573331</v>
      </c>
      <c r="F38" s="55">
        <f>+F37+F20</f>
        <v>94177249.591002673</v>
      </c>
      <c r="G38" s="55">
        <f>+G37+G20</f>
        <v>452984696.25904191</v>
      </c>
      <c r="H38" s="56">
        <f>+B38+C38+D38+G38+E38+F38</f>
        <v>1058102139.1108423</v>
      </c>
      <c r="I38" s="55">
        <f>+I37+I20</f>
        <v>217191038.99689999</v>
      </c>
      <c r="J38" s="55">
        <f>+J37+J20</f>
        <v>1275293178.1077423</v>
      </c>
      <c r="K38" s="55">
        <f>+K37+K20</f>
        <v>1095158863</v>
      </c>
      <c r="L38" s="55">
        <f>+K38-J38</f>
        <v>-180134315.10774231</v>
      </c>
      <c r="M38" s="54">
        <f>IFERROR(K38/J38,0)</f>
        <v>0.85875066361209396</v>
      </c>
    </row>
    <row r="39" spans="1:13" ht="15" x14ac:dyDescent="0.25">
      <c r="A39" s="53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1"/>
    </row>
    <row r="40" spans="1:13" ht="15" x14ac:dyDescent="0.25">
      <c r="A40" s="49" t="s">
        <v>152</v>
      </c>
      <c r="B40" s="48">
        <f>+B42</f>
        <v>542427133.38400006</v>
      </c>
      <c r="C40" s="48">
        <f>+C129</f>
        <v>295532180</v>
      </c>
      <c r="D40" s="48">
        <f>+D151</f>
        <v>322541154</v>
      </c>
      <c r="E40" s="48">
        <f>+E183</f>
        <v>45000000</v>
      </c>
      <c r="F40" s="48">
        <f>+F75</f>
        <v>1293402400</v>
      </c>
      <c r="G40" s="48">
        <f>+G105</f>
        <v>2350611000</v>
      </c>
      <c r="H40" s="48">
        <f>+B40+C40+D40+G40+E40+F40</f>
        <v>4849513867.3839998</v>
      </c>
      <c r="I40" s="48">
        <v>0</v>
      </c>
      <c r="J40" s="48">
        <f>+I40+H40</f>
        <v>4849513867.3839998</v>
      </c>
      <c r="K40" s="48">
        <f>+K42+K75+K105+K129+K151+K183</f>
        <v>3396329762</v>
      </c>
      <c r="L40" s="48">
        <f>+K40-J40</f>
        <v>-1453184105.3839998</v>
      </c>
      <c r="M40" s="50">
        <f>IFERROR(K40/J40,0)</f>
        <v>0.70034437572030306</v>
      </c>
    </row>
    <row r="41" spans="1:13" ht="15" x14ac:dyDescent="0.25">
      <c r="A41" s="49"/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50"/>
    </row>
    <row r="42" spans="1:13" ht="15" x14ac:dyDescent="0.25">
      <c r="A42" s="49" t="s">
        <v>151</v>
      </c>
      <c r="B42" s="48">
        <f>+B43+B47+B58+B62+B66+B71</f>
        <v>542427133.38400006</v>
      </c>
      <c r="C42" s="48"/>
      <c r="D42" s="48"/>
      <c r="E42" s="48"/>
      <c r="F42" s="48"/>
      <c r="G42" s="48"/>
      <c r="H42" s="48">
        <f>+H43+H47+H58+H62+H66+H71</f>
        <v>542427133.38400006</v>
      </c>
      <c r="I42" s="48"/>
      <c r="J42" s="48">
        <f>+H42+I42</f>
        <v>542427133.38400006</v>
      </c>
      <c r="K42" s="48">
        <f>+K43+K47+K58+K62+K66+K71</f>
        <v>436153527</v>
      </c>
      <c r="L42" s="48">
        <f>+K42-J42</f>
        <v>-106273606.38400006</v>
      </c>
      <c r="M42" s="29">
        <f>IFERROR(K42/J42,0)</f>
        <v>0.80407763579045399</v>
      </c>
    </row>
    <row r="43" spans="1:13" s="42" customFormat="1" ht="15" x14ac:dyDescent="0.25">
      <c r="A43" s="36" t="s">
        <v>150</v>
      </c>
      <c r="B43" s="30">
        <f>+SUM(B44:B46)</f>
        <v>31795371.634000003</v>
      </c>
      <c r="C43" s="30"/>
      <c r="D43" s="30"/>
      <c r="E43" s="30"/>
      <c r="F43" s="30"/>
      <c r="G43" s="30"/>
      <c r="H43" s="30">
        <f>+SUM(H44:H46)</f>
        <v>31795371.634000003</v>
      </c>
      <c r="I43" s="30"/>
      <c r="J43" s="30">
        <f>+SUM(J44:J46)</f>
        <v>31795371.634000003</v>
      </c>
      <c r="K43" s="30">
        <f>+SUM(K44:K46)</f>
        <v>27873289</v>
      </c>
      <c r="L43" s="30">
        <f>+K43-J43</f>
        <v>-3922082.6340000033</v>
      </c>
      <c r="M43" s="29">
        <f>IFERROR(K43/J43,0)</f>
        <v>0.87664611443616625</v>
      </c>
    </row>
    <row r="44" spans="1:13" s="42" customFormat="1" ht="15" hidden="1" outlineLevel="1" x14ac:dyDescent="0.25">
      <c r="A44" s="43" t="s">
        <v>149</v>
      </c>
      <c r="B44" s="32">
        <f>+[6]Enviado!$C$17+64000</f>
        <v>9924075.6699999999</v>
      </c>
      <c r="C44" s="30"/>
      <c r="D44" s="30"/>
      <c r="E44" s="30"/>
      <c r="F44" s="30"/>
      <c r="G44" s="30"/>
      <c r="H44" s="32">
        <f>+B44+C44+D44+G44+E44+F44</f>
        <v>9924075.6699999999</v>
      </c>
      <c r="I44" s="30"/>
      <c r="J44" s="40">
        <f>+H44+I44</f>
        <v>9924075.6699999999</v>
      </c>
      <c r="K44" s="40">
        <v>9923256</v>
      </c>
      <c r="L44" s="40">
        <f>+K44-J44</f>
        <v>-819.66999999992549</v>
      </c>
      <c r="M44" s="34">
        <f>IFERROR(K44/J44,0)</f>
        <v>0.99991740590990474</v>
      </c>
    </row>
    <row r="45" spans="1:13" s="42" customFormat="1" ht="15" hidden="1" outlineLevel="1" x14ac:dyDescent="0.25">
      <c r="A45" s="43" t="s">
        <v>148</v>
      </c>
      <c r="B45" s="32">
        <f>+[6]Enviado!$C$18-450000-64000</f>
        <v>4486000</v>
      </c>
      <c r="C45" s="30"/>
      <c r="D45" s="30"/>
      <c r="E45" s="30"/>
      <c r="F45" s="30"/>
      <c r="G45" s="30"/>
      <c r="H45" s="32">
        <f>+B45+C45+D45+G45+E45+F45</f>
        <v>4486000</v>
      </c>
      <c r="I45" s="30"/>
      <c r="J45" s="40">
        <f>+H45+I45</f>
        <v>4486000</v>
      </c>
      <c r="K45" s="40">
        <v>616844</v>
      </c>
      <c r="L45" s="40">
        <f>+K45-J45</f>
        <v>-3869156</v>
      </c>
      <c r="M45" s="34">
        <f>IFERROR(K45/J45,0)</f>
        <v>0.13750423539901918</v>
      </c>
    </row>
    <row r="46" spans="1:13" s="42" customFormat="1" ht="15" hidden="1" outlineLevel="1" x14ac:dyDescent="0.25">
      <c r="A46" s="43" t="s">
        <v>147</v>
      </c>
      <c r="B46" s="32">
        <f>+[6]Enviado!$C$19+450000</f>
        <v>17385295.964000002</v>
      </c>
      <c r="C46" s="30"/>
      <c r="D46" s="30"/>
      <c r="E46" s="30"/>
      <c r="F46" s="30"/>
      <c r="G46" s="30"/>
      <c r="H46" s="32">
        <f>+B46+C46+D46+G46+E46+F46</f>
        <v>17385295.964000002</v>
      </c>
      <c r="I46" s="30"/>
      <c r="J46" s="40">
        <f>+H46+I46</f>
        <v>17385295.964000002</v>
      </c>
      <c r="K46" s="40">
        <v>17333189</v>
      </c>
      <c r="L46" s="40">
        <f>+K46-J46</f>
        <v>-52106.96400000155</v>
      </c>
      <c r="M46" s="34">
        <f>IFERROR(K46/J46,0)</f>
        <v>0.99700281409600966</v>
      </c>
    </row>
    <row r="47" spans="1:13" s="42" customFormat="1" ht="15" collapsed="1" x14ac:dyDescent="0.25">
      <c r="A47" s="44" t="s">
        <v>146</v>
      </c>
      <c r="B47" s="38">
        <f>+B48+B49+B57</f>
        <v>256453811.64999998</v>
      </c>
      <c r="C47" s="30"/>
      <c r="D47" s="30"/>
      <c r="E47" s="30"/>
      <c r="F47" s="30"/>
      <c r="G47" s="30"/>
      <c r="H47" s="38">
        <f>+H48+H49+H57</f>
        <v>256453811.64999998</v>
      </c>
      <c r="I47" s="30"/>
      <c r="J47" s="38">
        <f>+J48+J49+J57</f>
        <v>256453811.64999998</v>
      </c>
      <c r="K47" s="38">
        <f>+K48+K49+K57</f>
        <v>169566313</v>
      </c>
      <c r="L47" s="38">
        <f>+K47-J47</f>
        <v>-86887498.649999976</v>
      </c>
      <c r="M47" s="29">
        <f>IFERROR(K47/J47,0)</f>
        <v>0.6611963063018097</v>
      </c>
    </row>
    <row r="48" spans="1:13" s="42" customFormat="1" ht="15" hidden="1" outlineLevel="1" x14ac:dyDescent="0.25">
      <c r="A48" s="43" t="s">
        <v>145</v>
      </c>
      <c r="B48" s="32">
        <f>+[6]Enviado!$C$22</f>
        <v>65410163.390000001</v>
      </c>
      <c r="C48" s="30"/>
      <c r="D48" s="30"/>
      <c r="E48" s="30"/>
      <c r="F48" s="30"/>
      <c r="G48" s="30"/>
      <c r="H48" s="32">
        <f>+B48+C48+D48+G48+E48+F48</f>
        <v>65410163.390000001</v>
      </c>
      <c r="I48" s="30"/>
      <c r="J48" s="40">
        <f>+H48+I48</f>
        <v>65410163.390000001</v>
      </c>
      <c r="K48" s="40">
        <v>50468646</v>
      </c>
      <c r="L48" s="40">
        <f>+K48-J48</f>
        <v>-14941517.390000001</v>
      </c>
      <c r="M48" s="34">
        <f>IFERROR(K48/J48,0)</f>
        <v>0.77157192987100409</v>
      </c>
    </row>
    <row r="49" spans="1:13" s="42" customFormat="1" ht="15" hidden="1" outlineLevel="1" x14ac:dyDescent="0.25">
      <c r="A49" s="43" t="s">
        <v>144</v>
      </c>
      <c r="B49" s="32">
        <f>+B50+B53+B56</f>
        <v>78130422</v>
      </c>
      <c r="C49" s="30"/>
      <c r="D49" s="30"/>
      <c r="E49" s="30"/>
      <c r="F49" s="30"/>
      <c r="G49" s="30"/>
      <c r="H49" s="32">
        <f>+B49+C49+D49+G49+E49+F49</f>
        <v>78130422</v>
      </c>
      <c r="I49" s="30"/>
      <c r="J49" s="40">
        <f>+H49+I49</f>
        <v>78130422</v>
      </c>
      <c r="K49" s="40">
        <f>+K50+K53+K56</f>
        <v>8130422</v>
      </c>
      <c r="L49" s="40">
        <f>+K49-J49</f>
        <v>-70000000</v>
      </c>
      <c r="M49" s="34">
        <f>IFERROR(K49/J49,0)</f>
        <v>0.10406217951824194</v>
      </c>
    </row>
    <row r="50" spans="1:13" s="42" customFormat="1" ht="15" hidden="1" outlineLevel="2" x14ac:dyDescent="0.25">
      <c r="A50" s="43" t="s">
        <v>143</v>
      </c>
      <c r="B50" s="32">
        <f>+B51+B52</f>
        <v>15000000</v>
      </c>
      <c r="C50" s="30"/>
      <c r="D50" s="30"/>
      <c r="E50" s="30"/>
      <c r="F50" s="30"/>
      <c r="G50" s="30"/>
      <c r="H50" s="32">
        <f>+B50+C50+D50+G50+E50+F50</f>
        <v>15000000</v>
      </c>
      <c r="I50" s="30"/>
      <c r="J50" s="40">
        <f>+H50+I50</f>
        <v>15000000</v>
      </c>
      <c r="K50" s="40">
        <f>+K51+K52</f>
        <v>0</v>
      </c>
      <c r="L50" s="40">
        <f>+K50-J50</f>
        <v>-15000000</v>
      </c>
      <c r="M50" s="34">
        <f>IFERROR(K50/J50,0)</f>
        <v>0</v>
      </c>
    </row>
    <row r="51" spans="1:13" s="42" customFormat="1" ht="15" hidden="1" outlineLevel="2" x14ac:dyDescent="0.25">
      <c r="A51" s="43" t="s">
        <v>142</v>
      </c>
      <c r="B51" s="32"/>
      <c r="C51" s="30"/>
      <c r="D51" s="30"/>
      <c r="E51" s="30"/>
      <c r="F51" s="30"/>
      <c r="G51" s="30"/>
      <c r="H51" s="32">
        <f>+B51+C51+D51+G51+E51+F51</f>
        <v>0</v>
      </c>
      <c r="I51" s="30"/>
      <c r="J51" s="40">
        <f>+H51+I51</f>
        <v>0</v>
      </c>
      <c r="K51" s="40">
        <v>0</v>
      </c>
      <c r="L51" s="40">
        <f>+K51-J51</f>
        <v>0</v>
      </c>
      <c r="M51" s="34">
        <f>IFERROR(K51/J51,0)</f>
        <v>0</v>
      </c>
    </row>
    <row r="52" spans="1:13" s="42" customFormat="1" ht="15" hidden="1" outlineLevel="2" x14ac:dyDescent="0.25">
      <c r="A52" s="43" t="s">
        <v>141</v>
      </c>
      <c r="B52" s="32">
        <v>15000000</v>
      </c>
      <c r="C52" s="30"/>
      <c r="D52" s="30"/>
      <c r="E52" s="30"/>
      <c r="F52" s="30"/>
      <c r="G52" s="30"/>
      <c r="H52" s="32">
        <f>+B52+C52+D52+G52+E52+F52</f>
        <v>15000000</v>
      </c>
      <c r="I52" s="30"/>
      <c r="J52" s="40">
        <f>+H52+I52</f>
        <v>15000000</v>
      </c>
      <c r="K52" s="40"/>
      <c r="L52" s="40">
        <f>+K52-J52</f>
        <v>-15000000</v>
      </c>
      <c r="M52" s="34">
        <f>IFERROR(K52/J52,0)</f>
        <v>0</v>
      </c>
    </row>
    <row r="53" spans="1:13" s="42" customFormat="1" ht="15" hidden="1" outlineLevel="2" x14ac:dyDescent="0.25">
      <c r="A53" s="43" t="s">
        <v>140</v>
      </c>
      <c r="B53" s="32">
        <f>+B54+B55</f>
        <v>55000000</v>
      </c>
      <c r="C53" s="30"/>
      <c r="D53" s="30"/>
      <c r="E53" s="30"/>
      <c r="F53" s="30"/>
      <c r="G53" s="30"/>
      <c r="H53" s="32">
        <f>+B53+C53+D53+G53+E53+F53</f>
        <v>55000000</v>
      </c>
      <c r="I53" s="30"/>
      <c r="J53" s="40">
        <f>+H53+I53</f>
        <v>55000000</v>
      </c>
      <c r="K53" s="40">
        <f>+K54+K55</f>
        <v>0</v>
      </c>
      <c r="L53" s="40">
        <f>+K53-J53</f>
        <v>-55000000</v>
      </c>
      <c r="M53" s="34">
        <f>IFERROR(K53/J53,0)</f>
        <v>0</v>
      </c>
    </row>
    <row r="54" spans="1:13" s="42" customFormat="1" ht="15" hidden="1" outlineLevel="2" x14ac:dyDescent="0.25">
      <c r="A54" s="43" t="s">
        <v>139</v>
      </c>
      <c r="B54" s="32">
        <v>20000000</v>
      </c>
      <c r="C54" s="30"/>
      <c r="D54" s="30"/>
      <c r="E54" s="30"/>
      <c r="F54" s="30"/>
      <c r="G54" s="30"/>
      <c r="H54" s="32">
        <f>+B54+C54+D54+G54+E54+F54</f>
        <v>20000000</v>
      </c>
      <c r="I54" s="30"/>
      <c r="J54" s="40">
        <f>+H54+I54</f>
        <v>20000000</v>
      </c>
      <c r="K54" s="40">
        <v>0</v>
      </c>
      <c r="L54" s="40">
        <f>+K54-J54</f>
        <v>-20000000</v>
      </c>
      <c r="M54" s="34">
        <f>IFERROR(K54/J54,0)</f>
        <v>0</v>
      </c>
    </row>
    <row r="55" spans="1:13" s="42" customFormat="1" ht="15" hidden="1" outlineLevel="2" x14ac:dyDescent="0.25">
      <c r="A55" s="43" t="s">
        <v>138</v>
      </c>
      <c r="B55" s="32">
        <v>35000000</v>
      </c>
      <c r="C55" s="30"/>
      <c r="D55" s="30"/>
      <c r="E55" s="30"/>
      <c r="F55" s="30"/>
      <c r="G55" s="30"/>
      <c r="H55" s="32">
        <f>+B55+C55+D55+G55+E55+F55</f>
        <v>35000000</v>
      </c>
      <c r="I55" s="30"/>
      <c r="J55" s="40">
        <f>+H55+I55</f>
        <v>35000000</v>
      </c>
      <c r="K55" s="40"/>
      <c r="L55" s="40">
        <f>+K55-J55</f>
        <v>-35000000</v>
      </c>
      <c r="M55" s="34">
        <f>IFERROR(K55/J55,0)</f>
        <v>0</v>
      </c>
    </row>
    <row r="56" spans="1:13" s="42" customFormat="1" ht="15" hidden="1" outlineLevel="2" x14ac:dyDescent="0.25">
      <c r="A56" s="43" t="s">
        <v>137</v>
      </c>
      <c r="B56" s="32">
        <v>8130422</v>
      </c>
      <c r="C56" s="30"/>
      <c r="D56" s="30"/>
      <c r="E56" s="30"/>
      <c r="F56" s="30"/>
      <c r="G56" s="30"/>
      <c r="H56" s="32">
        <f>+B56+C56+D56+G56+E56+F56</f>
        <v>8130422</v>
      </c>
      <c r="I56" s="30"/>
      <c r="J56" s="40">
        <f>+H56+I56</f>
        <v>8130422</v>
      </c>
      <c r="K56" s="40">
        <v>8130422</v>
      </c>
      <c r="L56" s="40">
        <f>+K56-J56</f>
        <v>0</v>
      </c>
      <c r="M56" s="34">
        <f>IFERROR(K56/J56,0)</f>
        <v>1</v>
      </c>
    </row>
    <row r="57" spans="1:13" s="42" customFormat="1" ht="15" hidden="1" outlineLevel="1" x14ac:dyDescent="0.25">
      <c r="A57" s="43" t="s">
        <v>136</v>
      </c>
      <c r="B57" s="32">
        <f>+[6]Enviado!$C$24</f>
        <v>112913226.26000001</v>
      </c>
      <c r="C57" s="30"/>
      <c r="D57" s="30"/>
      <c r="E57" s="30"/>
      <c r="F57" s="30"/>
      <c r="G57" s="30"/>
      <c r="H57" s="32">
        <f>+B57+C57+D57+G57+E57+F57</f>
        <v>112913226.26000001</v>
      </c>
      <c r="I57" s="30"/>
      <c r="J57" s="40">
        <f>+H57+I57</f>
        <v>112913226.26000001</v>
      </c>
      <c r="K57" s="40">
        <v>110967245</v>
      </c>
      <c r="L57" s="40">
        <f>+K57-J57</f>
        <v>-1945981.2600000054</v>
      </c>
      <c r="M57" s="34">
        <f>IFERROR(K57/J57,0)</f>
        <v>0.98276569251932377</v>
      </c>
    </row>
    <row r="58" spans="1:13" s="42" customFormat="1" ht="15" collapsed="1" x14ac:dyDescent="0.25">
      <c r="A58" s="44" t="s">
        <v>135</v>
      </c>
      <c r="B58" s="38">
        <f>SUM(B59:B61)</f>
        <v>52783937.280000001</v>
      </c>
      <c r="C58" s="30"/>
      <c r="D58" s="30"/>
      <c r="E58" s="30"/>
      <c r="F58" s="30"/>
      <c r="G58" s="30"/>
      <c r="H58" s="38">
        <f>SUM(H59:H61)</f>
        <v>52783937.280000001</v>
      </c>
      <c r="I58" s="30"/>
      <c r="J58" s="38">
        <f>SUM(J59:J61)</f>
        <v>52783937.280000001</v>
      </c>
      <c r="K58" s="38">
        <f>SUM(K59:K61)</f>
        <v>49962611</v>
      </c>
      <c r="L58" s="38">
        <f>+K58-J58</f>
        <v>-2821326.2800000012</v>
      </c>
      <c r="M58" s="29">
        <f>IFERROR(K58/J58,0)</f>
        <v>0.94654952954657645</v>
      </c>
    </row>
    <row r="59" spans="1:13" s="42" customFormat="1" ht="15" hidden="1" outlineLevel="1" x14ac:dyDescent="0.25">
      <c r="A59" s="43" t="s">
        <v>134</v>
      </c>
      <c r="B59" s="32">
        <f>+[6]Enviado!$C$27-1900000</f>
        <v>33908244.549999997</v>
      </c>
      <c r="C59" s="30"/>
      <c r="D59" s="30"/>
      <c r="E59" s="30"/>
      <c r="F59" s="30"/>
      <c r="G59" s="30"/>
      <c r="H59" s="32">
        <f>+B59+C59+D59+G59+E59+F59</f>
        <v>33908244.549999997</v>
      </c>
      <c r="I59" s="30"/>
      <c r="J59" s="40">
        <f>+H59+I59</f>
        <v>33908244.549999997</v>
      </c>
      <c r="K59" s="40">
        <v>31350808.999999996</v>
      </c>
      <c r="L59" s="40">
        <f>+K59-J59</f>
        <v>-2557435.5500000007</v>
      </c>
      <c r="M59" s="34">
        <f>IFERROR(K59/J59,0)</f>
        <v>0.92457776614684695</v>
      </c>
    </row>
    <row r="60" spans="1:13" s="42" customFormat="1" ht="15" hidden="1" outlineLevel="1" x14ac:dyDescent="0.25">
      <c r="A60" s="43" t="s">
        <v>133</v>
      </c>
      <c r="B60" s="32">
        <f>+[6]Enviado!$C$28</f>
        <v>8287740.7300000004</v>
      </c>
      <c r="C60" s="30"/>
      <c r="D60" s="30"/>
      <c r="E60" s="30"/>
      <c r="F60" s="30"/>
      <c r="G60" s="30"/>
      <c r="H60" s="32">
        <f>+B60+C60+D60+G60+E60+F60</f>
        <v>8287740.7300000004</v>
      </c>
      <c r="I60" s="30"/>
      <c r="J60" s="40">
        <f>+H60+I60</f>
        <v>8287740.7300000004</v>
      </c>
      <c r="K60" s="40">
        <v>8230752</v>
      </c>
      <c r="L60" s="40">
        <f>+K60-J60</f>
        <v>-56988.730000000447</v>
      </c>
      <c r="M60" s="34">
        <f>IFERROR(K60/J60,0)</f>
        <v>0.99312373156248568</v>
      </c>
    </row>
    <row r="61" spans="1:13" s="42" customFormat="1" ht="15" hidden="1" outlineLevel="1" x14ac:dyDescent="0.25">
      <c r="A61" s="43" t="s">
        <v>132</v>
      </c>
      <c r="B61" s="32">
        <f>+[6]Enviado!$C$29+1900000</f>
        <v>10587952</v>
      </c>
      <c r="C61" s="30"/>
      <c r="D61" s="30"/>
      <c r="E61" s="30"/>
      <c r="F61" s="30"/>
      <c r="G61" s="30"/>
      <c r="H61" s="32">
        <f>+B61+C61+D61+G61+E61+F61</f>
        <v>10587952</v>
      </c>
      <c r="I61" s="30"/>
      <c r="J61" s="40">
        <f>+H61+I61</f>
        <v>10587952</v>
      </c>
      <c r="K61" s="40">
        <v>10381050</v>
      </c>
      <c r="L61" s="40">
        <f>+K61-J61</f>
        <v>-206902</v>
      </c>
      <c r="M61" s="34">
        <f>IFERROR(K61/J61,0)</f>
        <v>0.98045873271809314</v>
      </c>
    </row>
    <row r="62" spans="1:13" s="42" customFormat="1" ht="15" collapsed="1" x14ac:dyDescent="0.25">
      <c r="A62" s="44" t="s">
        <v>131</v>
      </c>
      <c r="B62" s="38">
        <f>SUM(B63:B65)</f>
        <v>87740448</v>
      </c>
      <c r="C62" s="30"/>
      <c r="D62" s="30"/>
      <c r="E62" s="30"/>
      <c r="F62" s="30"/>
      <c r="G62" s="30"/>
      <c r="H62" s="38">
        <f>SUM(H63:H65)</f>
        <v>87740448</v>
      </c>
      <c r="I62" s="30"/>
      <c r="J62" s="38">
        <f>SUM(J63:J65)</f>
        <v>87740448</v>
      </c>
      <c r="K62" s="38">
        <f>SUM(K63:K65)</f>
        <v>81792061</v>
      </c>
      <c r="L62" s="38">
        <f>+K62-J62</f>
        <v>-5948387</v>
      </c>
      <c r="M62" s="29">
        <f>IFERROR(K62/J62,0)</f>
        <v>0.932204734126728</v>
      </c>
    </row>
    <row r="63" spans="1:13" s="42" customFormat="1" ht="15" hidden="1" outlineLevel="1" x14ac:dyDescent="0.25">
      <c r="A63" s="43" t="s">
        <v>130</v>
      </c>
      <c r="B63" s="32">
        <f>+[6]Enviado!$C$32</f>
        <v>25190000</v>
      </c>
      <c r="C63" s="30"/>
      <c r="D63" s="30"/>
      <c r="E63" s="30"/>
      <c r="F63" s="30"/>
      <c r="G63" s="30"/>
      <c r="H63" s="32">
        <f>+B63+C63+D63+G63+E63+F63</f>
        <v>25190000</v>
      </c>
      <c r="I63" s="30"/>
      <c r="J63" s="40">
        <f>+H63+I63</f>
        <v>25190000</v>
      </c>
      <c r="K63" s="40">
        <v>21673481</v>
      </c>
      <c r="L63" s="40">
        <f>+K63-J63</f>
        <v>-3516519</v>
      </c>
      <c r="M63" s="34">
        <f>IFERROR(K63/J63,0)</f>
        <v>0.86040019849146487</v>
      </c>
    </row>
    <row r="64" spans="1:13" s="42" customFormat="1" ht="15" hidden="1" outlineLevel="1" x14ac:dyDescent="0.25">
      <c r="A64" s="43" t="s">
        <v>129</v>
      </c>
      <c r="B64" s="32">
        <f>+[6]Enviado!$C$33</f>
        <v>41810448</v>
      </c>
      <c r="C64" s="30"/>
      <c r="D64" s="30"/>
      <c r="E64" s="30"/>
      <c r="F64" s="30"/>
      <c r="G64" s="30"/>
      <c r="H64" s="32">
        <f>+B64+C64+D64+G64+E64+F64</f>
        <v>41810448</v>
      </c>
      <c r="I64" s="30"/>
      <c r="J64" s="40">
        <f>+H64+I64</f>
        <v>41810448</v>
      </c>
      <c r="K64" s="40">
        <v>39378580</v>
      </c>
      <c r="L64" s="40">
        <f>+K64-J64</f>
        <v>-2431868</v>
      </c>
      <c r="M64" s="34">
        <f>IFERROR(K64/J64,0)</f>
        <v>0.9418358779604562</v>
      </c>
    </row>
    <row r="65" spans="1:13" s="42" customFormat="1" ht="15" hidden="1" outlineLevel="1" x14ac:dyDescent="0.25">
      <c r="A65" s="43" t="s">
        <v>128</v>
      </c>
      <c r="B65" s="32">
        <f>+[6]Enviado!$C$34</f>
        <v>20740000</v>
      </c>
      <c r="C65" s="30"/>
      <c r="D65" s="30"/>
      <c r="E65" s="30"/>
      <c r="F65" s="30"/>
      <c r="G65" s="30"/>
      <c r="H65" s="32">
        <f>+B65+C65+D65+G65+E65+F65</f>
        <v>20740000</v>
      </c>
      <c r="I65" s="30"/>
      <c r="J65" s="40">
        <f>+H65+I65</f>
        <v>20740000</v>
      </c>
      <c r="K65" s="40">
        <v>20740000</v>
      </c>
      <c r="L65" s="40">
        <f>+K65-J65</f>
        <v>0</v>
      </c>
      <c r="M65" s="34">
        <f>IFERROR(K65/J65,0)</f>
        <v>1</v>
      </c>
    </row>
    <row r="66" spans="1:13" s="42" customFormat="1" ht="15" collapsed="1" x14ac:dyDescent="0.25">
      <c r="A66" s="44" t="s">
        <v>127</v>
      </c>
      <c r="B66" s="38">
        <f>SUM(B67:B70)</f>
        <v>54555000</v>
      </c>
      <c r="C66" s="30"/>
      <c r="D66" s="30"/>
      <c r="E66" s="30"/>
      <c r="F66" s="30"/>
      <c r="G66" s="30"/>
      <c r="H66" s="38">
        <f>SUM(H67:H70)</f>
        <v>54555000</v>
      </c>
      <c r="I66" s="30"/>
      <c r="J66" s="38">
        <f>SUM(J67:J70)</f>
        <v>54555000</v>
      </c>
      <c r="K66" s="38">
        <f>SUM(K67:K70)</f>
        <v>51593697</v>
      </c>
      <c r="L66" s="38">
        <f>+K66-J66</f>
        <v>-2961303</v>
      </c>
      <c r="M66" s="29">
        <f>IFERROR(K66/J66,0)</f>
        <v>0.94571894418476765</v>
      </c>
    </row>
    <row r="67" spans="1:13" s="42" customFormat="1" ht="15" hidden="1" outlineLevel="1" x14ac:dyDescent="0.25">
      <c r="A67" s="43" t="s">
        <v>126</v>
      </c>
      <c r="B67" s="32">
        <f>+[6]Enviado!$C$37</f>
        <v>5312500</v>
      </c>
      <c r="C67" s="30"/>
      <c r="D67" s="30"/>
      <c r="E67" s="30"/>
      <c r="F67" s="30"/>
      <c r="G67" s="30"/>
      <c r="H67" s="32">
        <f>+B67+C67+D67+G67+E67+F67</f>
        <v>5312500</v>
      </c>
      <c r="I67" s="30"/>
      <c r="J67" s="40">
        <f>+H67+I67</f>
        <v>5312500</v>
      </c>
      <c r="K67" s="40">
        <v>7977841</v>
      </c>
      <c r="L67" s="40">
        <f>+K67-J67</f>
        <v>2665341</v>
      </c>
      <c r="M67" s="34">
        <f>IFERROR(K67/J67,0)</f>
        <v>1.5017112470588236</v>
      </c>
    </row>
    <row r="68" spans="1:13" s="42" customFormat="1" ht="15" hidden="1" outlineLevel="1" x14ac:dyDescent="0.25">
      <c r="A68" s="43" t="s">
        <v>125</v>
      </c>
      <c r="B68" s="32">
        <f>+[6]Enviado!$C$38</f>
        <v>28800000</v>
      </c>
      <c r="C68" s="30"/>
      <c r="D68" s="30"/>
      <c r="E68" s="30"/>
      <c r="F68" s="30"/>
      <c r="G68" s="30"/>
      <c r="H68" s="32">
        <f>+B68+C68+D68+G68+E68+F68</f>
        <v>28800000</v>
      </c>
      <c r="I68" s="30"/>
      <c r="J68" s="40">
        <f>+H68+I68</f>
        <v>28800000</v>
      </c>
      <c r="K68" s="40">
        <v>25790526</v>
      </c>
      <c r="L68" s="40">
        <f>+K68-J68</f>
        <v>-3009474</v>
      </c>
      <c r="M68" s="34">
        <f>IFERROR(K68/J68,0)</f>
        <v>0.89550437500000002</v>
      </c>
    </row>
    <row r="69" spans="1:13" s="42" customFormat="1" ht="15" hidden="1" outlineLevel="1" x14ac:dyDescent="0.25">
      <c r="A69" s="43" t="s">
        <v>124</v>
      </c>
      <c r="B69" s="32"/>
      <c r="C69" s="30"/>
      <c r="D69" s="30"/>
      <c r="E69" s="30"/>
      <c r="F69" s="30"/>
      <c r="G69" s="30"/>
      <c r="H69" s="32">
        <f>+B69+C69+D69+G69+E69+F69</f>
        <v>0</v>
      </c>
      <c r="I69" s="30"/>
      <c r="J69" s="40">
        <f>+H69+I69</f>
        <v>0</v>
      </c>
      <c r="K69" s="40"/>
      <c r="L69" s="40">
        <f>+K69-J69</f>
        <v>0</v>
      </c>
      <c r="M69" s="34">
        <f>IFERROR(K69/J69,0)</f>
        <v>0</v>
      </c>
    </row>
    <row r="70" spans="1:13" s="42" customFormat="1" ht="15" hidden="1" outlineLevel="1" x14ac:dyDescent="0.25">
      <c r="A70" s="43" t="s">
        <v>123</v>
      </c>
      <c r="B70" s="32">
        <f>+[6]Enviado!$C$40</f>
        <v>20442500</v>
      </c>
      <c r="C70" s="30"/>
      <c r="D70" s="30"/>
      <c r="E70" s="30"/>
      <c r="F70" s="30"/>
      <c r="G70" s="30"/>
      <c r="H70" s="32">
        <f>+B70+C70+D70+G70+E70+F70</f>
        <v>20442500</v>
      </c>
      <c r="I70" s="30"/>
      <c r="J70" s="40">
        <f>+H70+I70</f>
        <v>20442500</v>
      </c>
      <c r="K70" s="40">
        <v>17825330</v>
      </c>
      <c r="L70" s="40">
        <f>+K70-J70</f>
        <v>-2617170</v>
      </c>
      <c r="M70" s="34">
        <f>IFERROR(K70/J70,0)</f>
        <v>0.87197407362113244</v>
      </c>
    </row>
    <row r="71" spans="1:13" s="42" customFormat="1" ht="15" collapsed="1" x14ac:dyDescent="0.25">
      <c r="A71" s="44" t="s">
        <v>122</v>
      </c>
      <c r="B71" s="38">
        <f>SUM(B72:B73)</f>
        <v>59098564.82</v>
      </c>
      <c r="C71" s="30"/>
      <c r="D71" s="30"/>
      <c r="E71" s="30"/>
      <c r="F71" s="30"/>
      <c r="G71" s="30"/>
      <c r="H71" s="38">
        <f>SUM(H72:H73)</f>
        <v>59098564.82</v>
      </c>
      <c r="I71" s="30"/>
      <c r="J71" s="38">
        <f>SUM(J72:J73)</f>
        <v>59098564.82</v>
      </c>
      <c r="K71" s="38">
        <f>SUM(K72:K73)</f>
        <v>55365556</v>
      </c>
      <c r="L71" s="38">
        <f>+K71-J71</f>
        <v>-3733008.8200000003</v>
      </c>
      <c r="M71" s="29">
        <f>IFERROR(K71/J71,0)</f>
        <v>0.93683418825195086</v>
      </c>
    </row>
    <row r="72" spans="1:13" s="42" customFormat="1" ht="15" hidden="1" outlineLevel="1" x14ac:dyDescent="0.25">
      <c r="A72" s="43" t="s">
        <v>121</v>
      </c>
      <c r="B72" s="32">
        <f>+[6]Enviado!$C$43</f>
        <v>56098564.82</v>
      </c>
      <c r="C72" s="30"/>
      <c r="D72" s="30"/>
      <c r="E72" s="30"/>
      <c r="F72" s="30"/>
      <c r="G72" s="30"/>
      <c r="H72" s="32">
        <f>+B72+C72+D72+G72+E72+F72</f>
        <v>56098564.82</v>
      </c>
      <c r="I72" s="30"/>
      <c r="J72" s="40">
        <f>+H72+I72</f>
        <v>56098564.82</v>
      </c>
      <c r="K72" s="40">
        <v>55365556</v>
      </c>
      <c r="L72" s="40">
        <f>+K72-J72</f>
        <v>-733008.8200000003</v>
      </c>
      <c r="M72" s="34">
        <f>IFERROR(K72/J72,0)</f>
        <v>0.98693355485381917</v>
      </c>
    </row>
    <row r="73" spans="1:13" s="42" customFormat="1" ht="15" hidden="1" outlineLevel="1" x14ac:dyDescent="0.25">
      <c r="A73" s="43" t="s">
        <v>120</v>
      </c>
      <c r="B73" s="32">
        <f>+[6]Enviado!$C$44</f>
        <v>3000000</v>
      </c>
      <c r="C73" s="30"/>
      <c r="D73" s="30"/>
      <c r="E73" s="30"/>
      <c r="F73" s="30"/>
      <c r="G73" s="30"/>
      <c r="H73" s="32">
        <f>+B73+C73+D73+G73+E73+F73</f>
        <v>3000000</v>
      </c>
      <c r="I73" s="30"/>
      <c r="J73" s="40">
        <f>+H73+I73</f>
        <v>3000000</v>
      </c>
      <c r="K73" s="40">
        <v>0</v>
      </c>
      <c r="L73" s="40">
        <f>+K73-J73</f>
        <v>-3000000</v>
      </c>
      <c r="M73" s="34">
        <f>IFERROR(K73/J73,0)</f>
        <v>0</v>
      </c>
    </row>
    <row r="74" spans="1:13" s="42" customFormat="1" ht="15" collapsed="1" x14ac:dyDescent="0.25">
      <c r="A74" s="43"/>
      <c r="B74" s="32"/>
      <c r="C74" s="30"/>
      <c r="D74" s="30"/>
      <c r="E74" s="30"/>
      <c r="F74" s="30"/>
      <c r="G74" s="30"/>
      <c r="H74" s="32"/>
      <c r="I74" s="30"/>
      <c r="J74" s="40"/>
      <c r="K74" s="40"/>
      <c r="L74" s="40"/>
      <c r="M74" s="34"/>
    </row>
    <row r="75" spans="1:13" s="42" customFormat="1" ht="15" x14ac:dyDescent="0.25">
      <c r="A75" s="44" t="s">
        <v>119</v>
      </c>
      <c r="B75" s="32"/>
      <c r="C75" s="30"/>
      <c r="D75" s="30"/>
      <c r="E75" s="30"/>
      <c r="F75" s="30">
        <f>+F76+F82+F92+F98+F101</f>
        <v>1293402400</v>
      </c>
      <c r="G75" s="30"/>
      <c r="H75" s="30">
        <f>+H76+H82+H92+H98+H101</f>
        <v>1293402400</v>
      </c>
      <c r="I75" s="30"/>
      <c r="J75" s="38">
        <f>+H75+I75</f>
        <v>1293402400</v>
      </c>
      <c r="K75" s="38">
        <f>+K76+K82+K92+K98+K101</f>
        <v>1190485259</v>
      </c>
      <c r="L75" s="38">
        <f>+K75-J75</f>
        <v>-102917141</v>
      </c>
      <c r="M75" s="29">
        <f>IFERROR(K75/J75,0)</f>
        <v>0.92042914022735689</v>
      </c>
    </row>
    <row r="76" spans="1:13" s="42" customFormat="1" ht="15" x14ac:dyDescent="0.25">
      <c r="A76" s="44" t="s">
        <v>118</v>
      </c>
      <c r="B76" s="32"/>
      <c r="C76" s="30"/>
      <c r="D76" s="30"/>
      <c r="E76" s="30"/>
      <c r="F76" s="30">
        <f>SUM(F77:F81)</f>
        <v>5395000</v>
      </c>
      <c r="G76" s="30"/>
      <c r="H76" s="30">
        <f>SUM(H77:H81)</f>
        <v>5395000</v>
      </c>
      <c r="I76" s="30"/>
      <c r="J76" s="30">
        <f>SUM(J77:J81)</f>
        <v>5395000</v>
      </c>
      <c r="K76" s="30">
        <f>SUM(K77:K81)</f>
        <v>0</v>
      </c>
      <c r="L76" s="30">
        <f>+K76-J76</f>
        <v>-5395000</v>
      </c>
      <c r="M76" s="29">
        <f>IFERROR(K76/J76,0)</f>
        <v>0</v>
      </c>
    </row>
    <row r="77" spans="1:13" s="42" customFormat="1" ht="15" hidden="1" outlineLevel="1" x14ac:dyDescent="0.25">
      <c r="A77" s="43" t="s">
        <v>117</v>
      </c>
      <c r="B77" s="32"/>
      <c r="C77" s="30"/>
      <c r="D77" s="30"/>
      <c r="E77" s="30"/>
      <c r="F77" s="40"/>
      <c r="G77" s="30"/>
      <c r="H77" s="32">
        <f>+B77+C77+D77+G77+E77+F77</f>
        <v>0</v>
      </c>
      <c r="I77" s="30"/>
      <c r="J77" s="40">
        <f>+H77+I77</f>
        <v>0</v>
      </c>
      <c r="K77" s="40">
        <v>0</v>
      </c>
      <c r="L77" s="40">
        <f>+K77-J77</f>
        <v>0</v>
      </c>
      <c r="M77" s="34">
        <f>IFERROR(K77/J77,0)</f>
        <v>0</v>
      </c>
    </row>
    <row r="78" spans="1:13" s="42" customFormat="1" ht="15" hidden="1" outlineLevel="1" x14ac:dyDescent="0.25">
      <c r="A78" s="43" t="s">
        <v>116</v>
      </c>
      <c r="B78" s="32"/>
      <c r="C78" s="30"/>
      <c r="D78" s="30"/>
      <c r="E78" s="30"/>
      <c r="F78" s="40"/>
      <c r="G78" s="30"/>
      <c r="H78" s="32">
        <f>+B78+C78+D78+G78+E78+F78</f>
        <v>0</v>
      </c>
      <c r="I78" s="30"/>
      <c r="J78" s="40">
        <f>+H78+I78</f>
        <v>0</v>
      </c>
      <c r="K78" s="40">
        <v>0</v>
      </c>
      <c r="L78" s="40">
        <f>+K78-J78</f>
        <v>0</v>
      </c>
      <c r="M78" s="34">
        <f>IFERROR(K78/J78,0)</f>
        <v>0</v>
      </c>
    </row>
    <row r="79" spans="1:13" s="42" customFormat="1" ht="15" hidden="1" outlineLevel="1" x14ac:dyDescent="0.25">
      <c r="A79" s="43" t="s">
        <v>115</v>
      </c>
      <c r="B79" s="32"/>
      <c r="C79" s="30"/>
      <c r="D79" s="30"/>
      <c r="E79" s="30"/>
      <c r="F79" s="40"/>
      <c r="G79" s="30"/>
      <c r="H79" s="32">
        <f>+B79+C79+D79+G79+E79+F79</f>
        <v>0</v>
      </c>
      <c r="I79" s="30"/>
      <c r="J79" s="40">
        <f>+H79+I79</f>
        <v>0</v>
      </c>
      <c r="K79" s="40">
        <v>0</v>
      </c>
      <c r="L79" s="40">
        <f>+K79-J79</f>
        <v>0</v>
      </c>
      <c r="M79" s="34">
        <f>IFERROR(K79/J79,0)</f>
        <v>0</v>
      </c>
    </row>
    <row r="80" spans="1:13" s="42" customFormat="1" ht="15" hidden="1" outlineLevel="1" x14ac:dyDescent="0.25">
      <c r="A80" s="43" t="s">
        <v>114</v>
      </c>
      <c r="B80" s="32"/>
      <c r="C80" s="30"/>
      <c r="D80" s="30"/>
      <c r="E80" s="30"/>
      <c r="F80" s="40">
        <f>+'[5]Anexo 2 '!$F$64</f>
        <v>5395000</v>
      </c>
      <c r="G80" s="30"/>
      <c r="H80" s="32">
        <f>+B80+C80+D80+G80+E80+F80</f>
        <v>5395000</v>
      </c>
      <c r="I80" s="30"/>
      <c r="J80" s="40">
        <f>+H80+I80</f>
        <v>5395000</v>
      </c>
      <c r="K80" s="40">
        <v>0</v>
      </c>
      <c r="L80" s="40">
        <f>+K80-J80</f>
        <v>-5395000</v>
      </c>
      <c r="M80" s="34">
        <f>IFERROR(K80/J80,0)</f>
        <v>0</v>
      </c>
    </row>
    <row r="81" spans="1:13" s="42" customFormat="1" ht="15" hidden="1" outlineLevel="1" x14ac:dyDescent="0.25">
      <c r="A81" s="43" t="s">
        <v>113</v>
      </c>
      <c r="B81" s="32"/>
      <c r="C81" s="30"/>
      <c r="D81" s="30"/>
      <c r="E81" s="30"/>
      <c r="F81" s="40"/>
      <c r="G81" s="30"/>
      <c r="H81" s="32">
        <f>+B81+C81+D81+G81+E81+F81</f>
        <v>0</v>
      </c>
      <c r="I81" s="30"/>
      <c r="J81" s="40">
        <f>+H81+I81</f>
        <v>0</v>
      </c>
      <c r="K81" s="40">
        <v>0</v>
      </c>
      <c r="L81" s="40">
        <f>+K81-J81</f>
        <v>0</v>
      </c>
      <c r="M81" s="34">
        <f>IFERROR(K81/J81,0)</f>
        <v>0</v>
      </c>
    </row>
    <row r="82" spans="1:13" s="42" customFormat="1" ht="15" collapsed="1" x14ac:dyDescent="0.25">
      <c r="A82" s="44" t="s">
        <v>112</v>
      </c>
      <c r="B82" s="32"/>
      <c r="C82" s="30"/>
      <c r="D82" s="30"/>
      <c r="E82" s="30"/>
      <c r="F82" s="30">
        <f>SUM(F83:F91)</f>
        <v>361730000</v>
      </c>
      <c r="G82" s="30"/>
      <c r="H82" s="30">
        <f>SUM(H83:H91)</f>
        <v>361730000</v>
      </c>
      <c r="I82" s="30"/>
      <c r="J82" s="30">
        <f>SUM(J83:J91)</f>
        <v>361730000</v>
      </c>
      <c r="K82" s="30">
        <f>SUM(K83:K91)</f>
        <v>330854209</v>
      </c>
      <c r="L82" s="30">
        <f>+K82-J82</f>
        <v>-30875791</v>
      </c>
      <c r="M82" s="29">
        <f>IFERROR(K82/J82,0)</f>
        <v>0.9146440964255107</v>
      </c>
    </row>
    <row r="83" spans="1:13" s="42" customFormat="1" ht="15" hidden="1" outlineLevel="1" x14ac:dyDescent="0.25">
      <c r="A83" s="43" t="s">
        <v>111</v>
      </c>
      <c r="B83" s="32"/>
      <c r="C83" s="30"/>
      <c r="D83" s="30"/>
      <c r="E83" s="30"/>
      <c r="F83" s="40">
        <f>+'[5]Anexo 2 '!$F$67</f>
        <v>13800000</v>
      </c>
      <c r="G83" s="30"/>
      <c r="H83" s="32">
        <f>+B83+C83+D83+G83+E83+F83</f>
        <v>13800000</v>
      </c>
      <c r="I83" s="30"/>
      <c r="J83" s="40">
        <f>+H83+I83</f>
        <v>13800000</v>
      </c>
      <c r="K83" s="40">
        <v>12917272</v>
      </c>
      <c r="L83" s="40">
        <f>+K83-J83</f>
        <v>-882728</v>
      </c>
      <c r="M83" s="34">
        <f>IFERROR(K83/J83,0)</f>
        <v>0.93603420289855077</v>
      </c>
    </row>
    <row r="84" spans="1:13" s="42" customFormat="1" ht="15" hidden="1" outlineLevel="1" x14ac:dyDescent="0.25">
      <c r="A84" s="43" t="s">
        <v>110</v>
      </c>
      <c r="B84" s="32"/>
      <c r="C84" s="30"/>
      <c r="D84" s="30"/>
      <c r="E84" s="30"/>
      <c r="F84" s="40">
        <f>+'[5]Anexo 2 '!$F$68</f>
        <v>48000000</v>
      </c>
      <c r="G84" s="30"/>
      <c r="H84" s="32">
        <f>+B84+C84+D84+G84+E84+F84</f>
        <v>48000000</v>
      </c>
      <c r="I84" s="30"/>
      <c r="J84" s="40">
        <f>+H84+I84</f>
        <v>48000000</v>
      </c>
      <c r="K84" s="40">
        <v>41165713</v>
      </c>
      <c r="L84" s="40">
        <f>+K84-J84</f>
        <v>-6834287</v>
      </c>
      <c r="M84" s="34">
        <f>IFERROR(K84/J84,0)</f>
        <v>0.8576190208333333</v>
      </c>
    </row>
    <row r="85" spans="1:13" s="42" customFormat="1" ht="15" hidden="1" outlineLevel="1" x14ac:dyDescent="0.25">
      <c r="A85" s="43" t="s">
        <v>109</v>
      </c>
      <c r="B85" s="32"/>
      <c r="C85" s="30"/>
      <c r="D85" s="30"/>
      <c r="E85" s="30"/>
      <c r="F85" s="40">
        <f>+'[5]Anexo 2 '!$F$69</f>
        <v>38900000</v>
      </c>
      <c r="G85" s="30"/>
      <c r="H85" s="32">
        <f>+B85+C85+D85+G85+E85+F85</f>
        <v>38900000</v>
      </c>
      <c r="I85" s="30"/>
      <c r="J85" s="40">
        <f>+H85+I85</f>
        <v>38900000</v>
      </c>
      <c r="K85" s="40">
        <v>34816429</v>
      </c>
      <c r="L85" s="40">
        <f>+K85-J85</f>
        <v>-4083571</v>
      </c>
      <c r="M85" s="34">
        <f>IFERROR(K85/J85,0)</f>
        <v>0.89502388174807201</v>
      </c>
    </row>
    <row r="86" spans="1:13" s="42" customFormat="1" ht="15" hidden="1" outlineLevel="1" x14ac:dyDescent="0.25">
      <c r="A86" s="43" t="s">
        <v>108</v>
      </c>
      <c r="B86" s="32"/>
      <c r="C86" s="30"/>
      <c r="D86" s="30"/>
      <c r="E86" s="30"/>
      <c r="F86" s="40">
        <f>+'[5]Anexo 2 '!$F$70</f>
        <v>13750000</v>
      </c>
      <c r="G86" s="30"/>
      <c r="H86" s="32">
        <f>+B86+C86+D86+G86+E86+F86</f>
        <v>13750000</v>
      </c>
      <c r="I86" s="30"/>
      <c r="J86" s="40">
        <f>+H86+I86</f>
        <v>13750000</v>
      </c>
      <c r="K86" s="40">
        <v>9508933</v>
      </c>
      <c r="L86" s="40">
        <f>+K86-J86</f>
        <v>-4241067</v>
      </c>
      <c r="M86" s="34">
        <f>IFERROR(K86/J86,0)</f>
        <v>0.69155876363636359</v>
      </c>
    </row>
    <row r="87" spans="1:13" s="42" customFormat="1" ht="15" hidden="1" outlineLevel="1" x14ac:dyDescent="0.25">
      <c r="A87" s="43" t="s">
        <v>107</v>
      </c>
      <c r="B87" s="32"/>
      <c r="C87" s="30"/>
      <c r="D87" s="30"/>
      <c r="E87" s="30"/>
      <c r="F87" s="40">
        <f>+'[5]Anexo 2 '!$F$71</f>
        <v>61280000</v>
      </c>
      <c r="G87" s="30"/>
      <c r="H87" s="32">
        <f>+B87+C87+D87+G87+E87+F87</f>
        <v>61280000</v>
      </c>
      <c r="I87" s="30"/>
      <c r="J87" s="40">
        <f>+H87+I87</f>
        <v>61280000</v>
      </c>
      <c r="K87" s="40">
        <v>55191579</v>
      </c>
      <c r="L87" s="40">
        <f>+K87-J87</f>
        <v>-6088421</v>
      </c>
      <c r="M87" s="34">
        <f>IFERROR(K87/J87,0)</f>
        <v>0.90064587140992169</v>
      </c>
    </row>
    <row r="88" spans="1:13" s="42" customFormat="1" ht="15" hidden="1" outlineLevel="1" x14ac:dyDescent="0.25">
      <c r="A88" s="43" t="s">
        <v>106</v>
      </c>
      <c r="B88" s="32"/>
      <c r="C88" s="30"/>
      <c r="D88" s="30"/>
      <c r="E88" s="30"/>
      <c r="F88" s="40">
        <f>+'[5]Anexo 2 '!$F$72</f>
        <v>27000000</v>
      </c>
      <c r="G88" s="30"/>
      <c r="H88" s="32">
        <f>+B88+C88+D88+G88+E88+F88</f>
        <v>27000000</v>
      </c>
      <c r="I88" s="30"/>
      <c r="J88" s="40">
        <f>+H88+I88</f>
        <v>27000000</v>
      </c>
      <c r="K88" s="40">
        <v>27000000</v>
      </c>
      <c r="L88" s="40">
        <f>+K88-J88</f>
        <v>0</v>
      </c>
      <c r="M88" s="34">
        <f>IFERROR(K88/J88,0)</f>
        <v>1</v>
      </c>
    </row>
    <row r="89" spans="1:13" s="42" customFormat="1" ht="15" hidden="1" outlineLevel="1" x14ac:dyDescent="0.25">
      <c r="A89" s="43" t="s">
        <v>105</v>
      </c>
      <c r="B89" s="32"/>
      <c r="C89" s="30"/>
      <c r="D89" s="30"/>
      <c r="E89" s="30"/>
      <c r="F89" s="40">
        <f>+'[5]Anexo 2 '!$F$73</f>
        <v>64000000</v>
      </c>
      <c r="G89" s="30"/>
      <c r="H89" s="32">
        <f>+B89+C89+D89+G89+E89+F89</f>
        <v>64000000</v>
      </c>
      <c r="I89" s="30"/>
      <c r="J89" s="40">
        <f>+H89+I89</f>
        <v>64000000</v>
      </c>
      <c r="K89" s="40">
        <v>58351494</v>
      </c>
      <c r="L89" s="40">
        <f>+K89-J89</f>
        <v>-5648506</v>
      </c>
      <c r="M89" s="34">
        <f>IFERROR(K89/J89,0)</f>
        <v>0.91174209375000004</v>
      </c>
    </row>
    <row r="90" spans="1:13" s="42" customFormat="1" ht="15" hidden="1" outlineLevel="1" x14ac:dyDescent="0.25">
      <c r="A90" s="43" t="s">
        <v>104</v>
      </c>
      <c r="B90" s="32"/>
      <c r="C90" s="30"/>
      <c r="D90" s="30"/>
      <c r="E90" s="30"/>
      <c r="F90" s="40">
        <f>+'[5]Anexo 2 '!$F$74</f>
        <v>50000000</v>
      </c>
      <c r="G90" s="30"/>
      <c r="H90" s="32">
        <f>+B90+C90+D90+G90+E90+F90</f>
        <v>50000000</v>
      </c>
      <c r="I90" s="30"/>
      <c r="J90" s="40">
        <f>+H90+I90</f>
        <v>50000000</v>
      </c>
      <c r="K90" s="40">
        <v>49735745</v>
      </c>
      <c r="L90" s="40">
        <f>+K90-J90</f>
        <v>-264255</v>
      </c>
      <c r="M90" s="34">
        <f>IFERROR(K90/J90,0)</f>
        <v>0.99471489999999996</v>
      </c>
    </row>
    <row r="91" spans="1:13" s="42" customFormat="1" ht="15" hidden="1" outlineLevel="1" x14ac:dyDescent="0.25">
      <c r="A91" s="43" t="s">
        <v>103</v>
      </c>
      <c r="B91" s="32"/>
      <c r="C91" s="30"/>
      <c r="D91" s="30"/>
      <c r="E91" s="30"/>
      <c r="F91" s="40">
        <f>+'[5]Anexo 2 '!$F$75</f>
        <v>45000000</v>
      </c>
      <c r="G91" s="30"/>
      <c r="H91" s="32">
        <f>+B91+C91+D91+G91+E91+F91</f>
        <v>45000000</v>
      </c>
      <c r="I91" s="30"/>
      <c r="J91" s="40">
        <f>+H91+I91</f>
        <v>45000000</v>
      </c>
      <c r="K91" s="40">
        <v>42167044</v>
      </c>
      <c r="L91" s="40">
        <f>+K91-J91</f>
        <v>-2832956</v>
      </c>
      <c r="M91" s="34">
        <f>IFERROR(K91/J91,0)</f>
        <v>0.9370454222222222</v>
      </c>
    </row>
    <row r="92" spans="1:13" s="42" customFormat="1" ht="15" collapsed="1" x14ac:dyDescent="0.25">
      <c r="A92" s="44" t="s">
        <v>102</v>
      </c>
      <c r="B92" s="32"/>
      <c r="C92" s="30"/>
      <c r="D92" s="30"/>
      <c r="E92" s="30"/>
      <c r="F92" s="30">
        <f>SUM(F93:F97)</f>
        <v>840777400</v>
      </c>
      <c r="G92" s="30"/>
      <c r="H92" s="30">
        <f>SUM(H93:H97)</f>
        <v>840777400</v>
      </c>
      <c r="I92" s="30"/>
      <c r="J92" s="30">
        <f>SUM(J93:J97)</f>
        <v>840777400</v>
      </c>
      <c r="K92" s="30">
        <f>SUM(K93:K97)</f>
        <v>809997127</v>
      </c>
      <c r="L92" s="30">
        <f>+K92-J92</f>
        <v>-30780273</v>
      </c>
      <c r="M92" s="29">
        <f>IFERROR(K92/J92,0)</f>
        <v>0.9633906988936668</v>
      </c>
    </row>
    <row r="93" spans="1:13" s="42" customFormat="1" ht="15" hidden="1" outlineLevel="1" x14ac:dyDescent="0.25">
      <c r="A93" s="43" t="s">
        <v>101</v>
      </c>
      <c r="B93" s="32"/>
      <c r="C93" s="30"/>
      <c r="D93" s="30"/>
      <c r="E93" s="30"/>
      <c r="F93" s="40">
        <f>+'[5]Anexo 2 '!$F$77-52012</f>
        <v>809947988</v>
      </c>
      <c r="G93" s="30"/>
      <c r="H93" s="32">
        <f>+B93+C93+D93+G93+E93+F93</f>
        <v>809947988</v>
      </c>
      <c r="I93" s="30"/>
      <c r="J93" s="40">
        <f>+H93+I93</f>
        <v>809947988</v>
      </c>
      <c r="K93" s="40">
        <v>795421898</v>
      </c>
      <c r="L93" s="40">
        <f>+K93-J93</f>
        <v>-14526090</v>
      </c>
      <c r="M93" s="34">
        <f>IFERROR(K93/J93,0)</f>
        <v>0.98206540393307329</v>
      </c>
    </row>
    <row r="94" spans="1:13" s="42" customFormat="1" ht="15" hidden="1" outlineLevel="1" x14ac:dyDescent="0.25">
      <c r="A94" s="43" t="s">
        <v>100</v>
      </c>
      <c r="B94" s="32"/>
      <c r="C94" s="30"/>
      <c r="D94" s="30"/>
      <c r="E94" s="30"/>
      <c r="F94" s="40">
        <f>+'[5]Anexo 2 '!$F$78</f>
        <v>10300000</v>
      </c>
      <c r="G94" s="30"/>
      <c r="H94" s="32">
        <f>+B94+C94+D94+G94+E94+F94</f>
        <v>10300000</v>
      </c>
      <c r="I94" s="30"/>
      <c r="J94" s="40">
        <f>+H94+I94</f>
        <v>10300000</v>
      </c>
      <c r="K94" s="40">
        <v>0</v>
      </c>
      <c r="L94" s="40">
        <f>+K94-J94</f>
        <v>-10300000</v>
      </c>
      <c r="M94" s="34">
        <f>IFERROR(K94/J94,0)</f>
        <v>0</v>
      </c>
    </row>
    <row r="95" spans="1:13" s="42" customFormat="1" ht="15" hidden="1" outlineLevel="1" x14ac:dyDescent="0.25">
      <c r="A95" s="43" t="s">
        <v>99</v>
      </c>
      <c r="B95" s="32"/>
      <c r="C95" s="30"/>
      <c r="D95" s="30"/>
      <c r="E95" s="30"/>
      <c r="F95" s="40">
        <f>+'[5]Anexo 2 '!$F$79</f>
        <v>12378000</v>
      </c>
      <c r="G95" s="30"/>
      <c r="H95" s="32">
        <f>+B95+C95+D95+G95+E95+F95</f>
        <v>12378000</v>
      </c>
      <c r="I95" s="30"/>
      <c r="J95" s="40">
        <f>+H95+I95</f>
        <v>12378000</v>
      </c>
      <c r="K95" s="40">
        <v>6423821</v>
      </c>
      <c r="L95" s="40">
        <f>+K95-J95</f>
        <v>-5954179</v>
      </c>
      <c r="M95" s="34">
        <f>IFERROR(K95/J95,0)</f>
        <v>0.51897083535304578</v>
      </c>
    </row>
    <row r="96" spans="1:13" s="42" customFormat="1" ht="15" hidden="1" outlineLevel="1" x14ac:dyDescent="0.25">
      <c r="A96" s="43" t="s">
        <v>98</v>
      </c>
      <c r="B96" s="32"/>
      <c r="C96" s="30"/>
      <c r="D96" s="30"/>
      <c r="E96" s="30"/>
      <c r="F96" s="40">
        <f>+'[5]Anexo 2 '!$F$80+52012</f>
        <v>8151412</v>
      </c>
      <c r="G96" s="30"/>
      <c r="H96" s="32">
        <f>+B96+C96+D96+G96+E96+F96</f>
        <v>8151412</v>
      </c>
      <c r="I96" s="30"/>
      <c r="J96" s="40">
        <f>+H96+I96</f>
        <v>8151412</v>
      </c>
      <c r="K96" s="40">
        <v>8151408</v>
      </c>
      <c r="L96" s="40">
        <f>+K96-J96</f>
        <v>-4</v>
      </c>
      <c r="M96" s="34">
        <f>IFERROR(K96/J96,0)</f>
        <v>0.99999950928747072</v>
      </c>
    </row>
    <row r="97" spans="1:13" s="42" customFormat="1" ht="15" hidden="1" outlineLevel="1" x14ac:dyDescent="0.25">
      <c r="A97" s="43" t="s">
        <v>97</v>
      </c>
      <c r="B97" s="32"/>
      <c r="C97" s="30"/>
      <c r="D97" s="30"/>
      <c r="E97" s="30"/>
      <c r="F97" s="40"/>
      <c r="G97" s="30"/>
      <c r="H97" s="32">
        <f>+B97+C97+D97+G97+E97+F97</f>
        <v>0</v>
      </c>
      <c r="I97" s="30"/>
      <c r="J97" s="40">
        <f>+H97+I97</f>
        <v>0</v>
      </c>
      <c r="K97" s="40">
        <v>0</v>
      </c>
      <c r="L97" s="40">
        <f>+K97-J97</f>
        <v>0</v>
      </c>
      <c r="M97" s="34">
        <f>IFERROR(K97/J97,0)</f>
        <v>0</v>
      </c>
    </row>
    <row r="98" spans="1:13" s="42" customFormat="1" ht="15" collapsed="1" x14ac:dyDescent="0.25">
      <c r="A98" s="44" t="s">
        <v>96</v>
      </c>
      <c r="B98" s="32"/>
      <c r="C98" s="30"/>
      <c r="D98" s="30"/>
      <c r="E98" s="30"/>
      <c r="F98" s="30">
        <f>SUM(F99:F100)</f>
        <v>35500000</v>
      </c>
      <c r="G98" s="30"/>
      <c r="H98" s="30">
        <f>SUM(H99:H100)</f>
        <v>35500000</v>
      </c>
      <c r="I98" s="30"/>
      <c r="J98" s="30">
        <f>SUM(J99:J100)</f>
        <v>35500000</v>
      </c>
      <c r="K98" s="30">
        <f>SUM(K99:K100)</f>
        <v>21839453</v>
      </c>
      <c r="L98" s="30">
        <f>+K98-J98</f>
        <v>-13660547</v>
      </c>
      <c r="M98" s="29">
        <f>IFERROR(K98/J98,0)</f>
        <v>0.61519585915492958</v>
      </c>
    </row>
    <row r="99" spans="1:13" s="42" customFormat="1" ht="15" hidden="1" outlineLevel="1" x14ac:dyDescent="0.25">
      <c r="A99" s="43" t="s">
        <v>95</v>
      </c>
      <c r="B99" s="32"/>
      <c r="C99" s="30"/>
      <c r="D99" s="30"/>
      <c r="E99" s="30"/>
      <c r="F99" s="40">
        <f>+'[5]Anexo 2 '!$F$83</f>
        <v>35500000</v>
      </c>
      <c r="G99" s="30"/>
      <c r="H99" s="32">
        <f>+B99+C99+D99+G99+E99+F99</f>
        <v>35500000</v>
      </c>
      <c r="I99" s="30"/>
      <c r="J99" s="40">
        <f>+H99+I99</f>
        <v>35500000</v>
      </c>
      <c r="K99" s="40">
        <v>21839453</v>
      </c>
      <c r="L99" s="40">
        <f>+K99-J99</f>
        <v>-13660547</v>
      </c>
      <c r="M99" s="34">
        <f>IFERROR(K99/J99,0)</f>
        <v>0.61519585915492958</v>
      </c>
    </row>
    <row r="100" spans="1:13" s="42" customFormat="1" ht="15" hidden="1" outlineLevel="1" x14ac:dyDescent="0.25">
      <c r="A100" s="43" t="s">
        <v>94</v>
      </c>
      <c r="B100" s="32"/>
      <c r="C100" s="30"/>
      <c r="D100" s="30"/>
      <c r="E100" s="30"/>
      <c r="F100" s="40"/>
      <c r="G100" s="30"/>
      <c r="H100" s="32">
        <f>+B100+C100+D100+G100+E100+F100</f>
        <v>0</v>
      </c>
      <c r="I100" s="30"/>
      <c r="J100" s="40">
        <f>+H100+I100</f>
        <v>0</v>
      </c>
      <c r="K100" s="40">
        <v>0</v>
      </c>
      <c r="L100" s="40">
        <f>+K100-J100</f>
        <v>0</v>
      </c>
      <c r="M100" s="34">
        <f>IFERROR(K100/J100,0)</f>
        <v>0</v>
      </c>
    </row>
    <row r="101" spans="1:13" s="42" customFormat="1" ht="15" collapsed="1" x14ac:dyDescent="0.25">
      <c r="A101" s="44" t="s">
        <v>93</v>
      </c>
      <c r="B101" s="32"/>
      <c r="C101" s="30"/>
      <c r="D101" s="30"/>
      <c r="E101" s="30"/>
      <c r="F101" s="30">
        <f>SUM(F102:F103)</f>
        <v>50000000</v>
      </c>
      <c r="G101" s="30"/>
      <c r="H101" s="30">
        <f>SUM(H102:H103)</f>
        <v>50000000</v>
      </c>
      <c r="I101" s="30"/>
      <c r="J101" s="30">
        <f>SUM(J102:J103)</f>
        <v>50000000</v>
      </c>
      <c r="K101" s="30">
        <f>SUM(K102:K103)</f>
        <v>27794470</v>
      </c>
      <c r="L101" s="30">
        <f>+K101-J101</f>
        <v>-22205530</v>
      </c>
      <c r="M101" s="29">
        <f>IFERROR(K101/J101,0)</f>
        <v>0.55588939999999998</v>
      </c>
    </row>
    <row r="102" spans="1:13" s="42" customFormat="1" ht="15" hidden="1" outlineLevel="1" x14ac:dyDescent="0.25">
      <c r="A102" s="43" t="s">
        <v>92</v>
      </c>
      <c r="B102" s="32"/>
      <c r="C102" s="30"/>
      <c r="D102" s="30"/>
      <c r="E102" s="30"/>
      <c r="F102" s="40">
        <f>+'[5]Anexo 2 '!$F$86</f>
        <v>40000000</v>
      </c>
      <c r="G102" s="30"/>
      <c r="H102" s="32">
        <f>+B102+C102+D102+G102+E102+F102</f>
        <v>40000000</v>
      </c>
      <c r="I102" s="30"/>
      <c r="J102" s="40">
        <f>+H102+I102</f>
        <v>40000000</v>
      </c>
      <c r="K102" s="40">
        <v>17841670</v>
      </c>
      <c r="L102" s="40">
        <f>+K102-J102</f>
        <v>-22158330</v>
      </c>
      <c r="M102" s="34">
        <f>IFERROR(K102/J102,0)</f>
        <v>0.44604175000000001</v>
      </c>
    </row>
    <row r="103" spans="1:13" s="42" customFormat="1" ht="15" hidden="1" outlineLevel="1" x14ac:dyDescent="0.25">
      <c r="A103" s="43" t="s">
        <v>91</v>
      </c>
      <c r="B103" s="32"/>
      <c r="C103" s="30"/>
      <c r="D103" s="30"/>
      <c r="E103" s="30"/>
      <c r="F103" s="40">
        <f>+'[5]Anexo 2 '!$F$87</f>
        <v>10000000</v>
      </c>
      <c r="G103" s="30"/>
      <c r="H103" s="32">
        <f>+B103+C103+D103+G103+E103+F103</f>
        <v>10000000</v>
      </c>
      <c r="I103" s="30"/>
      <c r="J103" s="40">
        <f>+H103+I103</f>
        <v>10000000</v>
      </c>
      <c r="K103" s="40">
        <v>9952800</v>
      </c>
      <c r="L103" s="40">
        <f>+K103-J103</f>
        <v>-47200</v>
      </c>
      <c r="M103" s="34">
        <f>IFERROR(K103/J103,0)</f>
        <v>0.99528000000000005</v>
      </c>
    </row>
    <row r="104" spans="1:13" s="42" customFormat="1" ht="15" collapsed="1" x14ac:dyDescent="0.25">
      <c r="A104" s="43"/>
      <c r="B104" s="32"/>
      <c r="C104" s="30"/>
      <c r="D104" s="30"/>
      <c r="E104" s="30"/>
      <c r="F104" s="30"/>
      <c r="G104" s="30"/>
      <c r="H104" s="32"/>
      <c r="I104" s="30"/>
      <c r="J104" s="40"/>
      <c r="K104" s="40"/>
      <c r="L104" s="40"/>
      <c r="M104" s="34"/>
    </row>
    <row r="105" spans="1:13" s="42" customFormat="1" ht="15" x14ac:dyDescent="0.25">
      <c r="A105" s="44" t="s">
        <v>90</v>
      </c>
      <c r="B105" s="30"/>
      <c r="C105" s="30"/>
      <c r="D105" s="30"/>
      <c r="E105" s="30"/>
      <c r="F105" s="30"/>
      <c r="G105" s="30">
        <f>+G106+G111+G114+G121+G124</f>
        <v>2350611000</v>
      </c>
      <c r="H105" s="30">
        <f>+H106+H111+H114+H121+H124</f>
        <v>2350611000</v>
      </c>
      <c r="I105" s="30"/>
      <c r="J105" s="30">
        <f>+J106+J111+J114+J121+J124</f>
        <v>2350611000</v>
      </c>
      <c r="K105" s="30">
        <f>+K106+K111+K114+K121+K124</f>
        <v>1305748939</v>
      </c>
      <c r="L105" s="30">
        <f>+K105-J105</f>
        <v>-1044862061</v>
      </c>
      <c r="M105" s="29">
        <f>IFERROR(K105/J105,0)</f>
        <v>0.55549341809427422</v>
      </c>
    </row>
    <row r="106" spans="1:13" s="42" customFormat="1" ht="15" x14ac:dyDescent="0.25">
      <c r="A106" s="44" t="s">
        <v>89</v>
      </c>
      <c r="B106" s="30"/>
      <c r="C106" s="30"/>
      <c r="D106" s="30"/>
      <c r="E106" s="38"/>
      <c r="F106" s="30"/>
      <c r="G106" s="38">
        <f>SUM(G107:G110)</f>
        <v>806000000</v>
      </c>
      <c r="H106" s="38">
        <f>SUM(H107:H110)</f>
        <v>806000000</v>
      </c>
      <c r="I106" s="30"/>
      <c r="J106" s="38">
        <f>SUM(J107:J110)</f>
        <v>806000000</v>
      </c>
      <c r="K106" s="38">
        <f>SUM(K107:K110)</f>
        <v>384330050</v>
      </c>
      <c r="L106" s="38">
        <f>+K106-J106</f>
        <v>-421669950</v>
      </c>
      <c r="M106" s="29">
        <f>IFERROR(K106/J106,0)</f>
        <v>0.47683629032258062</v>
      </c>
    </row>
    <row r="107" spans="1:13" s="42" customFormat="1" ht="15" hidden="1" outlineLevel="1" x14ac:dyDescent="0.25">
      <c r="A107" s="43" t="s">
        <v>88</v>
      </c>
      <c r="B107" s="30"/>
      <c r="C107" s="30"/>
      <c r="D107" s="30"/>
      <c r="E107" s="32"/>
      <c r="F107" s="30"/>
      <c r="G107" s="32">
        <f>+'[2]Anexo 2 '!$G$91</f>
        <v>562000000</v>
      </c>
      <c r="H107" s="32">
        <f>+B107+C107+D107+G107+E107+F107</f>
        <v>562000000</v>
      </c>
      <c r="I107" s="30"/>
      <c r="J107" s="40">
        <f>+H107+I107</f>
        <v>562000000</v>
      </c>
      <c r="K107" s="40">
        <v>153000000</v>
      </c>
      <c r="L107" s="40">
        <f>+K107-J107</f>
        <v>-409000000</v>
      </c>
      <c r="M107" s="34">
        <f>IFERROR(K107/J107,0)</f>
        <v>0.27224199288256229</v>
      </c>
    </row>
    <row r="108" spans="1:13" s="42" customFormat="1" ht="15" hidden="1" outlineLevel="1" x14ac:dyDescent="0.25">
      <c r="A108" s="43" t="s">
        <v>87</v>
      </c>
      <c r="B108" s="30"/>
      <c r="C108" s="30"/>
      <c r="D108" s="30"/>
      <c r="E108" s="32"/>
      <c r="F108" s="30"/>
      <c r="G108" s="32">
        <f>+'[2]Anexo 2 '!$G$92</f>
        <v>50000000</v>
      </c>
      <c r="H108" s="32">
        <f>+B108+C108+D108+G108+E108+F108</f>
        <v>50000000</v>
      </c>
      <c r="I108" s="30"/>
      <c r="J108" s="40">
        <f>+H108+I108</f>
        <v>50000000</v>
      </c>
      <c r="K108" s="40">
        <v>47085910</v>
      </c>
      <c r="L108" s="40">
        <f>+K108-J108</f>
        <v>-2914090</v>
      </c>
      <c r="M108" s="34">
        <f>IFERROR(K108/J108,0)</f>
        <v>0.94171819999999995</v>
      </c>
    </row>
    <row r="109" spans="1:13" s="42" customFormat="1" ht="15" hidden="1" outlineLevel="1" x14ac:dyDescent="0.25">
      <c r="A109" s="43" t="s">
        <v>86</v>
      </c>
      <c r="B109" s="30"/>
      <c r="C109" s="30"/>
      <c r="D109" s="30"/>
      <c r="E109" s="32"/>
      <c r="F109" s="30"/>
      <c r="G109" s="32">
        <f>+'[2]Anexo 2 '!$G$93</f>
        <v>14000000</v>
      </c>
      <c r="H109" s="32">
        <f>+B109+C109+D109+G109+E109+F109</f>
        <v>14000000</v>
      </c>
      <c r="I109" s="30"/>
      <c r="J109" s="40">
        <f>+H109+I109</f>
        <v>14000000</v>
      </c>
      <c r="K109" s="40">
        <v>10263218</v>
      </c>
      <c r="L109" s="40">
        <f>+K109-J109</f>
        <v>-3736782</v>
      </c>
      <c r="M109" s="34">
        <f>IFERROR(K109/J109,0)</f>
        <v>0.73308700000000004</v>
      </c>
    </row>
    <row r="110" spans="1:13" s="42" customFormat="1" ht="15" hidden="1" outlineLevel="1" x14ac:dyDescent="0.25">
      <c r="A110" s="43" t="s">
        <v>85</v>
      </c>
      <c r="B110" s="30"/>
      <c r="C110" s="30"/>
      <c r="D110" s="30"/>
      <c r="E110" s="32"/>
      <c r="F110" s="30"/>
      <c r="G110" s="32">
        <f>+'[2]Anexo 2 '!$G$94</f>
        <v>180000000</v>
      </c>
      <c r="H110" s="32">
        <f>+B110+C110+D110+G110+E110+F110</f>
        <v>180000000</v>
      </c>
      <c r="I110" s="30"/>
      <c r="J110" s="40">
        <f>+H110+I110</f>
        <v>180000000</v>
      </c>
      <c r="K110" s="40">
        <v>173980922</v>
      </c>
      <c r="L110" s="40">
        <f>+K110-J110</f>
        <v>-6019078</v>
      </c>
      <c r="M110" s="34">
        <f>IFERROR(K110/J110,0)</f>
        <v>0.96656067777777777</v>
      </c>
    </row>
    <row r="111" spans="1:13" s="42" customFormat="1" ht="15" collapsed="1" x14ac:dyDescent="0.25">
      <c r="A111" s="44" t="s">
        <v>84</v>
      </c>
      <c r="B111" s="30"/>
      <c r="C111" s="30"/>
      <c r="D111" s="30"/>
      <c r="E111" s="38"/>
      <c r="F111" s="30"/>
      <c r="G111" s="38">
        <f>SUM(G112:G113)</f>
        <v>139400000</v>
      </c>
      <c r="H111" s="38">
        <f>SUM(H112:H113)</f>
        <v>139400000</v>
      </c>
      <c r="I111" s="30"/>
      <c r="J111" s="38">
        <f>SUM(J112:J113)</f>
        <v>139400000</v>
      </c>
      <c r="K111" s="38">
        <f>SUM(K112:K113)</f>
        <v>114151841</v>
      </c>
      <c r="L111" s="38">
        <f>+K111-J111</f>
        <v>-25248159</v>
      </c>
      <c r="M111" s="29">
        <f>IFERROR(K111/J111,0)</f>
        <v>0.81887977761836439</v>
      </c>
    </row>
    <row r="112" spans="1:13" s="42" customFormat="1" ht="15" hidden="1" outlineLevel="1" x14ac:dyDescent="0.25">
      <c r="A112" s="43" t="s">
        <v>83</v>
      </c>
      <c r="B112" s="30"/>
      <c r="C112" s="30"/>
      <c r="D112" s="30"/>
      <c r="E112" s="32"/>
      <c r="F112" s="30"/>
      <c r="G112" s="32">
        <f>+'[2]Anexo 2 '!$G$96</f>
        <v>99400000</v>
      </c>
      <c r="H112" s="32">
        <f>+B112+C112+D112+G112+E112+F112</f>
        <v>99400000</v>
      </c>
      <c r="I112" s="30"/>
      <c r="J112" s="40">
        <f>+H112+I112</f>
        <v>99400000</v>
      </c>
      <c r="K112" s="40">
        <v>98634685</v>
      </c>
      <c r="L112" s="40">
        <f>+K112-J112</f>
        <v>-765315</v>
      </c>
      <c r="M112" s="34">
        <f>IFERROR(K112/J112,0)</f>
        <v>0.99230065392354128</v>
      </c>
    </row>
    <row r="113" spans="1:13" s="42" customFormat="1" ht="15" hidden="1" outlineLevel="1" x14ac:dyDescent="0.25">
      <c r="A113" s="43" t="s">
        <v>82</v>
      </c>
      <c r="B113" s="30"/>
      <c r="C113" s="30"/>
      <c r="D113" s="30"/>
      <c r="E113" s="32"/>
      <c r="F113" s="30"/>
      <c r="G113" s="32">
        <f>+'[2]Anexo 2 '!$G$97</f>
        <v>40000000</v>
      </c>
      <c r="H113" s="32">
        <f>+B113+C113+D113+G113+E113+F113</f>
        <v>40000000</v>
      </c>
      <c r="I113" s="30"/>
      <c r="J113" s="40">
        <f>+H113+I113</f>
        <v>40000000</v>
      </c>
      <c r="K113" s="40">
        <v>15517156</v>
      </c>
      <c r="L113" s="40">
        <f>+K113-J113</f>
        <v>-24482844</v>
      </c>
      <c r="M113" s="34">
        <f>IFERROR(K113/J113,0)</f>
        <v>0.38792890000000002</v>
      </c>
    </row>
    <row r="114" spans="1:13" s="42" customFormat="1" ht="15" collapsed="1" x14ac:dyDescent="0.25">
      <c r="A114" s="44" t="s">
        <v>80</v>
      </c>
      <c r="B114" s="30"/>
      <c r="C114" s="30"/>
      <c r="D114" s="30"/>
      <c r="E114" s="38"/>
      <c r="F114" s="30"/>
      <c r="G114" s="38">
        <f>SUM(G115:G120)</f>
        <v>157560000</v>
      </c>
      <c r="H114" s="38">
        <f>SUM(H115:H120)</f>
        <v>157560000</v>
      </c>
      <c r="I114" s="30"/>
      <c r="J114" s="38">
        <f>SUM(J115:J120)</f>
        <v>157560000</v>
      </c>
      <c r="K114" s="38">
        <f>SUM(K115:K120)</f>
        <v>120284428</v>
      </c>
      <c r="L114" s="38">
        <f>+K114-J114</f>
        <v>-37275572</v>
      </c>
      <c r="M114" s="29">
        <f>IFERROR(K114/J114,0)</f>
        <v>0.76341982736735214</v>
      </c>
    </row>
    <row r="115" spans="1:13" s="42" customFormat="1" ht="15" hidden="1" outlineLevel="1" x14ac:dyDescent="0.25">
      <c r="A115" s="43" t="s">
        <v>81</v>
      </c>
      <c r="B115" s="30"/>
      <c r="C115" s="30"/>
      <c r="D115" s="30"/>
      <c r="E115" s="32"/>
      <c r="F115" s="30"/>
      <c r="G115" s="32">
        <f>+'[2]Anexo 2 '!$G$99</f>
        <v>33000000</v>
      </c>
      <c r="H115" s="32">
        <f>+B115+C115+D115+G115+E115+F115</f>
        <v>33000000</v>
      </c>
      <c r="I115" s="30"/>
      <c r="J115" s="40">
        <f>+H115+I115</f>
        <v>33000000</v>
      </c>
      <c r="K115" s="40">
        <v>25921278</v>
      </c>
      <c r="L115" s="40">
        <f>+K115-J115</f>
        <v>-7078722</v>
      </c>
      <c r="M115" s="34">
        <f>IFERROR(K115/J115,0)</f>
        <v>0.78549327272727276</v>
      </c>
    </row>
    <row r="116" spans="1:13" s="42" customFormat="1" ht="15" hidden="1" outlineLevel="1" x14ac:dyDescent="0.25">
      <c r="A116" s="43" t="s">
        <v>80</v>
      </c>
      <c r="B116" s="30"/>
      <c r="C116" s="30"/>
      <c r="D116" s="30"/>
      <c r="E116" s="32"/>
      <c r="F116" s="30"/>
      <c r="G116" s="32">
        <f>+'[2]Anexo 2 '!$G$100</f>
        <v>80000000</v>
      </c>
      <c r="H116" s="32">
        <f>+B116+C116+D116+G116+E116+F116</f>
        <v>80000000</v>
      </c>
      <c r="I116" s="30"/>
      <c r="J116" s="40">
        <f>+H116+I116</f>
        <v>80000000</v>
      </c>
      <c r="K116" s="40">
        <v>60163334</v>
      </c>
      <c r="L116" s="40">
        <f>+K116-J116</f>
        <v>-19836666</v>
      </c>
      <c r="M116" s="34">
        <f>IFERROR(K116/J116,0)</f>
        <v>0.75204167499999997</v>
      </c>
    </row>
    <row r="117" spans="1:13" s="42" customFormat="1" ht="15" hidden="1" outlineLevel="1" x14ac:dyDescent="0.25">
      <c r="A117" s="43" t="s">
        <v>79</v>
      </c>
      <c r="B117" s="30"/>
      <c r="C117" s="30"/>
      <c r="D117" s="30"/>
      <c r="E117" s="32"/>
      <c r="F117" s="30"/>
      <c r="G117" s="32">
        <f>+'[2]Anexo 2 '!$G$101</f>
        <v>18000000</v>
      </c>
      <c r="H117" s="32">
        <f>+B117+C117+D117+G117+E117+F117</f>
        <v>18000000</v>
      </c>
      <c r="I117" s="30"/>
      <c r="J117" s="40">
        <f>+H117+I117</f>
        <v>18000000</v>
      </c>
      <c r="K117" s="40">
        <v>13318797</v>
      </c>
      <c r="L117" s="40">
        <f>+K117-J117</f>
        <v>-4681203</v>
      </c>
      <c r="M117" s="34">
        <f>IFERROR(K117/J117,0)</f>
        <v>0.73993316666666664</v>
      </c>
    </row>
    <row r="118" spans="1:13" s="42" customFormat="1" ht="15" hidden="1" outlineLevel="1" x14ac:dyDescent="0.25">
      <c r="A118" s="43" t="s">
        <v>78</v>
      </c>
      <c r="B118" s="30"/>
      <c r="C118" s="30"/>
      <c r="D118" s="30"/>
      <c r="E118" s="32"/>
      <c r="F118" s="30"/>
      <c r="G118" s="32">
        <f>+'[2]Anexo 2 '!$G$102</f>
        <v>15000000</v>
      </c>
      <c r="H118" s="32">
        <f>+B118+C118+D118+G118+E118+F118</f>
        <v>15000000</v>
      </c>
      <c r="I118" s="30"/>
      <c r="J118" s="40">
        <f>+H118+I118</f>
        <v>15000000</v>
      </c>
      <c r="K118" s="40">
        <v>12849418</v>
      </c>
      <c r="L118" s="40">
        <f>+K118-J118</f>
        <v>-2150582</v>
      </c>
      <c r="M118" s="34">
        <f>IFERROR(K118/J118,0)</f>
        <v>0.85662786666666668</v>
      </c>
    </row>
    <row r="119" spans="1:13" s="42" customFormat="1" ht="15" hidden="1" outlineLevel="1" x14ac:dyDescent="0.25">
      <c r="A119" s="43" t="s">
        <v>77</v>
      </c>
      <c r="B119" s="30"/>
      <c r="C119" s="30"/>
      <c r="D119" s="30"/>
      <c r="E119" s="32"/>
      <c r="F119" s="30"/>
      <c r="G119" s="32">
        <f>+'[2]Anexo 2 '!$G$103</f>
        <v>10000000</v>
      </c>
      <c r="H119" s="32">
        <f>+B119+C119+D119+G119+E119+F119</f>
        <v>10000000</v>
      </c>
      <c r="I119" s="30"/>
      <c r="J119" s="40">
        <f>+H119+I119</f>
        <v>10000000</v>
      </c>
      <c r="K119" s="40">
        <v>6607592</v>
      </c>
      <c r="L119" s="40">
        <f>+K119-J119</f>
        <v>-3392408</v>
      </c>
      <c r="M119" s="34">
        <f>IFERROR(K119/J119,0)</f>
        <v>0.66075919999999999</v>
      </c>
    </row>
    <row r="120" spans="1:13" s="42" customFormat="1" ht="15" hidden="1" outlineLevel="1" x14ac:dyDescent="0.25">
      <c r="A120" s="43" t="s">
        <v>76</v>
      </c>
      <c r="B120" s="30"/>
      <c r="C120" s="30"/>
      <c r="D120" s="30"/>
      <c r="E120" s="32"/>
      <c r="F120" s="30"/>
      <c r="G120" s="32">
        <f>+'[2]Anexo 2 '!$G$104</f>
        <v>1560000</v>
      </c>
      <c r="H120" s="32">
        <f>+B120+C120+D120+G120+E120+F120</f>
        <v>1560000</v>
      </c>
      <c r="I120" s="30"/>
      <c r="J120" s="40">
        <f>+H120+I120</f>
        <v>1560000</v>
      </c>
      <c r="K120" s="40">
        <v>1424009</v>
      </c>
      <c r="L120" s="40">
        <f>+K120-J120</f>
        <v>-135991</v>
      </c>
      <c r="M120" s="34">
        <f>IFERROR(K120/J120,0)</f>
        <v>0.91282628205128202</v>
      </c>
    </row>
    <row r="121" spans="1:13" s="42" customFormat="1" ht="15" collapsed="1" x14ac:dyDescent="0.25">
      <c r="A121" s="44" t="s">
        <v>75</v>
      </c>
      <c r="B121" s="30"/>
      <c r="C121" s="30"/>
      <c r="D121" s="30"/>
      <c r="E121" s="38"/>
      <c r="F121" s="30"/>
      <c r="G121" s="38">
        <f>SUM(G122:G123)</f>
        <v>129500000</v>
      </c>
      <c r="H121" s="38">
        <f>SUM(H122:H123)</f>
        <v>129500000</v>
      </c>
      <c r="I121" s="30"/>
      <c r="J121" s="38">
        <f>SUM(J122:J123)</f>
        <v>129500000</v>
      </c>
      <c r="K121" s="38">
        <f>SUM(K122:K123)</f>
        <v>77489659</v>
      </c>
      <c r="L121" s="38">
        <f>+K121-J121</f>
        <v>-52010341</v>
      </c>
      <c r="M121" s="29">
        <f>IFERROR(K121/J121,0)</f>
        <v>0.59837574517374514</v>
      </c>
    </row>
    <row r="122" spans="1:13" s="42" customFormat="1" ht="15" hidden="1" outlineLevel="1" x14ac:dyDescent="0.25">
      <c r="A122" s="43" t="s">
        <v>74</v>
      </c>
      <c r="B122" s="30"/>
      <c r="C122" s="30"/>
      <c r="D122" s="30"/>
      <c r="E122" s="32"/>
      <c r="F122" s="30"/>
      <c r="G122" s="32">
        <f>+'[2]Anexo 2 '!$G$106</f>
        <v>54500000</v>
      </c>
      <c r="H122" s="32">
        <f>+B122+C122+D122+G122+E122+F122</f>
        <v>54500000</v>
      </c>
      <c r="I122" s="30"/>
      <c r="J122" s="40">
        <f>+H122+I122</f>
        <v>54500000</v>
      </c>
      <c r="K122" s="40">
        <v>24201727</v>
      </c>
      <c r="L122" s="40">
        <f>+K122-J122</f>
        <v>-30298273</v>
      </c>
      <c r="M122" s="34">
        <f>IFERROR(K122/J122,0)</f>
        <v>0.44406838532110093</v>
      </c>
    </row>
    <row r="123" spans="1:13" s="42" customFormat="1" ht="15" hidden="1" outlineLevel="1" x14ac:dyDescent="0.25">
      <c r="A123" s="43" t="s">
        <v>73</v>
      </c>
      <c r="B123" s="30"/>
      <c r="C123" s="30"/>
      <c r="D123" s="30"/>
      <c r="E123" s="32"/>
      <c r="F123" s="30"/>
      <c r="G123" s="32">
        <f>+'[2]Anexo 2 '!$G$107</f>
        <v>75000000</v>
      </c>
      <c r="H123" s="32">
        <f>+B123+C123+D123+G123+E123+F123</f>
        <v>75000000</v>
      </c>
      <c r="I123" s="30"/>
      <c r="J123" s="40">
        <f>+H123+I123</f>
        <v>75000000</v>
      </c>
      <c r="K123" s="40">
        <v>53287932</v>
      </c>
      <c r="L123" s="40">
        <f>+K123-J123</f>
        <v>-21712068</v>
      </c>
      <c r="M123" s="34">
        <f>IFERROR(K123/J123,0)</f>
        <v>0.71050575999999999</v>
      </c>
    </row>
    <row r="124" spans="1:13" s="42" customFormat="1" ht="15" collapsed="1" x14ac:dyDescent="0.25">
      <c r="A124" s="44" t="s">
        <v>72</v>
      </c>
      <c r="B124" s="30"/>
      <c r="C124" s="30"/>
      <c r="D124" s="30"/>
      <c r="E124" s="30"/>
      <c r="F124" s="30"/>
      <c r="G124" s="30">
        <f>SUM(G125:G127)</f>
        <v>1118151000</v>
      </c>
      <c r="H124" s="30">
        <f>SUM(H125:H127)</f>
        <v>1118151000</v>
      </c>
      <c r="I124" s="30"/>
      <c r="J124" s="30">
        <f>SUM(J125:J127)</f>
        <v>1118151000</v>
      </c>
      <c r="K124" s="30">
        <f>SUM(K125:K127)</f>
        <v>609492961</v>
      </c>
      <c r="L124" s="30">
        <f>+K124-J124</f>
        <v>-508658039</v>
      </c>
      <c r="M124" s="29">
        <f>IFERROR(K124/J124,0)</f>
        <v>0.54509002898535175</v>
      </c>
    </row>
    <row r="125" spans="1:13" s="42" customFormat="1" ht="15" hidden="1" outlineLevel="1" x14ac:dyDescent="0.25">
      <c r="A125" s="43" t="s">
        <v>71</v>
      </c>
      <c r="B125" s="30"/>
      <c r="C125" s="30"/>
      <c r="D125" s="30"/>
      <c r="E125" s="40"/>
      <c r="F125" s="30"/>
      <c r="G125" s="40">
        <f>+'[2]Anexo 2 '!$G$109</f>
        <v>1086000000</v>
      </c>
      <c r="H125" s="32">
        <f>+B125+C125+D125+G125+E125+F125</f>
        <v>1086000000</v>
      </c>
      <c r="I125" s="30"/>
      <c r="J125" s="40">
        <f>+H125+I125</f>
        <v>1086000000</v>
      </c>
      <c r="K125" s="40">
        <v>584123230</v>
      </c>
      <c r="L125" s="40">
        <f>+K125-J125</f>
        <v>-501876770</v>
      </c>
      <c r="M125" s="34">
        <f>IFERROR(K125/J125,0)</f>
        <v>0.53786669429097611</v>
      </c>
    </row>
    <row r="126" spans="1:13" s="42" customFormat="1" ht="15" hidden="1" outlineLevel="1" x14ac:dyDescent="0.25">
      <c r="A126" s="43" t="s">
        <v>70</v>
      </c>
      <c r="B126" s="30"/>
      <c r="C126" s="30"/>
      <c r="D126" s="30"/>
      <c r="E126" s="40"/>
      <c r="F126" s="30"/>
      <c r="G126" s="40">
        <f>+'[2]Anexo 2 '!$G$110-1100000</f>
        <v>20551000</v>
      </c>
      <c r="H126" s="32">
        <f>+B126+C126+D126+G126+E126+F126</f>
        <v>20551000</v>
      </c>
      <c r="I126" s="30"/>
      <c r="J126" s="40">
        <f>+H126+I126</f>
        <v>20551000</v>
      </c>
      <c r="K126" s="40">
        <v>14247120</v>
      </c>
      <c r="L126" s="40">
        <f>+K126-J126</f>
        <v>-6303880</v>
      </c>
      <c r="M126" s="34">
        <f>IFERROR(K126/J126,0)</f>
        <v>0.69325677582599388</v>
      </c>
    </row>
    <row r="127" spans="1:13" s="42" customFormat="1" ht="15" hidden="1" outlineLevel="1" x14ac:dyDescent="0.25">
      <c r="A127" s="43" t="s">
        <v>69</v>
      </c>
      <c r="B127" s="30"/>
      <c r="C127" s="30"/>
      <c r="D127" s="30"/>
      <c r="E127" s="40"/>
      <c r="F127" s="30"/>
      <c r="G127" s="40">
        <f>+'[2]Anexo 2 '!$G$111+1100000</f>
        <v>11600000</v>
      </c>
      <c r="H127" s="32">
        <f>+B127+C127+D127+G127+E127+F127</f>
        <v>11600000</v>
      </c>
      <c r="I127" s="30"/>
      <c r="J127" s="40">
        <f>+H127+I127</f>
        <v>11600000</v>
      </c>
      <c r="K127" s="40">
        <v>11122611</v>
      </c>
      <c r="L127" s="40">
        <f>+K127-J127</f>
        <v>-477389</v>
      </c>
      <c r="M127" s="34">
        <f>IFERROR(K127/J127,0)</f>
        <v>0.95884577586206898</v>
      </c>
    </row>
    <row r="128" spans="1:13" s="42" customFormat="1" ht="15" collapsed="1" x14ac:dyDescent="0.25">
      <c r="A128" s="43"/>
      <c r="B128" s="30"/>
      <c r="C128" s="30"/>
      <c r="D128" s="30"/>
      <c r="E128" s="40"/>
      <c r="F128" s="30"/>
      <c r="G128" s="40"/>
      <c r="H128" s="32"/>
      <c r="I128" s="30"/>
      <c r="J128" s="40"/>
      <c r="K128" s="40"/>
      <c r="L128" s="40"/>
      <c r="M128" s="34"/>
    </row>
    <row r="129" spans="1:13" s="46" customFormat="1" ht="15" x14ac:dyDescent="0.25">
      <c r="A129" s="44" t="s">
        <v>68</v>
      </c>
      <c r="B129" s="45"/>
      <c r="C129" s="38">
        <f>+C130+C137+C145</f>
        <v>295532180</v>
      </c>
      <c r="D129" s="45"/>
      <c r="E129" s="47"/>
      <c r="F129" s="45"/>
      <c r="G129" s="47"/>
      <c r="H129" s="38">
        <f>+H130+H137+H145</f>
        <v>295532180</v>
      </c>
      <c r="I129" s="45"/>
      <c r="J129" s="38">
        <f>+H129+I129</f>
        <v>295532180</v>
      </c>
      <c r="K129" s="38">
        <f>+K130+K137+K145</f>
        <v>246687655</v>
      </c>
      <c r="L129" s="38">
        <f>+K129-J129</f>
        <v>-48844525</v>
      </c>
      <c r="M129" s="29">
        <f>IFERROR(K129/J129,0)</f>
        <v>0.83472349779303223</v>
      </c>
    </row>
    <row r="130" spans="1:13" s="42" customFormat="1" ht="15" x14ac:dyDescent="0.25">
      <c r="A130" s="44" t="s">
        <v>67</v>
      </c>
      <c r="B130" s="45"/>
      <c r="C130" s="30">
        <f>SUM(C131:C136)</f>
        <v>80040834</v>
      </c>
      <c r="D130" s="30"/>
      <c r="E130" s="30"/>
      <c r="F130" s="30"/>
      <c r="G130" s="30"/>
      <c r="H130" s="38">
        <f>+B130+C130+D130+G130+E130+F130</f>
        <v>80040834</v>
      </c>
      <c r="I130" s="38"/>
      <c r="J130" s="30">
        <f>SUM(J131:J136)</f>
        <v>80040834</v>
      </c>
      <c r="K130" s="30">
        <f>SUM(K131:K136)</f>
        <v>77596272</v>
      </c>
      <c r="L130" s="30">
        <f>+K130-J130</f>
        <v>-2444562</v>
      </c>
      <c r="M130" s="29">
        <f>IFERROR(K130/J130,0)</f>
        <v>0.96945856411241293</v>
      </c>
    </row>
    <row r="131" spans="1:13" s="42" customFormat="1" ht="15" hidden="1" outlineLevel="1" x14ac:dyDescent="0.25">
      <c r="A131" s="43" t="s">
        <v>60</v>
      </c>
      <c r="B131" s="45"/>
      <c r="C131" s="40">
        <f>+'[4]Anexo 2 '!$C$115</f>
        <v>12400000</v>
      </c>
      <c r="D131" s="30"/>
      <c r="E131" s="30"/>
      <c r="F131" s="30"/>
      <c r="G131" s="30"/>
      <c r="H131" s="40">
        <f>+B131+C131+D131+G131+E131+F131</f>
        <v>12400000</v>
      </c>
      <c r="I131" s="38"/>
      <c r="J131" s="40">
        <f>+H131+I131</f>
        <v>12400000</v>
      </c>
      <c r="K131" s="40">
        <v>12380862</v>
      </c>
      <c r="L131" s="40">
        <f>+K131-J131</f>
        <v>-19138</v>
      </c>
      <c r="M131" s="34">
        <f>IFERROR(K131/J131,0)</f>
        <v>0.99845661290322585</v>
      </c>
    </row>
    <row r="132" spans="1:13" s="42" customFormat="1" ht="15" hidden="1" outlineLevel="1" x14ac:dyDescent="0.25">
      <c r="A132" s="43" t="s">
        <v>66</v>
      </c>
      <c r="B132" s="45"/>
      <c r="C132" s="40">
        <f>+'[4]Anexo 2 '!$C$116+1</f>
        <v>53040834</v>
      </c>
      <c r="D132" s="30"/>
      <c r="E132" s="30"/>
      <c r="F132" s="30"/>
      <c r="G132" s="30"/>
      <c r="H132" s="40">
        <f>+B132+C132+D132+G132+E132+F132</f>
        <v>53040834</v>
      </c>
      <c r="I132" s="38"/>
      <c r="J132" s="40">
        <f>+H132+I132</f>
        <v>53040834</v>
      </c>
      <c r="K132" s="40">
        <v>52669972</v>
      </c>
      <c r="L132" s="40">
        <f>+K132-J132</f>
        <v>-370862</v>
      </c>
      <c r="M132" s="34">
        <f>IFERROR(K132/J132,0)</f>
        <v>0.99300799078687185</v>
      </c>
    </row>
    <row r="133" spans="1:13" s="42" customFormat="1" ht="15" hidden="1" outlineLevel="1" x14ac:dyDescent="0.25">
      <c r="A133" s="43" t="s">
        <v>65</v>
      </c>
      <c r="B133" s="45"/>
      <c r="C133" s="40"/>
      <c r="D133" s="30"/>
      <c r="E133" s="30"/>
      <c r="F133" s="30"/>
      <c r="G133" s="30"/>
      <c r="H133" s="40">
        <f>+B133+C133+D133+G133+E133+F133</f>
        <v>0</v>
      </c>
      <c r="I133" s="38"/>
      <c r="J133" s="40">
        <f>+H133+I133</f>
        <v>0</v>
      </c>
      <c r="K133" s="40"/>
      <c r="L133" s="40">
        <f>+K133-J133</f>
        <v>0</v>
      </c>
      <c r="M133" s="34">
        <f>IFERROR(K133/J133,0)</f>
        <v>0</v>
      </c>
    </row>
    <row r="134" spans="1:13" s="42" customFormat="1" ht="15" hidden="1" outlineLevel="1" x14ac:dyDescent="0.25">
      <c r="A134" s="43" t="s">
        <v>64</v>
      </c>
      <c r="B134" s="45"/>
      <c r="C134" s="40">
        <f>+'[4]Anexo 2 '!$C$118</f>
        <v>11100000</v>
      </c>
      <c r="D134" s="30"/>
      <c r="E134" s="30"/>
      <c r="F134" s="30"/>
      <c r="G134" s="30"/>
      <c r="H134" s="40">
        <f>+B134+C134+D134+G134+E134+F134</f>
        <v>11100000</v>
      </c>
      <c r="I134" s="38"/>
      <c r="J134" s="40">
        <f>+H134+I134</f>
        <v>11100000</v>
      </c>
      <c r="K134" s="40">
        <v>11090100</v>
      </c>
      <c r="L134" s="40">
        <f>+K134-J134</f>
        <v>-9900</v>
      </c>
      <c r="M134" s="34">
        <f>IFERROR(K134/J134,0)</f>
        <v>0.99910810810810813</v>
      </c>
    </row>
    <row r="135" spans="1:13" s="42" customFormat="1" ht="15" hidden="1" outlineLevel="1" x14ac:dyDescent="0.25">
      <c r="A135" s="43" t="s">
        <v>63</v>
      </c>
      <c r="B135" s="45"/>
      <c r="C135" s="40">
        <f>+'[4]Anexo 2 '!$C$119</f>
        <v>3500000</v>
      </c>
      <c r="D135" s="30"/>
      <c r="E135" s="30"/>
      <c r="F135" s="30"/>
      <c r="G135" s="30"/>
      <c r="H135" s="40">
        <f>+B135+C135+D135+G135+E135+F135</f>
        <v>3500000</v>
      </c>
      <c r="I135" s="38"/>
      <c r="J135" s="40">
        <f>+H135+I135</f>
        <v>3500000</v>
      </c>
      <c r="K135" s="40">
        <v>1455338</v>
      </c>
      <c r="L135" s="40">
        <f>+K135-J135</f>
        <v>-2044662</v>
      </c>
      <c r="M135" s="34">
        <f>IFERROR(K135/J135,0)</f>
        <v>0.41581085714285715</v>
      </c>
    </row>
    <row r="136" spans="1:13" s="42" customFormat="1" ht="15" hidden="1" outlineLevel="1" x14ac:dyDescent="0.25">
      <c r="A136" s="43" t="s">
        <v>62</v>
      </c>
      <c r="B136" s="45"/>
      <c r="C136" s="40"/>
      <c r="D136" s="30"/>
      <c r="E136" s="30"/>
      <c r="F136" s="30"/>
      <c r="G136" s="30"/>
      <c r="H136" s="40">
        <f>+B136+C136+D136+G136+E136+F136</f>
        <v>0</v>
      </c>
      <c r="I136" s="38"/>
      <c r="J136" s="40">
        <f>+H136+I136</f>
        <v>0</v>
      </c>
      <c r="K136" s="40">
        <v>0</v>
      </c>
      <c r="L136" s="40">
        <f>+K136-J136</f>
        <v>0</v>
      </c>
      <c r="M136" s="34">
        <f>IFERROR(K136/J136,0)</f>
        <v>0</v>
      </c>
    </row>
    <row r="137" spans="1:13" s="42" customFormat="1" ht="15" collapsed="1" x14ac:dyDescent="0.25">
      <c r="A137" s="44" t="s">
        <v>61</v>
      </c>
      <c r="B137" s="45"/>
      <c r="C137" s="30">
        <f>SUM(C138:C144)</f>
        <v>175640000</v>
      </c>
      <c r="D137" s="30"/>
      <c r="E137" s="30"/>
      <c r="F137" s="30"/>
      <c r="G137" s="30"/>
      <c r="H137" s="38">
        <f>+B137+C137+D137+G137+E137+F137</f>
        <v>175640000</v>
      </c>
      <c r="I137" s="38"/>
      <c r="J137" s="30">
        <f>SUM(J138:J144)</f>
        <v>175640000</v>
      </c>
      <c r="K137" s="30">
        <f>SUM(K138:K144)</f>
        <v>141552960</v>
      </c>
      <c r="L137" s="30">
        <f>+K137-J137</f>
        <v>-34087040</v>
      </c>
      <c r="M137" s="29">
        <f>IFERROR(K137/J137,0)</f>
        <v>0.80592666818492376</v>
      </c>
    </row>
    <row r="138" spans="1:13" s="42" customFormat="1" ht="15" hidden="1" outlineLevel="1" x14ac:dyDescent="0.25">
      <c r="A138" s="43" t="s">
        <v>60</v>
      </c>
      <c r="B138" s="45"/>
      <c r="C138" s="40">
        <f>+'[4]Anexo 2 '!$C$122</f>
        <v>18000000</v>
      </c>
      <c r="D138" s="30"/>
      <c r="E138" s="30"/>
      <c r="F138" s="30"/>
      <c r="G138" s="30"/>
      <c r="H138" s="40">
        <f>+B138+C138+D138+G138+E138+F138</f>
        <v>18000000</v>
      </c>
      <c r="I138" s="38"/>
      <c r="J138" s="40">
        <f>+H138+I138</f>
        <v>18000000</v>
      </c>
      <c r="K138" s="40">
        <v>16792590</v>
      </c>
      <c r="L138" s="40">
        <f>+K138-J138</f>
        <v>-1207410</v>
      </c>
      <c r="M138" s="34">
        <f>IFERROR(K138/J138,0)</f>
        <v>0.93292166666666665</v>
      </c>
    </row>
    <row r="139" spans="1:13" s="42" customFormat="1" ht="15" hidden="1" outlineLevel="1" x14ac:dyDescent="0.25">
      <c r="A139" s="43" t="s">
        <v>59</v>
      </c>
      <c r="B139" s="45"/>
      <c r="C139" s="40">
        <f>+'[4]Anexo 2 '!$C$123</f>
        <v>11466667</v>
      </c>
      <c r="D139" s="30"/>
      <c r="E139" s="30"/>
      <c r="F139" s="30"/>
      <c r="G139" s="30"/>
      <c r="H139" s="40">
        <f>+B139+C139+D139+G139+E139+F139</f>
        <v>11466667</v>
      </c>
      <c r="I139" s="38"/>
      <c r="J139" s="40">
        <f>+H139+I139</f>
        <v>11466667</v>
      </c>
      <c r="K139" s="40">
        <v>9466666</v>
      </c>
      <c r="L139" s="40">
        <f>+K139-J139</f>
        <v>-2000001</v>
      </c>
      <c r="M139" s="34">
        <f>IFERROR(K139/J139,0)</f>
        <v>0.82558131320984551</v>
      </c>
    </row>
    <row r="140" spans="1:13" s="42" customFormat="1" ht="15" hidden="1" outlineLevel="1" x14ac:dyDescent="0.25">
      <c r="A140" s="43" t="s">
        <v>58</v>
      </c>
      <c r="B140" s="45"/>
      <c r="C140" s="40">
        <f>+'[4]Anexo 2 '!$C$124</f>
        <v>122173333</v>
      </c>
      <c r="D140" s="30"/>
      <c r="E140" s="30"/>
      <c r="F140" s="30"/>
      <c r="G140" s="30"/>
      <c r="H140" s="40">
        <f>+B140+C140+D140+G140+E140+F140</f>
        <v>122173333</v>
      </c>
      <c r="I140" s="38"/>
      <c r="J140" s="40">
        <f>+H140+I140</f>
        <v>122173333</v>
      </c>
      <c r="K140" s="40">
        <v>96820819</v>
      </c>
      <c r="L140" s="40">
        <f>+K140-J140</f>
        <v>-25352514</v>
      </c>
      <c r="M140" s="34">
        <f>IFERROR(K140/J140,0)</f>
        <v>0.7924873343678035</v>
      </c>
    </row>
    <row r="141" spans="1:13" s="42" customFormat="1" ht="15" hidden="1" outlineLevel="1" x14ac:dyDescent="0.25">
      <c r="A141" s="43" t="s">
        <v>57</v>
      </c>
      <c r="B141" s="45"/>
      <c r="C141" s="40"/>
      <c r="D141" s="30"/>
      <c r="E141" s="30"/>
      <c r="F141" s="30"/>
      <c r="G141" s="30"/>
      <c r="H141" s="40">
        <f>+B141+C141+D141+G141+E141+F141</f>
        <v>0</v>
      </c>
      <c r="I141" s="38"/>
      <c r="J141" s="40">
        <f>+H141+I141</f>
        <v>0</v>
      </c>
      <c r="K141" s="40"/>
      <c r="L141" s="40">
        <f>+K141-J141</f>
        <v>0</v>
      </c>
      <c r="M141" s="34">
        <f>IFERROR(K141/J141,0)</f>
        <v>0</v>
      </c>
    </row>
    <row r="142" spans="1:13" s="42" customFormat="1" ht="15" hidden="1" outlineLevel="1" x14ac:dyDescent="0.25">
      <c r="A142" s="43" t="s">
        <v>56</v>
      </c>
      <c r="B142" s="45"/>
      <c r="C142" s="40">
        <f>+'[4]Anexo 2 '!$C$126</f>
        <v>19000000</v>
      </c>
      <c r="D142" s="30"/>
      <c r="E142" s="30"/>
      <c r="F142" s="30"/>
      <c r="G142" s="30"/>
      <c r="H142" s="40">
        <f>+B142+C142+D142+G142+E142+F142</f>
        <v>19000000</v>
      </c>
      <c r="I142" s="38"/>
      <c r="J142" s="40">
        <f>+H142+I142</f>
        <v>19000000</v>
      </c>
      <c r="K142" s="40">
        <v>18472885</v>
      </c>
      <c r="L142" s="40">
        <f>+K142-J142</f>
        <v>-527115</v>
      </c>
      <c r="M142" s="34">
        <f>IFERROR(K142/J142,0)</f>
        <v>0.97225710526315789</v>
      </c>
    </row>
    <row r="143" spans="1:13" s="42" customFormat="1" ht="15" hidden="1" outlineLevel="1" x14ac:dyDescent="0.25">
      <c r="A143" s="43" t="s">
        <v>55</v>
      </c>
      <c r="B143" s="45"/>
      <c r="C143" s="40"/>
      <c r="D143" s="30"/>
      <c r="E143" s="30"/>
      <c r="F143" s="30"/>
      <c r="G143" s="30"/>
      <c r="H143" s="40">
        <f>+B143+C143+D143+G143+E143+F143</f>
        <v>0</v>
      </c>
      <c r="I143" s="38"/>
      <c r="J143" s="40">
        <f>+H143+I143</f>
        <v>0</v>
      </c>
      <c r="K143" s="40"/>
      <c r="L143" s="40">
        <f>+K143-J143</f>
        <v>0</v>
      </c>
      <c r="M143" s="34">
        <f>IFERROR(K143/J143,0)</f>
        <v>0</v>
      </c>
    </row>
    <row r="144" spans="1:13" s="42" customFormat="1" ht="15" hidden="1" outlineLevel="1" x14ac:dyDescent="0.25">
      <c r="A144" s="43" t="s">
        <v>54</v>
      </c>
      <c r="B144" s="45"/>
      <c r="C144" s="40">
        <f>+'[4]Anexo 2 '!$C$128</f>
        <v>5000000</v>
      </c>
      <c r="D144" s="30"/>
      <c r="E144" s="30"/>
      <c r="F144" s="30"/>
      <c r="G144" s="30"/>
      <c r="H144" s="40">
        <f>+B144+C144+D144+G144+E144+F144</f>
        <v>5000000</v>
      </c>
      <c r="I144" s="38"/>
      <c r="J144" s="40">
        <f>+H144+I144</f>
        <v>5000000</v>
      </c>
      <c r="K144" s="40"/>
      <c r="L144" s="40">
        <f>+K144-J144</f>
        <v>-5000000</v>
      </c>
      <c r="M144" s="34">
        <f>IFERROR(K144/J144,0)</f>
        <v>0</v>
      </c>
    </row>
    <row r="145" spans="1:13" s="42" customFormat="1" ht="15" collapsed="1" x14ac:dyDescent="0.25">
      <c r="A145" s="44" t="s">
        <v>53</v>
      </c>
      <c r="B145" s="45"/>
      <c r="C145" s="30">
        <f>SUM(C146:C149)</f>
        <v>39851346</v>
      </c>
      <c r="D145" s="30"/>
      <c r="E145" s="30"/>
      <c r="F145" s="30"/>
      <c r="G145" s="30"/>
      <c r="H145" s="38">
        <f>+B145+C145+D145+G145+E145+F145</f>
        <v>39851346</v>
      </c>
      <c r="I145" s="38"/>
      <c r="J145" s="30">
        <f>SUM(J146:J149)</f>
        <v>39851346</v>
      </c>
      <c r="K145" s="30">
        <f>SUM(K146:K149)</f>
        <v>27538423</v>
      </c>
      <c r="L145" s="30">
        <f>+K145-J145</f>
        <v>-12312923</v>
      </c>
      <c r="M145" s="29">
        <f>IFERROR(K145/J145,0)</f>
        <v>0.6910286794328101</v>
      </c>
    </row>
    <row r="146" spans="1:13" s="42" customFormat="1" ht="15" hidden="1" outlineLevel="1" x14ac:dyDescent="0.25">
      <c r="A146" s="43" t="s">
        <v>52</v>
      </c>
      <c r="B146" s="45"/>
      <c r="C146" s="40">
        <f>+'[4]Anexo 2 '!$C$130</f>
        <v>12993846</v>
      </c>
      <c r="D146" s="30"/>
      <c r="E146" s="30"/>
      <c r="F146" s="30"/>
      <c r="G146" s="30"/>
      <c r="H146" s="40">
        <f>+B146+C146+D146+G146+E146+F146</f>
        <v>12993846</v>
      </c>
      <c r="I146" s="38"/>
      <c r="J146" s="40">
        <f>+H146+I146</f>
        <v>12993846</v>
      </c>
      <c r="K146" s="40">
        <v>10747487</v>
      </c>
      <c r="L146" s="40">
        <f>+K146-J146</f>
        <v>-2246359</v>
      </c>
      <c r="M146" s="34">
        <f>IFERROR(K146/J146,0)</f>
        <v>0.82712131573669567</v>
      </c>
    </row>
    <row r="147" spans="1:13" s="42" customFormat="1" ht="15" hidden="1" outlineLevel="1" x14ac:dyDescent="0.25">
      <c r="A147" s="43" t="s">
        <v>51</v>
      </c>
      <c r="B147" s="45"/>
      <c r="C147" s="40">
        <f>+'[4]Anexo 2 '!$C$131</f>
        <v>13000000</v>
      </c>
      <c r="D147" s="30"/>
      <c r="E147" s="30"/>
      <c r="F147" s="30"/>
      <c r="G147" s="30"/>
      <c r="H147" s="40">
        <f>+B147+C147+D147+G147+E147+F147</f>
        <v>13000000</v>
      </c>
      <c r="I147" s="38"/>
      <c r="J147" s="40">
        <f>+H147+I147</f>
        <v>13000000</v>
      </c>
      <c r="K147" s="40">
        <v>10636290</v>
      </c>
      <c r="L147" s="40">
        <f>+K147-J147</f>
        <v>-2363710</v>
      </c>
      <c r="M147" s="34">
        <f>IFERROR(K147/J147,0)</f>
        <v>0.81817615384615383</v>
      </c>
    </row>
    <row r="148" spans="1:13" s="42" customFormat="1" ht="15" hidden="1" outlineLevel="1" x14ac:dyDescent="0.25">
      <c r="A148" s="43" t="s">
        <v>50</v>
      </c>
      <c r="B148" s="45"/>
      <c r="C148" s="40">
        <f>+'[4]Anexo 2 '!$C$132</f>
        <v>7457500</v>
      </c>
      <c r="D148" s="30"/>
      <c r="E148" s="30"/>
      <c r="F148" s="30"/>
      <c r="G148" s="30"/>
      <c r="H148" s="40">
        <f>+B148+C148+D148+G148+E148+F148</f>
        <v>7457500</v>
      </c>
      <c r="I148" s="38"/>
      <c r="J148" s="40">
        <f>+H148+I148</f>
        <v>7457500</v>
      </c>
      <c r="K148" s="40">
        <v>4616246</v>
      </c>
      <c r="L148" s="40">
        <f>+K148-J148</f>
        <v>-2841254</v>
      </c>
      <c r="M148" s="34">
        <f>IFERROR(K148/J148,0)</f>
        <v>0.6190071739859202</v>
      </c>
    </row>
    <row r="149" spans="1:13" s="42" customFormat="1" ht="15" hidden="1" outlineLevel="1" x14ac:dyDescent="0.25">
      <c r="A149" s="43" t="s">
        <v>49</v>
      </c>
      <c r="B149" s="45"/>
      <c r="C149" s="40">
        <f>+'[4]Anexo 2 '!$C$133</f>
        <v>6400000</v>
      </c>
      <c r="D149" s="30"/>
      <c r="E149" s="30"/>
      <c r="F149" s="30"/>
      <c r="G149" s="30"/>
      <c r="H149" s="40">
        <f>+B149+C149+D149+G149+E149+F149</f>
        <v>6400000</v>
      </c>
      <c r="I149" s="38"/>
      <c r="J149" s="40">
        <f>+H149+I149</f>
        <v>6400000</v>
      </c>
      <c r="K149" s="40">
        <v>1538400</v>
      </c>
      <c r="L149" s="40">
        <f>+K149-J149</f>
        <v>-4861600</v>
      </c>
      <c r="M149" s="34">
        <f>IFERROR(K149/J149,0)</f>
        <v>0.24037500000000001</v>
      </c>
    </row>
    <row r="150" spans="1:13" s="42" customFormat="1" ht="15" collapsed="1" x14ac:dyDescent="0.25">
      <c r="A150" s="43"/>
      <c r="B150" s="45"/>
      <c r="C150" s="30"/>
      <c r="D150" s="30"/>
      <c r="E150" s="30"/>
      <c r="F150" s="30"/>
      <c r="G150" s="30"/>
      <c r="H150" s="40"/>
      <c r="I150" s="30"/>
      <c r="J150" s="40"/>
      <c r="K150" s="40"/>
      <c r="L150" s="40"/>
      <c r="M150" s="34"/>
    </row>
    <row r="151" spans="1:13" s="42" customFormat="1" ht="15" x14ac:dyDescent="0.25">
      <c r="A151" s="44" t="s">
        <v>48</v>
      </c>
      <c r="B151" s="45"/>
      <c r="C151" s="30"/>
      <c r="D151" s="30">
        <f>+D152+D156+D169</f>
        <v>322541154</v>
      </c>
      <c r="E151" s="30"/>
      <c r="F151" s="30"/>
      <c r="G151" s="30"/>
      <c r="H151" s="30">
        <f>+H152+H156+H169</f>
        <v>322541154</v>
      </c>
      <c r="I151" s="30"/>
      <c r="J151" s="38">
        <f>+H151+I151</f>
        <v>322541154</v>
      </c>
      <c r="K151" s="38">
        <f>+K152+K156+K169</f>
        <v>189655662</v>
      </c>
      <c r="L151" s="38">
        <f>+K151-J151</f>
        <v>-132885492</v>
      </c>
      <c r="M151" s="29">
        <f>IFERROR(K151/J151,0)</f>
        <v>0.58800453724426127</v>
      </c>
    </row>
    <row r="152" spans="1:13" s="42" customFormat="1" ht="15" x14ac:dyDescent="0.25">
      <c r="A152" s="44" t="s">
        <v>47</v>
      </c>
      <c r="B152" s="30"/>
      <c r="C152" s="30"/>
      <c r="D152" s="30">
        <f>SUM(D153:D155)</f>
        <v>93000000</v>
      </c>
      <c r="E152" s="30"/>
      <c r="F152" s="30"/>
      <c r="G152" s="30"/>
      <c r="H152" s="30">
        <f>SUM(H153:H155)</f>
        <v>93000000</v>
      </c>
      <c r="I152" s="30"/>
      <c r="J152" s="30">
        <f>SUM(J153:J155)</f>
        <v>93000000</v>
      </c>
      <c r="K152" s="30">
        <f>SUM(K153:K155)</f>
        <v>57114583</v>
      </c>
      <c r="L152" s="30">
        <f>+K152-J152</f>
        <v>-35885417</v>
      </c>
      <c r="M152" s="29">
        <f>IFERROR(K152/J152,0)</f>
        <v>0.61413530107526881</v>
      </c>
    </row>
    <row r="153" spans="1:13" s="42" customFormat="1" ht="15" hidden="1" outlineLevel="1" x14ac:dyDescent="0.25">
      <c r="A153" s="43" t="s">
        <v>46</v>
      </c>
      <c r="B153" s="30"/>
      <c r="C153" s="30"/>
      <c r="D153" s="40">
        <f>+'[3]Anexo 2 '!$D$137</f>
        <v>83000000</v>
      </c>
      <c r="E153" s="30"/>
      <c r="F153" s="30"/>
      <c r="G153" s="30"/>
      <c r="H153" s="32">
        <f>+B153+C153+D153+G153+E153+F153</f>
        <v>83000000</v>
      </c>
      <c r="I153" s="30"/>
      <c r="J153" s="40">
        <f>+H153+I153</f>
        <v>83000000</v>
      </c>
      <c r="K153" s="40">
        <v>49116974</v>
      </c>
      <c r="L153" s="40">
        <f>+K153-J153</f>
        <v>-33883026</v>
      </c>
      <c r="M153" s="34">
        <f>IFERROR(K153/J153,0)</f>
        <v>0.5917707710843374</v>
      </c>
    </row>
    <row r="154" spans="1:13" s="42" customFormat="1" ht="15" hidden="1" outlineLevel="1" x14ac:dyDescent="0.25">
      <c r="A154" s="43" t="s">
        <v>45</v>
      </c>
      <c r="B154" s="30"/>
      <c r="C154" s="30"/>
      <c r="D154" s="40">
        <f>+'[3]Anexo 2 '!$D$138</f>
        <v>10000000</v>
      </c>
      <c r="E154" s="30"/>
      <c r="F154" s="30"/>
      <c r="G154" s="30"/>
      <c r="H154" s="32">
        <f>+B154+C154+D154+G154+E154+F154</f>
        <v>10000000</v>
      </c>
      <c r="I154" s="30"/>
      <c r="J154" s="40">
        <f>+H154+I154</f>
        <v>10000000</v>
      </c>
      <c r="K154" s="40">
        <v>7997609</v>
      </c>
      <c r="L154" s="40">
        <f>+K154-J154</f>
        <v>-2002391</v>
      </c>
      <c r="M154" s="34">
        <f>IFERROR(K154/J154,0)</f>
        <v>0.7997609</v>
      </c>
    </row>
    <row r="155" spans="1:13" s="42" customFormat="1" ht="15" hidden="1" outlineLevel="1" x14ac:dyDescent="0.25">
      <c r="A155" s="43" t="s">
        <v>44</v>
      </c>
      <c r="B155" s="30"/>
      <c r="C155" s="30"/>
      <c r="D155" s="40"/>
      <c r="E155" s="30"/>
      <c r="F155" s="30"/>
      <c r="G155" s="30"/>
      <c r="H155" s="32">
        <f>+B155+C155+D155+G155+E155+F155</f>
        <v>0</v>
      </c>
      <c r="I155" s="30"/>
      <c r="J155" s="40">
        <f>+H155+I155</f>
        <v>0</v>
      </c>
      <c r="K155" s="40"/>
      <c r="L155" s="40">
        <f>+K155-J155</f>
        <v>0</v>
      </c>
      <c r="M155" s="34">
        <f>IFERROR(K155/J155,0)</f>
        <v>0</v>
      </c>
    </row>
    <row r="156" spans="1:13" s="42" customFormat="1" ht="15" collapsed="1" x14ac:dyDescent="0.25">
      <c r="A156" s="44" t="s">
        <v>43</v>
      </c>
      <c r="B156" s="30"/>
      <c r="C156" s="30"/>
      <c r="D156" s="30">
        <f>+D157+D162</f>
        <v>118500000</v>
      </c>
      <c r="E156" s="30"/>
      <c r="F156" s="30"/>
      <c r="G156" s="30"/>
      <c r="H156" s="30">
        <f>+H157+H162</f>
        <v>118500000</v>
      </c>
      <c r="I156" s="30"/>
      <c r="J156" s="30">
        <f>+J157+J162</f>
        <v>118500000</v>
      </c>
      <c r="K156" s="30">
        <f>+K157+K162</f>
        <v>77075879</v>
      </c>
      <c r="L156" s="30">
        <f>+K156-J156</f>
        <v>-41424121</v>
      </c>
      <c r="M156" s="29">
        <f>IFERROR(K156/J156,0)</f>
        <v>0.65042935864978901</v>
      </c>
    </row>
    <row r="157" spans="1:13" s="42" customFormat="1" ht="15" hidden="1" outlineLevel="1" x14ac:dyDescent="0.25">
      <c r="A157" s="44" t="s">
        <v>42</v>
      </c>
      <c r="B157" s="30"/>
      <c r="C157" s="30"/>
      <c r="D157" s="30">
        <f>SUM(D158:D161)</f>
        <v>23000000</v>
      </c>
      <c r="E157" s="30"/>
      <c r="F157" s="30"/>
      <c r="G157" s="30"/>
      <c r="H157" s="30">
        <f>SUM(H158:H161)</f>
        <v>23000000</v>
      </c>
      <c r="I157" s="30"/>
      <c r="J157" s="30">
        <f>SUM(J158:J161)</f>
        <v>23000000</v>
      </c>
      <c r="K157" s="30">
        <f>SUM(K158:K161)</f>
        <v>21558068</v>
      </c>
      <c r="L157" s="30">
        <f>+K157-J157</f>
        <v>-1441932</v>
      </c>
      <c r="M157" s="29">
        <f>IFERROR(K157/J157,0)</f>
        <v>0.93730730434782605</v>
      </c>
    </row>
    <row r="158" spans="1:13" s="42" customFormat="1" ht="15" hidden="1" outlineLevel="2" x14ac:dyDescent="0.25">
      <c r="A158" s="43" t="s">
        <v>41</v>
      </c>
      <c r="B158" s="30"/>
      <c r="C158" s="30"/>
      <c r="D158" s="40"/>
      <c r="E158" s="30"/>
      <c r="F158" s="30"/>
      <c r="G158" s="30"/>
      <c r="H158" s="32">
        <f>+B158+C158+D158+G158+E158+F158</f>
        <v>0</v>
      </c>
      <c r="I158" s="30"/>
      <c r="J158" s="40">
        <f>+H158+I158</f>
        <v>0</v>
      </c>
      <c r="K158" s="40"/>
      <c r="L158" s="40">
        <f>+K158-J158</f>
        <v>0</v>
      </c>
      <c r="M158" s="34">
        <f>IFERROR(K158/J158,0)</f>
        <v>0</v>
      </c>
    </row>
    <row r="159" spans="1:13" s="42" customFormat="1" ht="15" hidden="1" outlineLevel="2" x14ac:dyDescent="0.25">
      <c r="A159" s="43" t="s">
        <v>40</v>
      </c>
      <c r="B159" s="30"/>
      <c r="C159" s="30"/>
      <c r="D159" s="40"/>
      <c r="E159" s="30"/>
      <c r="F159" s="30"/>
      <c r="G159" s="30"/>
      <c r="H159" s="32">
        <f>+B159+C159+D159+G159+E159+F159</f>
        <v>0</v>
      </c>
      <c r="I159" s="30"/>
      <c r="J159" s="40">
        <f>+H159+I159</f>
        <v>0</v>
      </c>
      <c r="K159" s="40"/>
      <c r="L159" s="40">
        <f>+K159-J159</f>
        <v>0</v>
      </c>
      <c r="M159" s="34">
        <f>IFERROR(K159/J159,0)</f>
        <v>0</v>
      </c>
    </row>
    <row r="160" spans="1:13" s="42" customFormat="1" ht="15" hidden="1" outlineLevel="2" x14ac:dyDescent="0.25">
      <c r="A160" s="43" t="s">
        <v>39</v>
      </c>
      <c r="B160" s="30"/>
      <c r="C160" s="30"/>
      <c r="D160" s="40">
        <f>+'[3]Anexo 2 '!$D$144</f>
        <v>13000000</v>
      </c>
      <c r="E160" s="30"/>
      <c r="F160" s="30"/>
      <c r="G160" s="30"/>
      <c r="H160" s="32">
        <f>+B160+C160+D160+G160+E160+F160</f>
        <v>13000000</v>
      </c>
      <c r="I160" s="30"/>
      <c r="J160" s="40">
        <f>+H160+I160</f>
        <v>13000000</v>
      </c>
      <c r="K160" s="40">
        <v>12779000</v>
      </c>
      <c r="L160" s="40">
        <f>+K160-J160</f>
        <v>-221000</v>
      </c>
      <c r="M160" s="34">
        <f>IFERROR(K160/J160,0)</f>
        <v>0.98299999999999998</v>
      </c>
    </row>
    <row r="161" spans="1:13" s="42" customFormat="1" ht="15" hidden="1" outlineLevel="2" x14ac:dyDescent="0.25">
      <c r="A161" s="43" t="s">
        <v>38</v>
      </c>
      <c r="B161" s="30"/>
      <c r="C161" s="30"/>
      <c r="D161" s="40">
        <f>+'[3]Anexo 2 '!$D$145</f>
        <v>10000000</v>
      </c>
      <c r="E161" s="30"/>
      <c r="F161" s="30"/>
      <c r="G161" s="30"/>
      <c r="H161" s="32">
        <f>+B161+C161+D161+G161+E161+F161</f>
        <v>10000000</v>
      </c>
      <c r="I161" s="30"/>
      <c r="J161" s="40">
        <f>+H161+I161</f>
        <v>10000000</v>
      </c>
      <c r="K161" s="40">
        <v>8779068</v>
      </c>
      <c r="L161" s="40">
        <f>+K161-J161</f>
        <v>-1220932</v>
      </c>
      <c r="M161" s="34">
        <f>IFERROR(K161/J161,0)</f>
        <v>0.87790679999999999</v>
      </c>
    </row>
    <row r="162" spans="1:13" s="42" customFormat="1" ht="15" hidden="1" outlineLevel="1" x14ac:dyDescent="0.25">
      <c r="A162" s="44" t="s">
        <v>37</v>
      </c>
      <c r="B162" s="30"/>
      <c r="C162" s="30"/>
      <c r="D162" s="30">
        <f>SUM(D163:D168)</f>
        <v>95500000</v>
      </c>
      <c r="E162" s="30"/>
      <c r="F162" s="30"/>
      <c r="G162" s="30"/>
      <c r="H162" s="30">
        <f>SUM(H163:H168)</f>
        <v>95500000</v>
      </c>
      <c r="I162" s="30"/>
      <c r="J162" s="30">
        <f>SUM(J163:J168)</f>
        <v>95500000</v>
      </c>
      <c r="K162" s="30">
        <f>SUM(K163:K168)</f>
        <v>55517811</v>
      </c>
      <c r="L162" s="30">
        <f>+K162-J162</f>
        <v>-39982189</v>
      </c>
      <c r="M162" s="29">
        <f>IFERROR(K162/J162,0)</f>
        <v>0.58133833507853405</v>
      </c>
    </row>
    <row r="163" spans="1:13" s="42" customFormat="1" ht="15" hidden="1" outlineLevel="2" x14ac:dyDescent="0.25">
      <c r="A163" s="43" t="s">
        <v>36</v>
      </c>
      <c r="B163" s="30"/>
      <c r="C163" s="30"/>
      <c r="D163" s="40"/>
      <c r="E163" s="30"/>
      <c r="F163" s="30"/>
      <c r="G163" s="30"/>
      <c r="H163" s="32">
        <f>+B163+C163+D163+G163+E163+F163</f>
        <v>0</v>
      </c>
      <c r="I163" s="30"/>
      <c r="J163" s="40">
        <f>+H163+I163</f>
        <v>0</v>
      </c>
      <c r="K163" s="40">
        <v>0</v>
      </c>
      <c r="L163" s="40">
        <f>+K163-J163</f>
        <v>0</v>
      </c>
      <c r="M163" s="34">
        <f>IFERROR(K163/J163,0)</f>
        <v>0</v>
      </c>
    </row>
    <row r="164" spans="1:13" s="42" customFormat="1" ht="15" hidden="1" outlineLevel="2" x14ac:dyDescent="0.25">
      <c r="A164" s="43" t="s">
        <v>35</v>
      </c>
      <c r="B164" s="30"/>
      <c r="C164" s="30"/>
      <c r="D164" s="40">
        <f>+'[3]Anexo 2 '!$D$148</f>
        <v>56000000</v>
      </c>
      <c r="E164" s="30"/>
      <c r="F164" s="30"/>
      <c r="G164" s="30"/>
      <c r="H164" s="32">
        <f>+B164+C164+D164+G164+E164+F164</f>
        <v>56000000</v>
      </c>
      <c r="I164" s="30"/>
      <c r="J164" s="40">
        <f>+H164+I164</f>
        <v>56000000</v>
      </c>
      <c r="K164" s="40">
        <v>28018971</v>
      </c>
      <c r="L164" s="40">
        <f>+K164-J164</f>
        <v>-27981029</v>
      </c>
      <c r="M164" s="34">
        <f>IFERROR(K164/J164,0)</f>
        <v>0.50033876785714282</v>
      </c>
    </row>
    <row r="165" spans="1:13" s="42" customFormat="1" ht="15" hidden="1" outlineLevel="2" x14ac:dyDescent="0.25">
      <c r="A165" s="43" t="s">
        <v>34</v>
      </c>
      <c r="B165" s="30"/>
      <c r="C165" s="30"/>
      <c r="D165" s="40">
        <f>+'[3]Anexo 2 '!$D$149</f>
        <v>12000000</v>
      </c>
      <c r="E165" s="30"/>
      <c r="F165" s="30"/>
      <c r="G165" s="30"/>
      <c r="H165" s="32">
        <f>+B165+C165+D165+G165+E165+F165</f>
        <v>12000000</v>
      </c>
      <c r="I165" s="30"/>
      <c r="J165" s="40">
        <f>+H165+I165</f>
        <v>12000000</v>
      </c>
      <c r="K165" s="40">
        <v>0</v>
      </c>
      <c r="L165" s="40">
        <f>+K165-J165</f>
        <v>-12000000</v>
      </c>
      <c r="M165" s="34">
        <f>IFERROR(K165/J165,0)</f>
        <v>0</v>
      </c>
    </row>
    <row r="166" spans="1:13" s="42" customFormat="1" ht="15" hidden="1" outlineLevel="2" x14ac:dyDescent="0.25">
      <c r="A166" s="43" t="s">
        <v>33</v>
      </c>
      <c r="B166" s="30"/>
      <c r="C166" s="30"/>
      <c r="D166" s="40"/>
      <c r="E166" s="30"/>
      <c r="F166" s="30"/>
      <c r="G166" s="30"/>
      <c r="H166" s="32">
        <f>+B166+C166+D166+G166+E166+F166</f>
        <v>0</v>
      </c>
      <c r="I166" s="30"/>
      <c r="J166" s="40">
        <f>+H166+I166</f>
        <v>0</v>
      </c>
      <c r="K166" s="40">
        <v>0</v>
      </c>
      <c r="L166" s="40">
        <f>+K166-J166</f>
        <v>0</v>
      </c>
      <c r="M166" s="34">
        <f>IFERROR(K166/J166,0)</f>
        <v>0</v>
      </c>
    </row>
    <row r="167" spans="1:13" s="42" customFormat="1" ht="15" hidden="1" outlineLevel="2" x14ac:dyDescent="0.25">
      <c r="A167" s="43" t="s">
        <v>32</v>
      </c>
      <c r="B167" s="30"/>
      <c r="C167" s="30"/>
      <c r="D167" s="40"/>
      <c r="E167" s="30"/>
      <c r="F167" s="30"/>
      <c r="G167" s="30"/>
      <c r="H167" s="32">
        <f>+B167+C167+D167+G167+E167+F167</f>
        <v>0</v>
      </c>
      <c r="I167" s="30"/>
      <c r="J167" s="40">
        <f>+H167+I167</f>
        <v>0</v>
      </c>
      <c r="K167" s="40">
        <v>0</v>
      </c>
      <c r="L167" s="40">
        <f>+K167-J167</f>
        <v>0</v>
      </c>
      <c r="M167" s="34">
        <f>IFERROR(K167/J167,0)</f>
        <v>0</v>
      </c>
    </row>
    <row r="168" spans="1:13" s="42" customFormat="1" ht="15" hidden="1" outlineLevel="2" x14ac:dyDescent="0.25">
      <c r="A168" s="43" t="s">
        <v>31</v>
      </c>
      <c r="B168" s="30"/>
      <c r="C168" s="30"/>
      <c r="D168" s="40">
        <f>+'[3]Anexo 2 '!$D$152</f>
        <v>27500000</v>
      </c>
      <c r="E168" s="30"/>
      <c r="F168" s="30"/>
      <c r="G168" s="30"/>
      <c r="H168" s="32">
        <f>+B168+C168+D168+G168+E168+F168</f>
        <v>27500000</v>
      </c>
      <c r="I168" s="30"/>
      <c r="J168" s="40">
        <f>+H168+I168</f>
        <v>27500000</v>
      </c>
      <c r="K168" s="40">
        <v>27498840</v>
      </c>
      <c r="L168" s="40">
        <f>+K168-J168</f>
        <v>-1160</v>
      </c>
      <c r="M168" s="34">
        <f>IFERROR(K168/J168,0)</f>
        <v>0.99995781818181817</v>
      </c>
    </row>
    <row r="169" spans="1:13" s="42" customFormat="1" ht="15" collapsed="1" x14ac:dyDescent="0.25">
      <c r="A169" s="44" t="s">
        <v>30</v>
      </c>
      <c r="B169" s="30"/>
      <c r="C169" s="30"/>
      <c r="D169" s="30">
        <f>+D170+D174+D178+D179+D180+D181</f>
        <v>111041154</v>
      </c>
      <c r="E169" s="30"/>
      <c r="F169" s="30"/>
      <c r="G169" s="30"/>
      <c r="H169" s="30">
        <f>+H170+H174+H178+H179+H180+H181</f>
        <v>111041154</v>
      </c>
      <c r="I169" s="30"/>
      <c r="J169" s="30">
        <f>+J170+J174+J178+J179+J180+J181</f>
        <v>111041154</v>
      </c>
      <c r="K169" s="30">
        <f>+K170+K174+K178+K179+K180+K181</f>
        <v>55465200</v>
      </c>
      <c r="L169" s="30">
        <f>+K169-J169</f>
        <v>-55575954</v>
      </c>
      <c r="M169" s="29">
        <f>IFERROR(K169/J169,0)</f>
        <v>0.49950129300709539</v>
      </c>
    </row>
    <row r="170" spans="1:13" s="42" customFormat="1" ht="15" hidden="1" outlineLevel="1" x14ac:dyDescent="0.25">
      <c r="A170" s="44" t="s">
        <v>29</v>
      </c>
      <c r="B170" s="30"/>
      <c r="C170" s="30"/>
      <c r="D170" s="30">
        <f>SUM(D171:D173)</f>
        <v>31941154</v>
      </c>
      <c r="E170" s="30"/>
      <c r="F170" s="30"/>
      <c r="G170" s="30"/>
      <c r="H170" s="30">
        <f>SUM(H171:H173)</f>
        <v>31941154</v>
      </c>
      <c r="I170" s="30"/>
      <c r="J170" s="30">
        <f>SUM(J171:J173)</f>
        <v>31941154</v>
      </c>
      <c r="K170" s="30">
        <f>SUM(K171:K173)</f>
        <v>10920200</v>
      </c>
      <c r="L170" s="30">
        <f>+K170-J170</f>
        <v>-21020954</v>
      </c>
      <c r="M170" s="29">
        <f>IFERROR(K170/J170,0)</f>
        <v>0.34188495506455402</v>
      </c>
    </row>
    <row r="171" spans="1:13" s="42" customFormat="1" ht="15" hidden="1" outlineLevel="2" x14ac:dyDescent="0.25">
      <c r="A171" s="43" t="s">
        <v>28</v>
      </c>
      <c r="B171" s="30"/>
      <c r="C171" s="30"/>
      <c r="D171" s="32">
        <v>10265000</v>
      </c>
      <c r="E171" s="30"/>
      <c r="F171" s="30"/>
      <c r="G171" s="30"/>
      <c r="H171" s="32">
        <f>+B171+C171+D171+G171+E171+F171</f>
        <v>10265000</v>
      </c>
      <c r="I171" s="30"/>
      <c r="J171" s="40">
        <f>+H171+I171</f>
        <v>10265000</v>
      </c>
      <c r="K171" s="40">
        <v>1918600</v>
      </c>
      <c r="L171" s="40">
        <f>+K171-J171</f>
        <v>-8346400</v>
      </c>
      <c r="M171" s="34">
        <f>IFERROR(K171/J171,0)</f>
        <v>0.18690696541646371</v>
      </c>
    </row>
    <row r="172" spans="1:13" s="42" customFormat="1" ht="15" hidden="1" outlineLevel="2" x14ac:dyDescent="0.25">
      <c r="A172" s="43" t="s">
        <v>27</v>
      </c>
      <c r="B172" s="30"/>
      <c r="C172" s="30"/>
      <c r="D172" s="32">
        <f>+'[3]Anexo 2 '!$D$156</f>
        <v>4446154</v>
      </c>
      <c r="E172" s="30"/>
      <c r="F172" s="30"/>
      <c r="G172" s="30"/>
      <c r="H172" s="32">
        <f>+B172+C172+D172+G172+E172+F172</f>
        <v>4446154</v>
      </c>
      <c r="I172" s="30"/>
      <c r="J172" s="40">
        <f>+H172+I172</f>
        <v>4446154</v>
      </c>
      <c r="K172" s="40">
        <v>4443600</v>
      </c>
      <c r="L172" s="40">
        <f>+K172-J172</f>
        <v>-2554</v>
      </c>
      <c r="M172" s="34">
        <f>IFERROR(K172/J172,0)</f>
        <v>0.99942557095413254</v>
      </c>
    </row>
    <row r="173" spans="1:13" s="42" customFormat="1" ht="15" hidden="1" outlineLevel="2" x14ac:dyDescent="0.25">
      <c r="A173" s="43" t="s">
        <v>26</v>
      </c>
      <c r="B173" s="30"/>
      <c r="C173" s="30"/>
      <c r="D173" s="32">
        <v>17230000</v>
      </c>
      <c r="E173" s="30"/>
      <c r="F173" s="30"/>
      <c r="G173" s="30"/>
      <c r="H173" s="32">
        <f>+B173+C173+D173+G173+E173+F173</f>
        <v>17230000</v>
      </c>
      <c r="I173" s="30"/>
      <c r="J173" s="40">
        <f>+H173+I173</f>
        <v>17230000</v>
      </c>
      <c r="K173" s="40">
        <v>4558000</v>
      </c>
      <c r="L173" s="40">
        <f>+K173-J173</f>
        <v>-12672000</v>
      </c>
      <c r="M173" s="34">
        <f>IFERROR(K173/J173,0)</f>
        <v>0.26453859547301217</v>
      </c>
    </row>
    <row r="174" spans="1:13" s="42" customFormat="1" ht="15" hidden="1" outlineLevel="1" x14ac:dyDescent="0.25">
      <c r="A174" s="44" t="s">
        <v>25</v>
      </c>
      <c r="B174" s="30"/>
      <c r="C174" s="30"/>
      <c r="D174" s="30">
        <f>SUM(D175:D177)</f>
        <v>52100000</v>
      </c>
      <c r="E174" s="30"/>
      <c r="F174" s="30"/>
      <c r="G174" s="30"/>
      <c r="H174" s="30">
        <f>SUM(H175:H177)</f>
        <v>52100000</v>
      </c>
      <c r="I174" s="30"/>
      <c r="J174" s="30">
        <f>SUM(J175:J177)</f>
        <v>52100000</v>
      </c>
      <c r="K174" s="30">
        <f>SUM(K175:K177)</f>
        <v>38243000</v>
      </c>
      <c r="L174" s="30">
        <f>+K174-J174</f>
        <v>-13857000</v>
      </c>
      <c r="M174" s="29">
        <f>IFERROR(K174/J174,0)</f>
        <v>0.73403071017274468</v>
      </c>
    </row>
    <row r="175" spans="1:13" s="42" customFormat="1" ht="15" hidden="1" outlineLevel="2" x14ac:dyDescent="0.25">
      <c r="A175" s="43" t="s">
        <v>24</v>
      </c>
      <c r="B175" s="30"/>
      <c r="C175" s="30"/>
      <c r="D175" s="32">
        <f>+'[3]Anexo 2 '!$D$159</f>
        <v>7500000</v>
      </c>
      <c r="E175" s="30"/>
      <c r="F175" s="30"/>
      <c r="G175" s="30"/>
      <c r="H175" s="32">
        <f>+B175+C175+D175+G175+E175+F175</f>
        <v>7500000</v>
      </c>
      <c r="I175" s="30"/>
      <c r="J175" s="40">
        <f>+H175+I175</f>
        <v>7500000</v>
      </c>
      <c r="K175" s="40">
        <v>7086600</v>
      </c>
      <c r="L175" s="40">
        <f>+K175-J175</f>
        <v>-413400</v>
      </c>
      <c r="M175" s="34">
        <f>IFERROR(K175/J175,0)</f>
        <v>0.94488000000000005</v>
      </c>
    </row>
    <row r="176" spans="1:13" s="42" customFormat="1" ht="15" hidden="1" outlineLevel="2" x14ac:dyDescent="0.25">
      <c r="A176" s="43" t="s">
        <v>23</v>
      </c>
      <c r="B176" s="30"/>
      <c r="C176" s="30"/>
      <c r="D176" s="32">
        <f>+'[3]Anexo 2 '!$D$160</f>
        <v>44600000</v>
      </c>
      <c r="E176" s="30"/>
      <c r="F176" s="30"/>
      <c r="G176" s="30"/>
      <c r="H176" s="32">
        <f>+B176+C176+D176+G176+E176+F176</f>
        <v>44600000</v>
      </c>
      <c r="I176" s="30"/>
      <c r="J176" s="40">
        <f>+H176+I176</f>
        <v>44600000</v>
      </c>
      <c r="K176" s="40">
        <v>31156400</v>
      </c>
      <c r="L176" s="40">
        <f>+K176-J176</f>
        <v>-13443600</v>
      </c>
      <c r="M176" s="34">
        <f>IFERROR(K176/J176,0)</f>
        <v>0.69857399103139017</v>
      </c>
    </row>
    <row r="177" spans="1:13" s="42" customFormat="1" ht="15" hidden="1" outlineLevel="2" x14ac:dyDescent="0.25">
      <c r="A177" s="43" t="s">
        <v>22</v>
      </c>
      <c r="B177" s="30"/>
      <c r="C177" s="30"/>
      <c r="D177" s="32"/>
      <c r="E177" s="30"/>
      <c r="F177" s="30"/>
      <c r="G177" s="30"/>
      <c r="H177" s="32">
        <f>+B177+C177+D177+G177+E177+F177</f>
        <v>0</v>
      </c>
      <c r="I177" s="30"/>
      <c r="J177" s="40">
        <f>+H177+I177</f>
        <v>0</v>
      </c>
      <c r="K177" s="40">
        <v>0</v>
      </c>
      <c r="L177" s="40">
        <f>+K177-J177</f>
        <v>0</v>
      </c>
      <c r="M177" s="34">
        <f>IFERROR(K177/J177,0)</f>
        <v>0</v>
      </c>
    </row>
    <row r="178" spans="1:13" s="42" customFormat="1" ht="15" hidden="1" outlineLevel="1" x14ac:dyDescent="0.25">
      <c r="A178" s="44" t="s">
        <v>21</v>
      </c>
      <c r="B178" s="30"/>
      <c r="C178" s="30"/>
      <c r="D178" s="30">
        <f>+'[3]Anexo 2 '!$D$162</f>
        <v>5000000</v>
      </c>
      <c r="E178" s="30"/>
      <c r="F178" s="30"/>
      <c r="G178" s="30"/>
      <c r="H178" s="38">
        <f>+B178+C178+D178+G178+E178+F178</f>
        <v>5000000</v>
      </c>
      <c r="I178" s="38"/>
      <c r="J178" s="38">
        <f>+H178+I178</f>
        <v>5000000</v>
      </c>
      <c r="K178" s="38">
        <v>0</v>
      </c>
      <c r="L178" s="38">
        <f>+K178-J178</f>
        <v>-5000000</v>
      </c>
      <c r="M178" s="29">
        <f>IFERROR(K178/J178,0)</f>
        <v>0</v>
      </c>
    </row>
    <row r="179" spans="1:13" s="42" customFormat="1" ht="15" hidden="1" outlineLevel="1" x14ac:dyDescent="0.25">
      <c r="A179" s="44" t="s">
        <v>20</v>
      </c>
      <c r="B179" s="30"/>
      <c r="C179" s="30"/>
      <c r="D179" s="30">
        <f>+'[3]Anexo 2 '!$D$163</f>
        <v>10000000</v>
      </c>
      <c r="E179" s="30"/>
      <c r="F179" s="30"/>
      <c r="G179" s="30"/>
      <c r="H179" s="38">
        <f>+B179+C179+D179+G179+E179+F179</f>
        <v>10000000</v>
      </c>
      <c r="I179" s="38"/>
      <c r="J179" s="38">
        <f>+H179+I179</f>
        <v>10000000</v>
      </c>
      <c r="K179" s="38">
        <v>6302000</v>
      </c>
      <c r="L179" s="38">
        <f>+K179-J179</f>
        <v>-3698000</v>
      </c>
      <c r="M179" s="29">
        <f>IFERROR(K179/J179,0)</f>
        <v>0.63019999999999998</v>
      </c>
    </row>
    <row r="180" spans="1:13" s="42" customFormat="1" ht="15" hidden="1" outlineLevel="1" x14ac:dyDescent="0.25">
      <c r="A180" s="44" t="s">
        <v>19</v>
      </c>
      <c r="B180" s="30"/>
      <c r="C180" s="30"/>
      <c r="D180" s="30">
        <f>+'[3]Anexo 2 '!$D$164</f>
        <v>10000000</v>
      </c>
      <c r="E180" s="30"/>
      <c r="F180" s="30"/>
      <c r="G180" s="30"/>
      <c r="H180" s="38">
        <f>+B180+C180+D180+G180+E180+F180</f>
        <v>10000000</v>
      </c>
      <c r="I180" s="38"/>
      <c r="J180" s="38">
        <f>+H180+I180</f>
        <v>10000000</v>
      </c>
      <c r="K180" s="38">
        <v>0</v>
      </c>
      <c r="L180" s="38">
        <f>+K180-J180</f>
        <v>-10000000</v>
      </c>
      <c r="M180" s="29">
        <f>IFERROR(K180/J180,0)</f>
        <v>0</v>
      </c>
    </row>
    <row r="181" spans="1:13" s="42" customFormat="1" ht="14.25" hidden="1" customHeight="1" outlineLevel="1" x14ac:dyDescent="0.25">
      <c r="A181" s="44" t="s">
        <v>18</v>
      </c>
      <c r="B181" s="30"/>
      <c r="C181" s="30"/>
      <c r="D181" s="30">
        <f>+'[3]Anexo 2 '!$D$165</f>
        <v>2000000</v>
      </c>
      <c r="E181" s="30"/>
      <c r="F181" s="30"/>
      <c r="G181" s="30"/>
      <c r="H181" s="38">
        <f>+B181+C181+D181+G181+E181+F181</f>
        <v>2000000</v>
      </c>
      <c r="I181" s="38"/>
      <c r="J181" s="38">
        <f>+H181+I181</f>
        <v>2000000</v>
      </c>
      <c r="K181" s="38">
        <v>0</v>
      </c>
      <c r="L181" s="38">
        <f>+K181-J181</f>
        <v>-2000000</v>
      </c>
      <c r="M181" s="29">
        <f>IFERROR(K181/J181,0)</f>
        <v>0</v>
      </c>
    </row>
    <row r="182" spans="1:13" s="42" customFormat="1" ht="15" collapsed="1" x14ac:dyDescent="0.25">
      <c r="A182" s="43"/>
      <c r="B182" s="30"/>
      <c r="C182" s="30"/>
      <c r="D182" s="30"/>
      <c r="E182" s="30"/>
      <c r="F182" s="30"/>
      <c r="G182" s="30"/>
      <c r="H182" s="32"/>
      <c r="I182" s="30"/>
      <c r="J182" s="40"/>
      <c r="K182" s="40"/>
      <c r="L182" s="40"/>
      <c r="M182" s="34"/>
    </row>
    <row r="183" spans="1:13" s="42" customFormat="1" ht="15" x14ac:dyDescent="0.25">
      <c r="A183" s="44" t="s">
        <v>17</v>
      </c>
      <c r="B183" s="30"/>
      <c r="C183" s="30"/>
      <c r="D183" s="30"/>
      <c r="E183" s="38">
        <f>+E184</f>
        <v>45000000</v>
      </c>
      <c r="F183" s="38"/>
      <c r="G183" s="38"/>
      <c r="H183" s="38">
        <f>+H184</f>
        <v>45000000</v>
      </c>
      <c r="I183" s="38"/>
      <c r="J183" s="38">
        <f>+H183+I183</f>
        <v>45000000</v>
      </c>
      <c r="K183" s="38">
        <f>+K184</f>
        <v>27598720</v>
      </c>
      <c r="L183" s="38">
        <f>+K183-J183</f>
        <v>-17401280</v>
      </c>
      <c r="M183" s="29">
        <f>IFERROR(K183/J183,0)</f>
        <v>0.6133048888888889</v>
      </c>
    </row>
    <row r="184" spans="1:13" s="42" customFormat="1" ht="15" x14ac:dyDescent="0.25">
      <c r="A184" s="44" t="s">
        <v>16</v>
      </c>
      <c r="B184" s="30"/>
      <c r="C184" s="30"/>
      <c r="D184" s="30"/>
      <c r="E184" s="30">
        <f>SUM(E185:E187)</f>
        <v>45000000</v>
      </c>
      <c r="F184" s="30"/>
      <c r="G184" s="30"/>
      <c r="H184" s="30">
        <f>SUM(H185:H187)</f>
        <v>45000000</v>
      </c>
      <c r="I184" s="30"/>
      <c r="J184" s="30">
        <f>SUM(J185:J187)</f>
        <v>45000000</v>
      </c>
      <c r="K184" s="30">
        <f>SUM(K185:K187)</f>
        <v>27598720</v>
      </c>
      <c r="L184" s="30">
        <f>+K184-J184</f>
        <v>-17401280</v>
      </c>
      <c r="M184" s="29">
        <f>IFERROR(K184/J184,0)</f>
        <v>0.6133048888888889</v>
      </c>
    </row>
    <row r="185" spans="1:13" s="42" customFormat="1" ht="15" hidden="1" outlineLevel="1" x14ac:dyDescent="0.25">
      <c r="A185" s="43" t="s">
        <v>15</v>
      </c>
      <c r="B185" s="30"/>
      <c r="C185" s="30"/>
      <c r="D185" s="30"/>
      <c r="E185" s="40">
        <f>+'[2]Anexo 2 '!$E$169</f>
        <v>10000000</v>
      </c>
      <c r="F185" s="30"/>
      <c r="G185" s="30"/>
      <c r="H185" s="32">
        <f>+B185+C185+D185+G185+E185+F185</f>
        <v>10000000</v>
      </c>
      <c r="I185" s="30"/>
      <c r="J185" s="40">
        <f>+H185+I185</f>
        <v>10000000</v>
      </c>
      <c r="K185" s="40"/>
      <c r="L185" s="40">
        <f>+K185-J185</f>
        <v>-10000000</v>
      </c>
      <c r="M185" s="34">
        <f>IFERROR(K185/J185,0)</f>
        <v>0</v>
      </c>
    </row>
    <row r="186" spans="1:13" s="42" customFormat="1" ht="15" hidden="1" outlineLevel="1" x14ac:dyDescent="0.25">
      <c r="A186" s="43" t="s">
        <v>14</v>
      </c>
      <c r="B186" s="30"/>
      <c r="C186" s="30"/>
      <c r="D186" s="30"/>
      <c r="E186" s="40">
        <f>+'[2]Anexo 2 '!$E$170</f>
        <v>30000000</v>
      </c>
      <c r="F186" s="30"/>
      <c r="G186" s="30"/>
      <c r="H186" s="32">
        <f>+B186+C186+D186+G186+E186+F186</f>
        <v>30000000</v>
      </c>
      <c r="I186" s="30"/>
      <c r="J186" s="40">
        <f>+H186+I186</f>
        <v>30000000</v>
      </c>
      <c r="K186" s="40">
        <v>27320000</v>
      </c>
      <c r="L186" s="40">
        <f>+K186-J186</f>
        <v>-2680000</v>
      </c>
      <c r="M186" s="34">
        <f>IFERROR(K186/J186,0)</f>
        <v>0.91066666666666662</v>
      </c>
    </row>
    <row r="187" spans="1:13" s="42" customFormat="1" ht="15" hidden="1" outlineLevel="1" x14ac:dyDescent="0.25">
      <c r="A187" s="43" t="s">
        <v>13</v>
      </c>
      <c r="B187" s="30"/>
      <c r="C187" s="30"/>
      <c r="D187" s="30"/>
      <c r="E187" s="40">
        <f>+'[2]Anexo 2 '!$E$171</f>
        <v>5000000</v>
      </c>
      <c r="F187" s="30"/>
      <c r="G187" s="30"/>
      <c r="H187" s="32">
        <f>+B187+C187+D187+G187+E187+F187</f>
        <v>5000000</v>
      </c>
      <c r="I187" s="30"/>
      <c r="J187" s="40">
        <f>+H187+I187</f>
        <v>5000000</v>
      </c>
      <c r="K187" s="40">
        <v>278720</v>
      </c>
      <c r="L187" s="40">
        <f>+K187-J187</f>
        <v>-4721280</v>
      </c>
      <c r="M187" s="34">
        <f>IFERROR(K187/J187,0)</f>
        <v>5.5744000000000002E-2</v>
      </c>
    </row>
    <row r="188" spans="1:13" s="42" customFormat="1" ht="15" collapsed="1" x14ac:dyDescent="0.25">
      <c r="A188" s="43"/>
      <c r="B188" s="32"/>
      <c r="C188" s="30"/>
      <c r="D188" s="30"/>
      <c r="E188" s="30"/>
      <c r="F188" s="30"/>
      <c r="G188" s="30"/>
      <c r="H188" s="32"/>
      <c r="I188" s="30"/>
      <c r="J188" s="40"/>
      <c r="K188" s="40"/>
      <c r="L188" s="40"/>
      <c r="M188" s="34"/>
    </row>
    <row r="189" spans="1:13" ht="15" x14ac:dyDescent="0.25">
      <c r="A189" s="36" t="s">
        <v>12</v>
      </c>
      <c r="B189" s="32"/>
      <c r="C189" s="32"/>
      <c r="D189" s="32"/>
      <c r="E189" s="32"/>
      <c r="F189" s="32"/>
      <c r="G189" s="32"/>
      <c r="H189" s="32"/>
      <c r="I189" s="30">
        <f>+I190+I191</f>
        <v>502938007.5</v>
      </c>
      <c r="J189" s="30">
        <f>+I189+H189</f>
        <v>502938007.5</v>
      </c>
      <c r="K189" s="30">
        <f>+K190+K191</f>
        <v>532851056</v>
      </c>
      <c r="L189" s="30">
        <f>+K189-J189</f>
        <v>29913048.5</v>
      </c>
      <c r="M189" s="29">
        <f>IFERROR(K189/J189,0)</f>
        <v>1.0594766115384509</v>
      </c>
    </row>
    <row r="190" spans="1:13" ht="14.25" outlineLevel="1" x14ac:dyDescent="0.2">
      <c r="A190" s="41" t="s">
        <v>11</v>
      </c>
      <c r="B190" s="32"/>
      <c r="C190" s="32"/>
      <c r="D190" s="32"/>
      <c r="E190" s="32"/>
      <c r="F190" s="32"/>
      <c r="G190" s="32"/>
      <c r="H190" s="32"/>
      <c r="I190" s="40">
        <f>+('[1]Anexo 1 Minagricultura'!B14+'[1]Anexo 1 Minagricultura'!B18)*0.1</f>
        <v>314336254.6875</v>
      </c>
      <c r="J190" s="40">
        <f>+I190+H190</f>
        <v>314336254.6875</v>
      </c>
      <c r="K190" s="40">
        <v>333031910</v>
      </c>
      <c r="L190" s="40">
        <f>+K190-J190</f>
        <v>18695655.3125</v>
      </c>
      <c r="M190" s="34">
        <f>IFERROR(K190/J190,0)</f>
        <v>1.0594766115384509</v>
      </c>
    </row>
    <row r="191" spans="1:13" ht="14.25" outlineLevel="1" x14ac:dyDescent="0.2">
      <c r="A191" s="41" t="s">
        <v>10</v>
      </c>
      <c r="B191" s="32"/>
      <c r="C191" s="32"/>
      <c r="D191" s="32"/>
      <c r="E191" s="32"/>
      <c r="F191" s="32"/>
      <c r="G191" s="32"/>
      <c r="H191" s="32"/>
      <c r="I191" s="40">
        <f>+('[1]Anexo 1 Minagricultura'!B15+'[1]Anexo 1 Minagricultura'!B19)*0.1</f>
        <v>188601752.8125</v>
      </c>
      <c r="J191" s="40">
        <f>+I191+H191</f>
        <v>188601752.8125</v>
      </c>
      <c r="K191" s="40">
        <v>199819146</v>
      </c>
      <c r="L191" s="40">
        <f>+K191-J191</f>
        <v>11217393.1875</v>
      </c>
      <c r="M191" s="34">
        <f>IFERROR(K191/J191,0)</f>
        <v>1.0594766115384509</v>
      </c>
    </row>
    <row r="192" spans="1:13" ht="15" x14ac:dyDescent="0.25">
      <c r="A192" s="31"/>
      <c r="B192" s="32"/>
      <c r="C192" s="32"/>
      <c r="D192" s="32"/>
      <c r="E192" s="32"/>
      <c r="F192" s="32"/>
      <c r="G192" s="32"/>
      <c r="H192" s="32"/>
      <c r="I192" s="32"/>
      <c r="J192" s="32"/>
      <c r="K192" s="32"/>
      <c r="L192" s="32"/>
      <c r="M192" s="29"/>
    </row>
    <row r="193" spans="1:18" ht="15" x14ac:dyDescent="0.25">
      <c r="A193" s="39" t="s">
        <v>9</v>
      </c>
      <c r="B193" s="38"/>
      <c r="C193" s="38"/>
      <c r="D193" s="38"/>
      <c r="E193" s="38"/>
      <c r="F193" s="38"/>
      <c r="G193" s="38"/>
      <c r="H193" s="38">
        <f>+B193+C193+D193+G193+F193</f>
        <v>0</v>
      </c>
      <c r="I193" s="38"/>
      <c r="J193" s="37">
        <f>+I193+H193</f>
        <v>0</v>
      </c>
      <c r="K193" s="37"/>
      <c r="L193" s="37">
        <f>+K193-J193</f>
        <v>0</v>
      </c>
      <c r="M193" s="29">
        <f>IFERROR(K193/J193,0)</f>
        <v>0</v>
      </c>
    </row>
    <row r="194" spans="1:18" ht="15" x14ac:dyDescent="0.25">
      <c r="A194" s="31"/>
      <c r="B194" s="32"/>
      <c r="C194" s="32"/>
      <c r="D194" s="32"/>
      <c r="E194" s="32"/>
      <c r="F194" s="32"/>
      <c r="G194" s="32"/>
      <c r="H194" s="32"/>
      <c r="I194" s="32"/>
      <c r="J194" s="32"/>
      <c r="K194" s="32"/>
      <c r="L194" s="32"/>
      <c r="M194" s="29"/>
    </row>
    <row r="195" spans="1:18" ht="15" x14ac:dyDescent="0.25">
      <c r="A195" s="36" t="s">
        <v>8</v>
      </c>
      <c r="B195" s="32"/>
      <c r="C195" s="32"/>
      <c r="D195" s="32"/>
      <c r="E195" s="32"/>
      <c r="F195" s="32"/>
      <c r="G195" s="32"/>
      <c r="H195" s="30">
        <f>+B195+C195+G195+F195</f>
        <v>0</v>
      </c>
      <c r="I195" s="30">
        <f>+I196+I197</f>
        <v>0</v>
      </c>
      <c r="J195" s="30">
        <f>+I195+H195</f>
        <v>0</v>
      </c>
      <c r="K195" s="30">
        <f>+K196+K197</f>
        <v>0</v>
      </c>
      <c r="L195" s="30">
        <f>+K195-J195</f>
        <v>0</v>
      </c>
      <c r="M195" s="29">
        <f>IFERROR(K195/J195,0)</f>
        <v>0</v>
      </c>
    </row>
    <row r="196" spans="1:18" s="33" customFormat="1" ht="14.25" hidden="1" outlineLevel="1" x14ac:dyDescent="0.2">
      <c r="A196" s="35" t="s">
        <v>7</v>
      </c>
      <c r="B196" s="32"/>
      <c r="C196" s="32"/>
      <c r="D196" s="32"/>
      <c r="E196" s="32"/>
      <c r="F196" s="32"/>
      <c r="G196" s="32"/>
      <c r="H196" s="32">
        <f>+B196+C196+G196+F196</f>
        <v>0</v>
      </c>
      <c r="I196" s="32"/>
      <c r="J196" s="32">
        <f>+I196+H196</f>
        <v>0</v>
      </c>
      <c r="K196" s="32"/>
      <c r="L196" s="32">
        <f>+K196-J196</f>
        <v>0</v>
      </c>
      <c r="M196" s="34">
        <f>IFERROR(K196/J196,0)</f>
        <v>0</v>
      </c>
    </row>
    <row r="197" spans="1:18" s="33" customFormat="1" ht="14.25" hidden="1" outlineLevel="1" x14ac:dyDescent="0.2">
      <c r="A197" s="35" t="s">
        <v>6</v>
      </c>
      <c r="B197" s="32"/>
      <c r="C197" s="32"/>
      <c r="D197" s="32"/>
      <c r="E197" s="32"/>
      <c r="F197" s="32"/>
      <c r="G197" s="32"/>
      <c r="H197" s="32">
        <f>+B197+C197+G197+F197</f>
        <v>0</v>
      </c>
      <c r="I197" s="32"/>
      <c r="J197" s="32">
        <f>+I197+H197</f>
        <v>0</v>
      </c>
      <c r="K197" s="32"/>
      <c r="L197" s="32">
        <f>+K197-J197</f>
        <v>0</v>
      </c>
      <c r="M197" s="34">
        <f>IFERROR(K197/J197,0)</f>
        <v>0</v>
      </c>
    </row>
    <row r="198" spans="1:18" ht="15" collapsed="1" x14ac:dyDescent="0.25">
      <c r="A198" s="31"/>
      <c r="B198" s="32"/>
      <c r="C198" s="32"/>
      <c r="D198" s="32"/>
      <c r="E198" s="32"/>
      <c r="F198" s="32"/>
      <c r="G198" s="32"/>
      <c r="H198" s="32"/>
      <c r="I198" s="32"/>
      <c r="J198" s="32"/>
      <c r="K198" s="32"/>
      <c r="L198" s="32"/>
      <c r="M198" s="29"/>
    </row>
    <row r="199" spans="1:18" ht="15" x14ac:dyDescent="0.25">
      <c r="A199" s="31" t="s">
        <v>5</v>
      </c>
      <c r="B199" s="30">
        <f>+B40+B38</f>
        <v>842311541.06636381</v>
      </c>
      <c r="C199" s="30">
        <f>+C38+C40</f>
        <v>404560825.49493515</v>
      </c>
      <c r="D199" s="30">
        <f>+D40+D38</f>
        <v>408566070.78892553</v>
      </c>
      <c r="E199" s="30">
        <f>+E40+E38</f>
        <v>61002223.294573329</v>
      </c>
      <c r="F199" s="30">
        <f>+F40+F38</f>
        <v>1387579649.5910027</v>
      </c>
      <c r="G199" s="30">
        <f>+G38+G40+G193</f>
        <v>2803595696.2590418</v>
      </c>
      <c r="H199" s="30">
        <f>+B199+C199+D199+G199+E199+F199</f>
        <v>5907616006.4948425</v>
      </c>
      <c r="I199" s="30">
        <f>+I195+I189+I40+I38</f>
        <v>720129046.49689996</v>
      </c>
      <c r="J199" s="30">
        <f>+I199+H199</f>
        <v>6627745052.9917421</v>
      </c>
      <c r="K199" s="30">
        <f>+K195+K189+K40+K38+K193</f>
        <v>5024339681</v>
      </c>
      <c r="L199" s="30">
        <f>+K199-J199</f>
        <v>-1603405371.9917421</v>
      </c>
      <c r="M199" s="29">
        <f>IFERROR(K199/J199,0)</f>
        <v>0.7580767879313689</v>
      </c>
    </row>
    <row r="200" spans="1:18" ht="15.75" thickBot="1" x14ac:dyDescent="0.3">
      <c r="A200" s="28"/>
      <c r="B200" s="27"/>
      <c r="C200" s="25"/>
      <c r="D200" s="25"/>
      <c r="E200" s="26"/>
      <c r="F200" s="25"/>
      <c r="G200" s="26"/>
      <c r="H200" s="25"/>
      <c r="I200" s="25"/>
      <c r="J200" s="25"/>
      <c r="K200" s="25"/>
      <c r="L200" s="25"/>
      <c r="M200" s="24"/>
      <c r="N200" s="23"/>
      <c r="O200" s="23"/>
      <c r="P200" s="23"/>
      <c r="Q200" s="23"/>
      <c r="R200" s="23"/>
    </row>
    <row r="201" spans="1:18" ht="13.5" thickTop="1" x14ac:dyDescent="0.2">
      <c r="A201" s="9"/>
      <c r="B201" s="4"/>
      <c r="C201" s="4"/>
      <c r="D201" s="4"/>
      <c r="E201" s="4"/>
      <c r="F201" s="4"/>
      <c r="G201" s="22"/>
      <c r="H201" s="2"/>
      <c r="I201" s="4"/>
      <c r="J201" s="4"/>
      <c r="K201" s="4"/>
      <c r="L201" s="4"/>
      <c r="M201" s="21"/>
    </row>
    <row r="202" spans="1:18" x14ac:dyDescent="0.2">
      <c r="A202" s="9"/>
      <c r="B202" s="4"/>
      <c r="C202" s="4"/>
      <c r="D202" s="4"/>
      <c r="E202" s="4"/>
      <c r="F202" s="4"/>
      <c r="G202" s="20"/>
      <c r="H202" s="4"/>
      <c r="I202" s="4"/>
      <c r="J202" s="5"/>
      <c r="K202" s="5"/>
      <c r="L202" s="5"/>
      <c r="M202" s="19"/>
    </row>
    <row r="203" spans="1:18" ht="15.75" hidden="1" outlineLevel="1" x14ac:dyDescent="0.25">
      <c r="A203" s="9"/>
      <c r="C203" s="2"/>
      <c r="D203" s="2"/>
      <c r="E203" s="2"/>
      <c r="F203" s="2"/>
      <c r="G203" s="7"/>
      <c r="H203" s="18" t="s">
        <v>4</v>
      </c>
      <c r="I203" s="18" t="s">
        <v>3</v>
      </c>
      <c r="J203" s="17" t="s">
        <v>2</v>
      </c>
      <c r="K203" s="17"/>
      <c r="L203" s="17"/>
      <c r="M203" s="2"/>
    </row>
    <row r="204" spans="1:18" ht="15.75" hidden="1" outlineLevel="1" x14ac:dyDescent="0.25">
      <c r="A204" s="16"/>
      <c r="B204" s="2"/>
      <c r="C204" s="2"/>
      <c r="D204" s="2"/>
      <c r="E204" s="2"/>
      <c r="F204" s="2"/>
      <c r="G204" s="7" t="s">
        <v>1</v>
      </c>
      <c r="H204" s="8">
        <f>+B199+C199+D199+F199+I38+I190+E199</f>
        <v>3635547603.9202003</v>
      </c>
      <c r="I204" s="15">
        <f>+'[1]Anexo 1 Minagricultura'!B39</f>
        <v>3635547603.375</v>
      </c>
      <c r="J204" s="15">
        <f>+I204-H204</f>
        <v>-0.54520034790039063</v>
      </c>
      <c r="K204" s="15"/>
      <c r="L204" s="15"/>
      <c r="M204" s="2"/>
    </row>
    <row r="205" spans="1:18" ht="16.5" hidden="1" outlineLevel="1" thickBot="1" x14ac:dyDescent="0.3">
      <c r="A205" s="9"/>
      <c r="B205" s="2"/>
      <c r="C205" s="4"/>
      <c r="D205" s="3"/>
      <c r="E205" s="2"/>
      <c r="F205" s="2"/>
      <c r="G205" s="7" t="s">
        <v>0</v>
      </c>
      <c r="H205" s="14">
        <f>+G199+I191</f>
        <v>2992197449.0715418</v>
      </c>
      <c r="I205" s="13">
        <f>+'[1]Anexo 1 Minagricultura'!B43</f>
        <v>2992197449.415</v>
      </c>
      <c r="J205" s="13">
        <f>+I205-H205</f>
        <v>0.34345817565917969</v>
      </c>
      <c r="K205" s="12"/>
      <c r="L205" s="12"/>
      <c r="M205" s="2"/>
    </row>
    <row r="206" spans="1:18" ht="15.75" hidden="1" outlineLevel="1" x14ac:dyDescent="0.25">
      <c r="A206" s="9"/>
      <c r="B206" s="4"/>
      <c r="C206" s="4"/>
      <c r="D206" s="3"/>
      <c r="E206" s="2"/>
      <c r="F206" s="2"/>
      <c r="G206" s="7"/>
      <c r="H206" s="11">
        <f>+H204+H205</f>
        <v>6627745052.9917421</v>
      </c>
      <c r="I206" s="10">
        <f>+I205+I204</f>
        <v>6627745052.79</v>
      </c>
      <c r="J206" s="10">
        <f>+J205+J204</f>
        <v>-0.20174217224121094</v>
      </c>
      <c r="K206" s="10"/>
      <c r="L206" s="10"/>
      <c r="M206" s="2"/>
    </row>
    <row r="207" spans="1:18" ht="15.75" collapsed="1" x14ac:dyDescent="0.25">
      <c r="A207" s="9"/>
      <c r="B207" s="2"/>
      <c r="C207" s="2"/>
      <c r="D207" s="2"/>
      <c r="E207" s="2"/>
      <c r="F207" s="2"/>
      <c r="G207" s="7"/>
      <c r="H207" s="8"/>
      <c r="I207" s="7"/>
      <c r="J207" s="6"/>
      <c r="K207" s="6"/>
      <c r="L207" s="6"/>
      <c r="M207" s="2"/>
    </row>
    <row r="208" spans="1:18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5"/>
      <c r="K208" s="5"/>
      <c r="L208" s="5"/>
      <c r="M208" s="2"/>
    </row>
    <row r="209" spans="1:13" x14ac:dyDescent="0.2">
      <c r="A209" s="2"/>
      <c r="B209" s="2"/>
      <c r="C209" s="2"/>
      <c r="D209" s="2"/>
      <c r="E209" s="2"/>
      <c r="F209" s="2"/>
      <c r="G209" s="2"/>
      <c r="H209" s="4"/>
      <c r="I209" s="4"/>
      <c r="J209" s="2"/>
      <c r="K209" s="2"/>
      <c r="L209" s="2"/>
      <c r="M209" s="2"/>
    </row>
    <row r="210" spans="1:13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</row>
    <row r="211" spans="1:13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</row>
    <row r="212" spans="1:13" x14ac:dyDescent="0.2">
      <c r="A212" s="2"/>
      <c r="B212" s="2"/>
      <c r="C212" s="2"/>
      <c r="D212" s="2"/>
      <c r="E212" s="2"/>
      <c r="F212" s="2"/>
      <c r="G212" s="2"/>
      <c r="H212" s="2"/>
      <c r="I212" s="3"/>
      <c r="J212" s="2"/>
      <c r="K212" s="2"/>
      <c r="L212" s="2"/>
      <c r="M212" s="2"/>
    </row>
    <row r="213" spans="1:13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</row>
    <row r="214" spans="1:13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</row>
    <row r="215" spans="1:13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</row>
    <row r="216" spans="1:13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</row>
    <row r="217" spans="1:13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</row>
    <row r="218" spans="1:13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</row>
    <row r="219" spans="1:13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</row>
    <row r="220" spans="1:13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</row>
    <row r="221" spans="1:13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</row>
    <row r="222" spans="1:13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</row>
    <row r="223" spans="1:13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</row>
    <row r="224" spans="1:13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</row>
    <row r="225" spans="1:13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</row>
    <row r="226" spans="1:13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</row>
    <row r="227" spans="1:13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</row>
    <row r="228" spans="1:13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</row>
    <row r="229" spans="1:13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</row>
    <row r="230" spans="1:13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</row>
    <row r="231" spans="1:13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</row>
    <row r="232" spans="1:13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</row>
    <row r="233" spans="1:13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</row>
    <row r="234" spans="1:13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</row>
    <row r="235" spans="1:13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</row>
    <row r="236" spans="1:13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</row>
    <row r="237" spans="1:13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</row>
    <row r="238" spans="1:13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</row>
    <row r="239" spans="1:13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</row>
    <row r="240" spans="1:13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</row>
    <row r="241" spans="1:13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</row>
    <row r="242" spans="1:13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</row>
    <row r="243" spans="1:13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</row>
    <row r="244" spans="1:13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</row>
    <row r="245" spans="1:13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</row>
    <row r="246" spans="1:13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</row>
    <row r="247" spans="1:13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</row>
    <row r="248" spans="1:13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</row>
    <row r="249" spans="1:13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</row>
    <row r="250" spans="1:13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</row>
    <row r="251" spans="1:13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</row>
    <row r="252" spans="1:13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</row>
    <row r="253" spans="1:13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</row>
    <row r="254" spans="1:13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</row>
    <row r="255" spans="1:13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</row>
    <row r="256" spans="1:13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</row>
    <row r="257" spans="1:13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</row>
    <row r="258" spans="1:13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</row>
    <row r="259" spans="1:13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</row>
    <row r="260" spans="1:13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</row>
    <row r="261" spans="1:13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</row>
    <row r="262" spans="1:13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</row>
    <row r="263" spans="1:13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</row>
    <row r="264" spans="1:13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</row>
    <row r="265" spans="1:13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</row>
    <row r="266" spans="1:13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</row>
    <row r="267" spans="1:13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</row>
    <row r="268" spans="1:13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</row>
    <row r="269" spans="1:13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</row>
    <row r="270" spans="1:13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</row>
    <row r="271" spans="1:13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</row>
    <row r="272" spans="1:13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</row>
    <row r="273" spans="1:13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</row>
    <row r="274" spans="1:13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</row>
    <row r="275" spans="1:13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</row>
    <row r="276" spans="1:13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</row>
    <row r="277" spans="1:13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</row>
    <row r="278" spans="1:13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</row>
  </sheetData>
  <mergeCells count="5">
    <mergeCell ref="A1:M1"/>
    <mergeCell ref="A2:M2"/>
    <mergeCell ref="A3:M3"/>
    <mergeCell ref="A5:M5"/>
    <mergeCell ref="A4:M4"/>
  </mergeCells>
  <printOptions horizontalCentered="1"/>
  <pageMargins left="0.39370078740157483" right="0.39370078740157483" top="0.39370078740157483" bottom="0.39370078740157483" header="0" footer="0"/>
  <pageSetup scale="4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2 </vt:lpstr>
      <vt:lpstr>'Anexo 2 '!Área_de_impresión</vt:lpstr>
      <vt:lpstr>'Anexo 2 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Rubio</dc:creator>
  <cp:lastModifiedBy>Oscar Rubio</cp:lastModifiedBy>
  <dcterms:created xsi:type="dcterms:W3CDTF">2019-10-16T19:09:40Z</dcterms:created>
  <dcterms:modified xsi:type="dcterms:W3CDTF">2019-10-16T19:10:05Z</dcterms:modified>
</cp:coreProperties>
</file>