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B:\Año 2020\información y soportes ley de transparencia 2020\5. PRESUPUESTO\5.1 Presupuesto general\2016\Gasto\"/>
    </mc:Choice>
  </mc:AlternateContent>
  <xr:revisionPtr revIDLastSave="0" documentId="8_{6EF86AC7-65AB-4145-9669-6E7635FCE3DF}" xr6:coauthVersionLast="45" xr6:coauthVersionMax="45" xr10:uidLastSave="{00000000-0000-0000-0000-000000000000}"/>
  <bookViews>
    <workbookView xWindow="-120" yWindow="-120" windowWidth="20730" windowHeight="11160" tabRatio="843"/>
  </bookViews>
  <sheets>
    <sheet name="Anexo 2 " sheetId="9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hidden="1">#REF!</definedName>
    <definedName name="ANEXO" hidden="1">'[7]Inversión total en programas'!$A$50:$IV$50,'[7]Inversión total en programas'!$A$60:$IV$63</definedName>
    <definedName name="_xlnm.Print_Area" localSheetId="0">'Anexo 2 '!$A$1:$N$210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'[8]Anexo 1 Minagricultura'!#REF!</definedName>
    <definedName name="CABEZAS_PROYEC" localSheetId="0">'[12]Anexo 1 Minagricultura'!$C$46</definedName>
    <definedName name="CABEZAS_PROYEC">'[16]Anexo 1 Minagricultura'!#REF!</definedName>
    <definedName name="CUOTAPPC2005" localSheetId="0">'[12]Anexo 1 Minagricultura'!#REF!</definedName>
    <definedName name="CUOTAPPC2005">'[16]Anexo 1 Minagricultura'!#REF!</definedName>
    <definedName name="CUOTAPPC2013" localSheetId="0">'[12]Anexo 1 Minagricultura'!#REF!</definedName>
    <definedName name="CUOTAPPC2013">'[16]Anexo 1 Minagricultura'!#REF!</definedName>
    <definedName name="CUOTAPPC203" localSheetId="0">'[12]Anexo 1 Minagricultura'!#REF!</definedName>
    <definedName name="CUOTAPPC203">'[16]Anexo 1 Minagricultura'!#REF!</definedName>
    <definedName name="DIAG_PPC">#REF!</definedName>
    <definedName name="DISTRIBUIDOR">#REF!</definedName>
    <definedName name="Dólar" localSheetId="0">#REF!</definedName>
    <definedName name="Dólar">#REF!</definedName>
    <definedName name="eeeee" localSheetId="0">'[12]Ejecución ingresos 2014'!#REF!</definedName>
    <definedName name="eeeee">#REF!</definedName>
    <definedName name="EPPC" localSheetId="0">'[12]Anexo 1 Minagricultura'!$C$54</definedName>
    <definedName name="EPPC">'[16]Anexo 1 Minagricultura'!#REF!</definedName>
    <definedName name="Euro" localSheetId="0">#REF!</definedName>
    <definedName name="Euro">#REF!</definedName>
    <definedName name="FDGFDG">#REF!</definedName>
    <definedName name="FECHA_DE_RECIBIDO">[5]BASE!$E$3:$E$177</definedName>
    <definedName name="FOMENTO" localSheetId="0">'[12]Anexo 1 Minagricultura'!$C$53</definedName>
    <definedName name="FOMENTO">'[16]Anexo 1 Minagricultura'!#REF!</definedName>
    <definedName name="FOMENTOS">'[1]Anexo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Incremento" localSheetId="0">#REF!</definedName>
    <definedName name="Incremento">#REF!</definedName>
    <definedName name="Inflación" localSheetId="0">#REF!</definedName>
    <definedName name="Inflación">#REF!</definedName>
    <definedName name="JORTIZ">#REF!</definedName>
    <definedName name="LABORATORIOS">#REF!</definedName>
    <definedName name="NOMBDISTRI">#REF!</definedName>
    <definedName name="ojo">#REF!</definedName>
    <definedName name="Pasajes" localSheetId="0">#REF!</definedName>
    <definedName name="Pasajes">#REF!</definedName>
    <definedName name="ppc">'[16]Anexo 1 Minagricultura'!$B$15</definedName>
    <definedName name="RESERV_FUTU">#REF!</definedName>
    <definedName name="saldo" localSheetId="0">'[12]Ejecución ingresos 2014'!#REF!</definedName>
    <definedName name="saldo">#REF!</definedName>
    <definedName name="saldos" localSheetId="0">'[12]Ejecución ingresos 2014'!#REF!</definedName>
    <definedName name="saldos">#REF!</definedName>
    <definedName name="SUPERA2004" localSheetId="0">'[12]Anexo 1 Minagricultura'!#REF!</definedName>
    <definedName name="SUPERA2004">'[16]Anexo 1 Minagricultura'!#REF!</definedName>
    <definedName name="SUPERA2005" localSheetId="0">'[12]Anexo 1 Minagricultura'!#REF!</definedName>
    <definedName name="SUPERA2005">'[16]Anexo 1 Minagricultura'!#REF!</definedName>
    <definedName name="SUPERA2010">'[4]Anexo 1 Minagricultura'!$C$21</definedName>
    <definedName name="SUPERA2012" localSheetId="0">'[12]Anexo 1 Minagricultura'!#REF!</definedName>
    <definedName name="SUPERA2012">'[16]Anexo 1 Minagricultura'!#REF!</definedName>
    <definedName name="SUPERAVIT">#REF!</definedName>
    <definedName name="SUPERAVIT2005_FNP">#REF!</definedName>
    <definedName name="SUPERAVITPPC_2005">#REF!</definedName>
    <definedName name="_xlnm.Print_Titles" localSheetId="0">'Anexo 2 '!$1:$6</definedName>
    <definedName name="_xlnm.Print_Titles">#REF!</definedName>
    <definedName name="VTAS2005">'[16]Anexo 1 Minagricultura'!$B$32</definedName>
    <definedName name="xx">[2]Ingresos!$C$19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 localSheetId="0">'[11]Ingresos 2014'!#REF!</definedName>
    <definedName name="ZFRONTERA">'[11]Ingresos 2014'!#REF!</definedName>
  </definedNames>
  <calcPr calcId="191029" fullCalcOnLoad="1"/>
  <customWorkbookViews>
    <customWorkbookView name="Fondo Nacional de la Porcicultura - Vista personalizada" guid="{4099E833-BB74-4680-85C9-A6CF399D1CE2}" mergeInterval="0" personalView="1" maximized="1" windowWidth="796" windowHeight="399" tabRatio="605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2" i="94" l="1"/>
  <c r="M36" i="94"/>
  <c r="M206" i="94"/>
  <c r="N72" i="94"/>
  <c r="M205" i="94"/>
  <c r="M199" i="94"/>
  <c r="M194" i="94"/>
  <c r="M193" i="94" s="1"/>
  <c r="M186" i="94"/>
  <c r="M180" i="94"/>
  <c r="M179" i="94" s="1"/>
  <c r="M173" i="94"/>
  <c r="M168" i="94"/>
  <c r="M167" i="94"/>
  <c r="M160" i="94"/>
  <c r="M159" i="94" s="1"/>
  <c r="M153" i="94"/>
  <c r="M145" i="94"/>
  <c r="M138" i="94"/>
  <c r="M137" i="94" s="1"/>
  <c r="M132" i="94"/>
  <c r="M129" i="94"/>
  <c r="M113" i="94" s="1"/>
  <c r="M119" i="94"/>
  <c r="M114" i="94"/>
  <c r="M106" i="94"/>
  <c r="M101" i="94"/>
  <c r="M92" i="94"/>
  <c r="M86" i="94"/>
  <c r="M83" i="94"/>
  <c r="M73" i="94" s="1"/>
  <c r="M74" i="94"/>
  <c r="M69" i="94"/>
  <c r="M64" i="94"/>
  <c r="M60" i="94"/>
  <c r="M56" i="94"/>
  <c r="M52" i="94"/>
  <c r="M49" i="94"/>
  <c r="M48" i="94" s="1"/>
  <c r="M45" i="94" s="1"/>
  <c r="M41" i="94" s="1"/>
  <c r="M42" i="94"/>
  <c r="M19" i="94"/>
  <c r="M37" i="94" s="1"/>
  <c r="M8" i="94"/>
  <c r="L206" i="94"/>
  <c r="L69" i="94"/>
  <c r="K69" i="94"/>
  <c r="K64" i="94"/>
  <c r="L60" i="94"/>
  <c r="L199" i="94"/>
  <c r="L36" i="94"/>
  <c r="L37" i="94" s="1"/>
  <c r="L205" i="94"/>
  <c r="B53" i="94"/>
  <c r="B55" i="94"/>
  <c r="H55" i="94" s="1"/>
  <c r="J55" i="94" s="1"/>
  <c r="N55" i="94" s="1"/>
  <c r="K21" i="94"/>
  <c r="K36" i="94"/>
  <c r="L64" i="94"/>
  <c r="K60" i="94"/>
  <c r="B60" i="94"/>
  <c r="L173" i="94"/>
  <c r="L168" i="94"/>
  <c r="L167" i="94" s="1"/>
  <c r="L159" i="94" s="1"/>
  <c r="L160" i="94"/>
  <c r="L145" i="94"/>
  <c r="L138" i="94"/>
  <c r="L137" i="94" s="1"/>
  <c r="L132" i="94"/>
  <c r="L129" i="94"/>
  <c r="L114" i="94"/>
  <c r="L74" i="94"/>
  <c r="L19" i="94"/>
  <c r="L8" i="94"/>
  <c r="L42" i="94"/>
  <c r="K173" i="94"/>
  <c r="D173" i="94"/>
  <c r="K74" i="94"/>
  <c r="F74" i="94"/>
  <c r="F73" i="94" s="1"/>
  <c r="F39" i="94" s="1"/>
  <c r="F209" i="94" s="1"/>
  <c r="H82" i="94"/>
  <c r="J82" i="94" s="1"/>
  <c r="N82" i="94" s="1"/>
  <c r="L52" i="94"/>
  <c r="K52" i="94"/>
  <c r="B52" i="94"/>
  <c r="B48" i="94"/>
  <c r="L49" i="94"/>
  <c r="L48" i="94" s="1"/>
  <c r="L45" i="94" s="1"/>
  <c r="K49" i="94"/>
  <c r="K48" i="94"/>
  <c r="K45" i="94" s="1"/>
  <c r="B49" i="94"/>
  <c r="B71" i="94"/>
  <c r="B70" i="94"/>
  <c r="B64" i="94"/>
  <c r="B58" i="94"/>
  <c r="H58" i="94"/>
  <c r="J58" i="94"/>
  <c r="N58" i="94" s="1"/>
  <c r="B57" i="94"/>
  <c r="H57" i="94"/>
  <c r="H56" i="94" s="1"/>
  <c r="H178" i="94"/>
  <c r="J178" i="94"/>
  <c r="N178" i="94"/>
  <c r="H68" i="94"/>
  <c r="J68" i="94" s="1"/>
  <c r="N68" i="94" s="1"/>
  <c r="K145" i="94"/>
  <c r="C145" i="94"/>
  <c r="H152" i="94"/>
  <c r="J152" i="94"/>
  <c r="N152" i="94" s="1"/>
  <c r="K168" i="94"/>
  <c r="K167" i="94"/>
  <c r="K159" i="94" s="1"/>
  <c r="D168" i="94"/>
  <c r="D167" i="94" s="1"/>
  <c r="D159" i="94" s="1"/>
  <c r="D39" i="94" s="1"/>
  <c r="D209" i="94" s="1"/>
  <c r="K160" i="94"/>
  <c r="D160" i="94"/>
  <c r="J166" i="94"/>
  <c r="N166" i="94" s="1"/>
  <c r="L194" i="94"/>
  <c r="L193" i="94"/>
  <c r="L186" i="94"/>
  <c r="L179" i="94"/>
  <c r="L180" i="94"/>
  <c r="L153" i="94"/>
  <c r="L122" i="94"/>
  <c r="L119" i="94"/>
  <c r="L106" i="94"/>
  <c r="L101" i="94"/>
  <c r="L92" i="94"/>
  <c r="L73" i="94" s="1"/>
  <c r="L86" i="94"/>
  <c r="L83" i="94"/>
  <c r="L56" i="94"/>
  <c r="K206" i="94"/>
  <c r="K207" i="94"/>
  <c r="I160" i="94"/>
  <c r="G160" i="94"/>
  <c r="F160" i="94"/>
  <c r="E160" i="94"/>
  <c r="J165" i="94"/>
  <c r="N165" i="94" s="1"/>
  <c r="H81" i="94"/>
  <c r="J81" i="94" s="1"/>
  <c r="N81" i="94" s="1"/>
  <c r="K199" i="94"/>
  <c r="K194" i="94"/>
  <c r="K193" i="94"/>
  <c r="K138" i="94"/>
  <c r="K137" i="94" s="1"/>
  <c r="K106" i="94"/>
  <c r="K56" i="94"/>
  <c r="K42" i="94"/>
  <c r="K41" i="94" s="1"/>
  <c r="K39" i="94" s="1"/>
  <c r="K8" i="94"/>
  <c r="K19" i="94"/>
  <c r="K37" i="94"/>
  <c r="K209" i="94" s="1"/>
  <c r="K180" i="94"/>
  <c r="K179" i="94" s="1"/>
  <c r="K153" i="94"/>
  <c r="K129" i="94"/>
  <c r="K122" i="94"/>
  <c r="K119" i="94"/>
  <c r="K114" i="94"/>
  <c r="K113" i="94"/>
  <c r="K101" i="94"/>
  <c r="K86" i="94"/>
  <c r="H22" i="94"/>
  <c r="J22" i="94" s="1"/>
  <c r="N22" i="94" s="1"/>
  <c r="H24" i="94"/>
  <c r="J24" i="94"/>
  <c r="N24" i="94"/>
  <c r="D36" i="94"/>
  <c r="D37" i="94" s="1"/>
  <c r="F36" i="94"/>
  <c r="H25" i="94"/>
  <c r="J25" i="94" s="1"/>
  <c r="N25" i="94" s="1"/>
  <c r="H27" i="94"/>
  <c r="J27" i="94"/>
  <c r="N27" i="94" s="1"/>
  <c r="C36" i="94"/>
  <c r="H28" i="94"/>
  <c r="J28" i="94" s="1"/>
  <c r="N28" i="94" s="1"/>
  <c r="G36" i="94"/>
  <c r="G37" i="94"/>
  <c r="G209" i="94" s="1"/>
  <c r="H9" i="94"/>
  <c r="J9" i="94" s="1"/>
  <c r="G19" i="94"/>
  <c r="B8" i="94"/>
  <c r="C8" i="94"/>
  <c r="E8" i="94"/>
  <c r="H11" i="94"/>
  <c r="J11" i="94"/>
  <c r="N11" i="94" s="1"/>
  <c r="D19" i="94"/>
  <c r="E19" i="94"/>
  <c r="F8" i="94"/>
  <c r="H14" i="94"/>
  <c r="J14" i="94"/>
  <c r="N14" i="94"/>
  <c r="H15" i="94"/>
  <c r="J15" i="94" s="1"/>
  <c r="N15" i="94" s="1"/>
  <c r="H16" i="94"/>
  <c r="J16" i="94"/>
  <c r="N16" i="94" s="1"/>
  <c r="H17" i="94"/>
  <c r="J17" i="94"/>
  <c r="N17" i="94"/>
  <c r="H18" i="94"/>
  <c r="J18" i="94" s="1"/>
  <c r="N18" i="94" s="1"/>
  <c r="H30" i="94"/>
  <c r="J30" i="94" s="1"/>
  <c r="N30" i="94" s="1"/>
  <c r="H161" i="94"/>
  <c r="J161" i="94" s="1"/>
  <c r="H162" i="94"/>
  <c r="J162" i="94"/>
  <c r="N162" i="94"/>
  <c r="H197" i="94"/>
  <c r="J197" i="94" s="1"/>
  <c r="N197" i="94" s="1"/>
  <c r="E194" i="94"/>
  <c r="E193" i="94" s="1"/>
  <c r="E39" i="94" s="1"/>
  <c r="E209" i="94" s="1"/>
  <c r="H191" i="94"/>
  <c r="J191" i="94" s="1"/>
  <c r="N191" i="94" s="1"/>
  <c r="H190" i="94"/>
  <c r="J190" i="94" s="1"/>
  <c r="N190" i="94" s="1"/>
  <c r="D186" i="94"/>
  <c r="H184" i="94"/>
  <c r="J184" i="94"/>
  <c r="N184" i="94" s="1"/>
  <c r="H181" i="94"/>
  <c r="H175" i="94"/>
  <c r="J175" i="94" s="1"/>
  <c r="H174" i="94"/>
  <c r="H171" i="94"/>
  <c r="H168" i="94" s="1"/>
  <c r="J171" i="94"/>
  <c r="N171" i="94" s="1"/>
  <c r="H169" i="94"/>
  <c r="H164" i="94"/>
  <c r="J164" i="94" s="1"/>
  <c r="N164" i="94" s="1"/>
  <c r="H109" i="94"/>
  <c r="J109" i="94"/>
  <c r="N109" i="94"/>
  <c r="F106" i="94"/>
  <c r="H106" i="94"/>
  <c r="J106" i="94"/>
  <c r="H104" i="94"/>
  <c r="J104" i="94" s="1"/>
  <c r="N104" i="94" s="1"/>
  <c r="H102" i="94"/>
  <c r="H101" i="94" s="1"/>
  <c r="H100" i="94"/>
  <c r="J100" i="94" s="1"/>
  <c r="N100" i="94" s="1"/>
  <c r="H99" i="94"/>
  <c r="J99" i="94" s="1"/>
  <c r="N99" i="94" s="1"/>
  <c r="H98" i="94"/>
  <c r="J98" i="94"/>
  <c r="N98" i="94"/>
  <c r="H95" i="94"/>
  <c r="J95" i="94" s="1"/>
  <c r="N95" i="94" s="1"/>
  <c r="H90" i="94"/>
  <c r="J90" i="94" s="1"/>
  <c r="N90" i="94" s="1"/>
  <c r="H79" i="94"/>
  <c r="H74" i="94" s="1"/>
  <c r="J79" i="94"/>
  <c r="N79" i="94" s="1"/>
  <c r="H78" i="94"/>
  <c r="J78" i="94"/>
  <c r="N78" i="94" s="1"/>
  <c r="H157" i="94"/>
  <c r="J157" i="94"/>
  <c r="N157" i="94"/>
  <c r="H151" i="94"/>
  <c r="J151" i="94" s="1"/>
  <c r="N151" i="94" s="1"/>
  <c r="H149" i="94"/>
  <c r="H143" i="94"/>
  <c r="J143" i="94" s="1"/>
  <c r="N143" i="94" s="1"/>
  <c r="H142" i="94"/>
  <c r="J142" i="94"/>
  <c r="N142" i="94" s="1"/>
  <c r="H141" i="94"/>
  <c r="J141" i="94"/>
  <c r="N141" i="94" s="1"/>
  <c r="H13" i="94"/>
  <c r="J13" i="94" s="1"/>
  <c r="N13" i="94" s="1"/>
  <c r="H23" i="94"/>
  <c r="J23" i="94" s="1"/>
  <c r="N23" i="94" s="1"/>
  <c r="H26" i="94"/>
  <c r="J26" i="94" s="1"/>
  <c r="N26" i="94" s="1"/>
  <c r="H29" i="94"/>
  <c r="J29" i="94"/>
  <c r="N29" i="94"/>
  <c r="H31" i="94"/>
  <c r="J31" i="94" s="1"/>
  <c r="N31" i="94" s="1"/>
  <c r="H32" i="94"/>
  <c r="J32" i="94" s="1"/>
  <c r="N32" i="94" s="1"/>
  <c r="H34" i="94"/>
  <c r="J34" i="94"/>
  <c r="N34" i="94" s="1"/>
  <c r="H35" i="94"/>
  <c r="J35" i="94"/>
  <c r="N35" i="94" s="1"/>
  <c r="H43" i="94"/>
  <c r="H42" i="94" s="1"/>
  <c r="J43" i="94"/>
  <c r="N43" i="94"/>
  <c r="H46" i="94"/>
  <c r="H50" i="94"/>
  <c r="J50" i="94" s="1"/>
  <c r="H51" i="94"/>
  <c r="J51" i="94"/>
  <c r="N51" i="94"/>
  <c r="H59" i="94"/>
  <c r="J59" i="94"/>
  <c r="N59" i="94" s="1"/>
  <c r="H61" i="94"/>
  <c r="H60" i="94" s="1"/>
  <c r="J61" i="94"/>
  <c r="N61" i="94" s="1"/>
  <c r="H63" i="94"/>
  <c r="J63" i="94" s="1"/>
  <c r="N63" i="94" s="1"/>
  <c r="H65" i="94"/>
  <c r="J65" i="94" s="1"/>
  <c r="H70" i="94"/>
  <c r="H69" i="94" s="1"/>
  <c r="H71" i="94"/>
  <c r="J71" i="94"/>
  <c r="J69" i="94" s="1"/>
  <c r="H75" i="94"/>
  <c r="H77" i="94"/>
  <c r="J77" i="94" s="1"/>
  <c r="N77" i="94" s="1"/>
  <c r="H80" i="94"/>
  <c r="J80" i="94"/>
  <c r="N80" i="94"/>
  <c r="H87" i="94"/>
  <c r="J87" i="94"/>
  <c r="N87" i="94"/>
  <c r="H88" i="94"/>
  <c r="H86" i="94" s="1"/>
  <c r="H91" i="94"/>
  <c r="J91" i="94" s="1"/>
  <c r="N91" i="94" s="1"/>
  <c r="H94" i="94"/>
  <c r="H96" i="94"/>
  <c r="J96" i="94" s="1"/>
  <c r="N96" i="94" s="1"/>
  <c r="H97" i="94"/>
  <c r="H92" i="94" s="1"/>
  <c r="J97" i="94"/>
  <c r="H103" i="94"/>
  <c r="H108" i="94"/>
  <c r="J108" i="94"/>
  <c r="N108" i="94" s="1"/>
  <c r="H110" i="94"/>
  <c r="J110" i="94" s="1"/>
  <c r="N110" i="94" s="1"/>
  <c r="H124" i="94"/>
  <c r="J124" i="94" s="1"/>
  <c r="N124" i="94" s="1"/>
  <c r="H126" i="94"/>
  <c r="J126" i="94" s="1"/>
  <c r="N126" i="94" s="1"/>
  <c r="H128" i="94"/>
  <c r="J128" i="94"/>
  <c r="N128" i="94" s="1"/>
  <c r="H140" i="94"/>
  <c r="J140" i="94"/>
  <c r="H144" i="94"/>
  <c r="J144" i="94" s="1"/>
  <c r="N144" i="94" s="1"/>
  <c r="H148" i="94"/>
  <c r="J148" i="94"/>
  <c r="N148" i="94" s="1"/>
  <c r="H150" i="94"/>
  <c r="J150" i="94"/>
  <c r="N150" i="94" s="1"/>
  <c r="H154" i="94"/>
  <c r="J154" i="94" s="1"/>
  <c r="H163" i="94"/>
  <c r="H172" i="94"/>
  <c r="J172" i="94"/>
  <c r="N172" i="94" s="1"/>
  <c r="H176" i="94"/>
  <c r="J176" i="94" s="1"/>
  <c r="N176" i="94" s="1"/>
  <c r="H177" i="94"/>
  <c r="H173" i="94" s="1"/>
  <c r="H185" i="94"/>
  <c r="J185" i="94" s="1"/>
  <c r="N185" i="94" s="1"/>
  <c r="H187" i="94"/>
  <c r="H188" i="94"/>
  <c r="J188" i="94" s="1"/>
  <c r="H186" i="94"/>
  <c r="H189" i="94"/>
  <c r="J189" i="94"/>
  <c r="N189" i="94"/>
  <c r="H196" i="94"/>
  <c r="J196" i="94" s="1"/>
  <c r="N196" i="94" s="1"/>
  <c r="H203" i="94"/>
  <c r="J203" i="94"/>
  <c r="N203" i="94"/>
  <c r="H205" i="94"/>
  <c r="H206" i="94"/>
  <c r="J206" i="94"/>
  <c r="N206" i="94" s="1"/>
  <c r="H207" i="94"/>
  <c r="J207" i="94" s="1"/>
  <c r="N207" i="94" s="1"/>
  <c r="H123" i="94"/>
  <c r="H122" i="94" s="1"/>
  <c r="J123" i="94"/>
  <c r="N123" i="94" s="1"/>
  <c r="H105" i="94"/>
  <c r="J105" i="94"/>
  <c r="N105" i="94" s="1"/>
  <c r="H89" i="94"/>
  <c r="H183" i="94"/>
  <c r="J183" i="94"/>
  <c r="N183" i="94"/>
  <c r="H33" i="94"/>
  <c r="J33" i="94" s="1"/>
  <c r="N33" i="94" s="1"/>
  <c r="F19" i="94"/>
  <c r="F86" i="94"/>
  <c r="H170" i="94"/>
  <c r="J170" i="94"/>
  <c r="J168" i="94" s="1"/>
  <c r="N170" i="94"/>
  <c r="N168" i="94" s="1"/>
  <c r="H156" i="94"/>
  <c r="J156" i="94" s="1"/>
  <c r="N156" i="94" s="1"/>
  <c r="H146" i="94"/>
  <c r="J146" i="94" s="1"/>
  <c r="H139" i="94"/>
  <c r="J139" i="94"/>
  <c r="N139" i="94" s="1"/>
  <c r="H107" i="94"/>
  <c r="J107" i="94"/>
  <c r="N107" i="94" s="1"/>
  <c r="H127" i="94"/>
  <c r="J127" i="94" s="1"/>
  <c r="N127" i="94" s="1"/>
  <c r="H130" i="94"/>
  <c r="H129" i="94" s="1"/>
  <c r="G8" i="94"/>
  <c r="I200" i="94"/>
  <c r="J200" i="94" s="1"/>
  <c r="N200" i="94" s="1"/>
  <c r="H116" i="94"/>
  <c r="J116" i="94" s="1"/>
  <c r="I8" i="94"/>
  <c r="I19" i="94"/>
  <c r="I201" i="94"/>
  <c r="I199" i="94" s="1"/>
  <c r="H121" i="94"/>
  <c r="J121" i="94" s="1"/>
  <c r="N121" i="94" s="1"/>
  <c r="H118" i="94"/>
  <c r="J118" i="94"/>
  <c r="N118" i="94"/>
  <c r="H117" i="94"/>
  <c r="J117" i="94" s="1"/>
  <c r="N117" i="94" s="1"/>
  <c r="D8" i="94"/>
  <c r="H133" i="94"/>
  <c r="J133" i="94"/>
  <c r="H120" i="94"/>
  <c r="J120" i="94" s="1"/>
  <c r="H182" i="94"/>
  <c r="H180" i="94" s="1"/>
  <c r="H179" i="94" s="1"/>
  <c r="H62" i="94"/>
  <c r="J62" i="94" s="1"/>
  <c r="N62" i="94" s="1"/>
  <c r="H147" i="94"/>
  <c r="F101" i="94"/>
  <c r="H111" i="94"/>
  <c r="J111" i="94" s="1"/>
  <c r="N111" i="94" s="1"/>
  <c r="H84" i="94"/>
  <c r="H83" i="94" s="1"/>
  <c r="H66" i="94"/>
  <c r="H155" i="94"/>
  <c r="J155" i="94"/>
  <c r="N155" i="94"/>
  <c r="C153" i="94"/>
  <c r="H153" i="94" s="1"/>
  <c r="C138" i="94"/>
  <c r="H135" i="94"/>
  <c r="H115" i="94"/>
  <c r="J115" i="94"/>
  <c r="G119" i="94"/>
  <c r="G113" i="94" s="1"/>
  <c r="G39" i="94" s="1"/>
  <c r="H21" i="94"/>
  <c r="J21" i="94" s="1"/>
  <c r="H76" i="94"/>
  <c r="J76" i="94"/>
  <c r="N76" i="94" s="1"/>
  <c r="G114" i="94"/>
  <c r="H67" i="94"/>
  <c r="H54" i="94"/>
  <c r="J54" i="94" s="1"/>
  <c r="N54" i="94" s="1"/>
  <c r="H44" i="94"/>
  <c r="J44" i="94" s="1"/>
  <c r="N44" i="94" s="1"/>
  <c r="B42" i="94"/>
  <c r="F83" i="94"/>
  <c r="H85" i="94"/>
  <c r="J85" i="94"/>
  <c r="N85" i="94"/>
  <c r="F92" i="94"/>
  <c r="H93" i="94"/>
  <c r="J93" i="94" s="1"/>
  <c r="H47" i="94"/>
  <c r="J47" i="94"/>
  <c r="N47" i="94"/>
  <c r="G132" i="94"/>
  <c r="H134" i="94"/>
  <c r="J134" i="94" s="1"/>
  <c r="G129" i="94"/>
  <c r="H131" i="94"/>
  <c r="J131" i="94" s="1"/>
  <c r="N131" i="94" s="1"/>
  <c r="H125" i="94"/>
  <c r="G122" i="94"/>
  <c r="H12" i="94"/>
  <c r="J12" i="94"/>
  <c r="N12" i="94"/>
  <c r="D180" i="94"/>
  <c r="D179" i="94" s="1"/>
  <c r="H195" i="94"/>
  <c r="H194" i="94" s="1"/>
  <c r="H193" i="94" s="1"/>
  <c r="J193" i="94" s="1"/>
  <c r="N193" i="94" s="1"/>
  <c r="I36" i="94"/>
  <c r="I37" i="94" s="1"/>
  <c r="K83" i="94"/>
  <c r="K132" i="94"/>
  <c r="K186" i="94"/>
  <c r="K92" i="94"/>
  <c r="E36" i="94"/>
  <c r="E37" i="94"/>
  <c r="B19" i="94"/>
  <c r="H19" i="94" s="1"/>
  <c r="H10" i="94"/>
  <c r="J10" i="94" s="1"/>
  <c r="N10" i="94" s="1"/>
  <c r="C19" i="94"/>
  <c r="C37" i="94" s="1"/>
  <c r="C209" i="94" s="1"/>
  <c r="B36" i="94"/>
  <c r="I205" i="94"/>
  <c r="J205" i="94" s="1"/>
  <c r="N205" i="94" s="1"/>
  <c r="H53" i="94"/>
  <c r="H52" i="94"/>
  <c r="J53" i="94"/>
  <c r="B69" i="94"/>
  <c r="K205" i="94"/>
  <c r="B56" i="94"/>
  <c r="J84" i="94"/>
  <c r="J83" i="94" s="1"/>
  <c r="F37" i="94"/>
  <c r="J174" i="94"/>
  <c r="N174" i="94"/>
  <c r="J149" i="94"/>
  <c r="N149" i="94" s="1"/>
  <c r="J67" i="94"/>
  <c r="N67" i="94"/>
  <c r="J89" i="94"/>
  <c r="N89" i="94" s="1"/>
  <c r="J163" i="94"/>
  <c r="N163" i="94" s="1"/>
  <c r="J46" i="94"/>
  <c r="N46" i="94" s="1"/>
  <c r="J187" i="94"/>
  <c r="J94" i="94"/>
  <c r="N94" i="94"/>
  <c r="J103" i="94"/>
  <c r="N103" i="94" s="1"/>
  <c r="J125" i="94"/>
  <c r="N125" i="94" s="1"/>
  <c r="N187" i="94"/>
  <c r="J135" i="94"/>
  <c r="N135" i="94" s="1"/>
  <c r="H132" i="94"/>
  <c r="N133" i="94"/>
  <c r="J70" i="94"/>
  <c r="L113" i="94"/>
  <c r="N115" i="94"/>
  <c r="N70" i="94"/>
  <c r="N97" i="94"/>
  <c r="N84" i="94"/>
  <c r="N83" i="94" s="1"/>
  <c r="H119" i="94"/>
  <c r="J75" i="94"/>
  <c r="N75" i="94" s="1"/>
  <c r="H114" i="94"/>
  <c r="J66" i="94"/>
  <c r="N66" i="94" s="1"/>
  <c r="H64" i="94"/>
  <c r="K73" i="94"/>
  <c r="J181" i="94"/>
  <c r="N140" i="94"/>
  <c r="J169" i="94"/>
  <c r="J147" i="94"/>
  <c r="J195" i="94"/>
  <c r="J194" i="94" s="1"/>
  <c r="H138" i="94"/>
  <c r="C137" i="94"/>
  <c r="C39" i="94"/>
  <c r="N147" i="94"/>
  <c r="N169" i="94"/>
  <c r="N181" i="94"/>
  <c r="H160" i="94"/>
  <c r="B45" i="94" l="1"/>
  <c r="B41" i="94" s="1"/>
  <c r="B39" i="94" s="1"/>
  <c r="M39" i="94"/>
  <c r="J180" i="94"/>
  <c r="J179" i="94" s="1"/>
  <c r="J145" i="94"/>
  <c r="N146" i="94"/>
  <c r="N145" i="94" s="1"/>
  <c r="J49" i="94"/>
  <c r="N50" i="94"/>
  <c r="N49" i="94" s="1"/>
  <c r="N69" i="94"/>
  <c r="J119" i="94"/>
  <c r="N120" i="94"/>
  <c r="N119" i="94" s="1"/>
  <c r="N60" i="94"/>
  <c r="H167" i="94"/>
  <c r="H159" i="94" s="1"/>
  <c r="J159" i="94" s="1"/>
  <c r="J19" i="94"/>
  <c r="N9" i="94"/>
  <c r="J8" i="94"/>
  <c r="J199" i="94"/>
  <c r="I209" i="94"/>
  <c r="J42" i="94"/>
  <c r="N175" i="94"/>
  <c r="L41" i="94"/>
  <c r="L39" i="94" s="1"/>
  <c r="L209" i="94" s="1"/>
  <c r="H113" i="94"/>
  <c r="N106" i="94"/>
  <c r="J36" i="94"/>
  <c r="J37" i="94" s="1"/>
  <c r="N21" i="94"/>
  <c r="N36" i="94" s="1"/>
  <c r="N42" i="94"/>
  <c r="N74" i="94"/>
  <c r="J52" i="94"/>
  <c r="J132" i="94"/>
  <c r="N134" i="94"/>
  <c r="N132" i="94" s="1"/>
  <c r="N116" i="94"/>
  <c r="N114" i="94" s="1"/>
  <c r="J114" i="94"/>
  <c r="N138" i="94"/>
  <c r="N122" i="94"/>
  <c r="N188" i="94"/>
  <c r="N186" i="94" s="1"/>
  <c r="J186" i="94"/>
  <c r="N154" i="94"/>
  <c r="N153" i="94" s="1"/>
  <c r="J153" i="94"/>
  <c r="H73" i="94"/>
  <c r="J73" i="94" s="1"/>
  <c r="M209" i="94"/>
  <c r="N93" i="94"/>
  <c r="N92" i="94" s="1"/>
  <c r="J92" i="94"/>
  <c r="J64" i="94"/>
  <c r="N65" i="94"/>
  <c r="N64" i="94" s="1"/>
  <c r="J160" i="94"/>
  <c r="N161" i="94"/>
  <c r="N160" i="94" s="1"/>
  <c r="J138" i="94"/>
  <c r="J60" i="94"/>
  <c r="J74" i="94"/>
  <c r="N195" i="94"/>
  <c r="N194" i="94" s="1"/>
  <c r="J102" i="94"/>
  <c r="N53" i="94"/>
  <c r="N52" i="94" s="1"/>
  <c r="J130" i="94"/>
  <c r="H145" i="94"/>
  <c r="H137" i="94" s="1"/>
  <c r="J137" i="94" s="1"/>
  <c r="N137" i="94" s="1"/>
  <c r="J122" i="94"/>
  <c r="H36" i="94"/>
  <c r="J182" i="94"/>
  <c r="N182" i="94" s="1"/>
  <c r="N180" i="94" s="1"/>
  <c r="N179" i="94" s="1"/>
  <c r="J201" i="94"/>
  <c r="N201" i="94" s="1"/>
  <c r="N199" i="94" s="1"/>
  <c r="J177" i="94"/>
  <c r="N177" i="94" s="1"/>
  <c r="N71" i="94"/>
  <c r="H49" i="94"/>
  <c r="H48" i="94" s="1"/>
  <c r="H45" i="94" s="1"/>
  <c r="H41" i="94" s="1"/>
  <c r="H8" i="94"/>
  <c r="J88" i="94"/>
  <c r="B37" i="94"/>
  <c r="H37" i="94" s="1"/>
  <c r="J57" i="94"/>
  <c r="B209" i="94" l="1"/>
  <c r="H209" i="94" s="1"/>
  <c r="H39" i="94"/>
  <c r="J39" i="94" s="1"/>
  <c r="J173" i="94"/>
  <c r="J167" i="94" s="1"/>
  <c r="N48" i="94"/>
  <c r="N45" i="94" s="1"/>
  <c r="N8" i="94"/>
  <c r="N19" i="94"/>
  <c r="N37" i="94" s="1"/>
  <c r="N173" i="94"/>
  <c r="N167" i="94" s="1"/>
  <c r="N159" i="94" s="1"/>
  <c r="J48" i="94"/>
  <c r="J45" i="94" s="1"/>
  <c r="J41" i="94" s="1"/>
  <c r="N130" i="94"/>
  <c r="N129" i="94" s="1"/>
  <c r="N113" i="94" s="1"/>
  <c r="J129" i="94"/>
  <c r="J113" i="94"/>
  <c r="J56" i="94"/>
  <c r="N57" i="94"/>
  <c r="N56" i="94" s="1"/>
  <c r="J101" i="94"/>
  <c r="N102" i="94"/>
  <c r="N101" i="94" s="1"/>
  <c r="N73" i="94" s="1"/>
  <c r="N39" i="94"/>
  <c r="N88" i="94"/>
  <c r="N86" i="94" s="1"/>
  <c r="J86" i="94"/>
  <c r="J209" i="94"/>
  <c r="N209" i="94" s="1"/>
  <c r="N41" i="94"/>
</calcChain>
</file>

<file path=xl/comments1.xml><?xml version="1.0" encoding="utf-8"?>
<comments xmlns="http://schemas.openxmlformats.org/spreadsheetml/2006/main">
  <authors>
    <author>Coordinacion Administrativa</author>
    <author>Oscar Rubio</author>
  </authors>
  <commentList>
    <comment ref="G12" authorId="0" shapeId="0">
      <text>
        <r>
          <rPr>
            <sz val="9"/>
            <color indexed="81"/>
            <rFont val="Tahoma"/>
            <family val="2"/>
          </rPr>
          <t xml:space="preserve">Corresponde a 5 meses a razón de $ 3.450.000 mensuales.  ($2.268.000 salario hoy del Profesional Grado II Sanidad más la carga prestacional).
</t>
        </r>
      </text>
    </comment>
    <comment ref="K21" authorId="1" shapeId="0">
      <text>
        <r>
          <rPr>
            <sz val="9"/>
            <color indexed="81"/>
            <rFont val="Tahoma"/>
            <family val="2"/>
          </rPr>
          <t>Equipos de computo de los programas recaudo, servicios técnicos y financieros y sistema de información de mercados</t>
        </r>
      </text>
    </comment>
    <comment ref="L24" authorId="1" shapeId="0">
      <text>
        <r>
          <rPr>
            <sz val="9"/>
            <color indexed="81"/>
            <rFont val="Tahoma"/>
            <family val="2"/>
          </rPr>
          <t xml:space="preserve">Debido a que Genfar transporta el biologico junto al diluyente por via aerea se incrementa los costos de despacho </t>
        </r>
      </text>
    </comment>
    <comment ref="K27" authorId="1" shapeId="0">
      <text>
        <r>
          <rPr>
            <sz val="9"/>
            <color indexed="81"/>
            <rFont val="Tahoma"/>
            <family val="2"/>
          </rPr>
          <t>Apoyo adecuaciones nueva sede FNP</t>
        </r>
      </text>
    </comment>
    <comment ref="K42" authorId="1" shapeId="0">
      <text>
        <r>
          <rPr>
            <sz val="9"/>
            <color indexed="81"/>
            <rFont val="Tahoma"/>
            <family val="2"/>
          </rPr>
          <t>Se traslada el recurso correspondiente a los gastos de operación de la cadena carnica porcina debido a que al MADR a partir de Abril asume el gasto</t>
        </r>
      </text>
    </comment>
    <comment ref="L42" authorId="1" shapeId="0">
      <text>
        <r>
          <rPr>
            <sz val="9"/>
            <color indexed="81"/>
            <rFont val="Tahoma"/>
            <family val="2"/>
          </rPr>
          <t>se adiciona el recurso con el proposito de ayudar a las plantas para la exportación de carne de cerdo Colombiana</t>
        </r>
      </text>
    </comment>
    <comment ref="K45" authorId="1" shapeId="0">
      <text>
        <r>
          <rPr>
            <sz val="9"/>
            <color indexed="81"/>
            <rFont val="Tahoma"/>
            <family val="2"/>
          </rPr>
          <t>Se trasladan los $58.761.637 del recurso de la cadena carnica con el proposito de fortalecer el trabajo con los productores interesados con asociatividad, adicionalmente se incorporan $198.409.028 correspondiente a la contrapartida Secretaria de Pereira</t>
        </r>
      </text>
    </comment>
    <comment ref="L45" authorId="1" shapeId="0">
      <text>
        <r>
          <rPr>
            <sz val="9"/>
            <color indexed="81"/>
            <rFont val="Tahoma"/>
            <family val="2"/>
          </rPr>
          <t>Se traslada 30 millones de la Gobernación de Cundinamarca a Reserva cuota de fomento porcicola.</t>
        </r>
      </text>
    </comment>
    <comment ref="L60" authorId="1" shapeId="0">
      <text>
        <r>
          <rPr>
            <sz val="9"/>
            <color indexed="81"/>
            <rFont val="Tahoma"/>
            <family val="2"/>
          </rPr>
          <t>Se requiere contratar un punto fijo adicional, con elñ proposito de fortalecer la presencia en plantas de sacrificio</t>
        </r>
      </text>
    </comment>
    <comment ref="L64" authorId="1" shapeId="0">
      <text>
        <r>
          <rPr>
            <sz val="9"/>
            <color indexed="81"/>
            <rFont val="Tahoma"/>
            <family val="2"/>
          </rPr>
          <t>Se tiene contemplado realizar tres esdudios de prefactibilidad</t>
        </r>
      </text>
    </comment>
    <comment ref="L69" authorId="1" shapeId="0">
      <text>
        <r>
          <rPr>
            <sz val="9"/>
            <color indexed="81"/>
            <rFont val="Tahoma"/>
            <family val="2"/>
          </rPr>
          <t>Se solicita incorporar un funcionario adicional con el fin de fortalecer la capacidad de atencion en HACCP</t>
        </r>
      </text>
    </comment>
    <comment ref="L74" authorId="1" shapeId="0">
      <text>
        <r>
          <rPr>
            <sz val="9"/>
            <color indexed="81"/>
            <rFont val="Tahoma"/>
            <family val="2"/>
          </rPr>
          <t>Se requiere realizar el estudio LDSA con el fin de identificar oportunidades de venta de carne de cerdo</t>
        </r>
      </text>
    </comment>
    <comment ref="K101" authorId="1" shapeId="0">
      <text>
        <r>
          <rPr>
            <sz val="9"/>
            <color indexed="81"/>
            <rFont val="Tahoma"/>
            <family val="2"/>
          </rPr>
          <t>Evaluando los resultados con la negociación con la Teletón se decide no participar en este evento</t>
        </r>
      </text>
    </comment>
    <comment ref="L114" authorId="1" shapeId="0">
      <text>
        <r>
          <rPr>
            <sz val="9"/>
            <color indexed="81"/>
            <rFont val="Tahoma"/>
            <family val="2"/>
          </rPr>
          <t xml:space="preserve">Compra de 392.300 dosis devacuna en presentación de 10 frascos </t>
        </r>
      </text>
    </comment>
    <comment ref="K122" authorId="1" shapeId="0">
      <text>
        <r>
          <rPr>
            <sz val="9"/>
            <color indexed="81"/>
            <rFont val="Tahoma"/>
            <family val="2"/>
          </rPr>
          <t>Apoyo para la gestión de puestos de control con el ICA, carta de entendimiento No 2</t>
        </r>
      </text>
    </comment>
    <comment ref="L129" authorId="1" shapeId="0">
      <text>
        <r>
          <rPr>
            <sz val="9"/>
            <color indexed="81"/>
            <rFont val="Tahoma"/>
            <family val="2"/>
          </rPr>
          <t>Incremento en las encuestas realizadas en uraba, norte y bajo Cauca Antioqueño e incremento en el pago a encuestadores zonas con dificultad de acceso</t>
        </r>
      </text>
    </comment>
    <comment ref="L132" authorId="1" shapeId="0">
      <text>
        <r>
          <rPr>
            <sz val="9"/>
            <color indexed="81"/>
            <rFont val="Tahoma"/>
            <family val="2"/>
          </rPr>
          <t>Se requiere contratar a un funcionario para el retiro de las chapetas en los frigorificos guadalupe y Ble</t>
        </r>
      </text>
    </comment>
    <comment ref="L145" authorId="1" shapeId="0">
      <text>
        <r>
          <rPr>
            <sz val="9"/>
            <color indexed="81"/>
            <rFont val="Tahoma"/>
            <family val="2"/>
          </rPr>
          <t>Se requiere desarrollar un aplicativo o simulador para la evaluación de dispersión de olores</t>
        </r>
      </text>
    </comment>
    <comment ref="L152" authorId="1" shapeId="0">
      <text>
        <r>
          <rPr>
            <sz val="9"/>
            <color indexed="81"/>
            <rFont val="Tahoma"/>
            <family val="2"/>
          </rPr>
          <t>Desarrollo de aplicativo o simulador en disperción de olores</t>
        </r>
      </text>
    </comment>
    <comment ref="L160" authorId="1" shapeId="0">
      <text>
        <r>
          <rPr>
            <sz val="9"/>
            <color indexed="81"/>
            <rFont val="Tahoma"/>
            <family val="2"/>
          </rPr>
          <t>Desarrollo de proyecto de investigación para la mejora del diseño de cajones de compostaje y acelerador microbiano de compostaje</t>
        </r>
      </text>
    </comment>
    <comment ref="L166" authorId="1" shapeId="0">
      <text>
        <r>
          <rPr>
            <sz val="9"/>
            <color indexed="81"/>
            <rFont val="Tahoma"/>
            <family val="2"/>
          </rPr>
          <t>Desarrollo mejora diseño de cajones de compostaje y acelerador microbiano de compostaje</t>
        </r>
      </text>
    </comment>
    <comment ref="K167" authorId="1" shapeId="0">
      <text>
        <r>
          <rPr>
            <sz val="9"/>
            <color indexed="81"/>
            <rFont val="Tahoma"/>
            <family val="2"/>
          </rPr>
          <t>Gastos de alojamiento  y alimentación grupo participantes girá técnica Dinamarca</t>
        </r>
      </text>
    </comment>
    <comment ref="L167" authorId="1" shapeId="0">
      <text>
        <r>
          <rPr>
            <sz val="9"/>
            <color indexed="81"/>
            <rFont val="Tahoma"/>
            <family val="2"/>
          </rPr>
          <t>Adicion de $20 millones para taller de operarios de granja y $70.944.600 gira técnica Dinamarca</t>
        </r>
      </text>
    </comment>
    <comment ref="L169" authorId="1" shapeId="0">
      <text>
        <r>
          <rPr>
            <sz val="9"/>
            <color indexed="81"/>
            <rFont val="Tahoma"/>
            <family val="2"/>
          </rPr>
          <t>Gastos de alojamiento  y alimentación grupo participantes girá técnica Dinamarca</t>
        </r>
      </text>
    </comment>
    <comment ref="K199" authorId="1" shapeId="0">
      <text>
        <r>
          <rPr>
            <sz val="9"/>
            <color indexed="81"/>
            <rFont val="Tahoma"/>
            <family val="2"/>
          </rPr>
          <t>Debido al incremento proyectado en la cuota de fomento es necesario incluir el 10% de cuota de administración</t>
        </r>
      </text>
    </comment>
    <comment ref="L199" authorId="1" shapeId="0">
      <text>
        <r>
          <rPr>
            <sz val="9"/>
            <color indexed="81"/>
            <rFont val="Tahoma"/>
            <family val="2"/>
          </rPr>
          <t>Incremento 10% cuota de admon según ley 272/96</t>
        </r>
      </text>
    </comment>
    <comment ref="K206" authorId="1" shapeId="0">
      <text>
        <r>
          <rPr>
            <sz val="9"/>
            <color indexed="81"/>
            <rFont val="Tahoma"/>
            <family val="2"/>
          </rPr>
          <t>1.Incorporación cuota de fomento porcicola $1.086.360.457
2.Incorporación superavit vigencia 2015 $306.576.038
3.Traslado compra de equipos de computo económica $30.000.000,
4. Traslado cuota de administración $108.636.046
5. Apoyo adecuación nueva sede $139.001.640</t>
        </r>
      </text>
    </comment>
    <comment ref="L206" authorId="1" shapeId="0">
      <text>
        <r>
          <rPr>
            <sz val="9"/>
            <color indexed="81"/>
            <rFont val="Tahoma"/>
            <family val="2"/>
          </rPr>
          <t>Saldo de mayor vr en el ingreso de cuota de fomento menos diferentes adiciones en lineas de acción en programas y proyectos$436.394.969 menos (-100 millones)taller carnicos</t>
        </r>
      </text>
    </comment>
    <comment ref="K207" authorId="1" shapeId="0">
      <text>
        <r>
          <rPr>
            <sz val="9"/>
            <color indexed="81"/>
            <rFont val="Tahoma"/>
            <family val="2"/>
          </rPr>
          <t>1.Incorporación cuota de fomento porcicola $651.816.275
2.Incorporación superavit vigencia 2015 $2.319.451.021
3 Traslado cuota de administración $65.181.627
4. Traslado incremento Fondo de emergencia $1.500.000.000</t>
        </r>
      </text>
    </comment>
    <comment ref="L207" authorId="1" shapeId="0">
      <text>
        <r>
          <rPr>
            <sz val="9"/>
            <color indexed="81"/>
            <rFont val="Tahoma"/>
            <family val="2"/>
          </rPr>
          <t>Saldo de mayor vr en el ingreso de cuota de fomento menos diferentes adiciones en lineas de acción en programas y proyectos $105.248.851</t>
        </r>
      </text>
    </comment>
  </commentList>
</comments>
</file>

<file path=xl/sharedStrings.xml><?xml version="1.0" encoding="utf-8"?>
<sst xmlns="http://schemas.openxmlformats.org/spreadsheetml/2006/main" count="210" uniqueCount="208">
  <si>
    <t>Prima legal</t>
  </si>
  <si>
    <t>Vacaciones</t>
  </si>
  <si>
    <t>Seguros y/o fondos privados</t>
  </si>
  <si>
    <t>Aportes ICBF y SENA</t>
  </si>
  <si>
    <t>Cesantías</t>
  </si>
  <si>
    <t>Intereses de cesantías</t>
  </si>
  <si>
    <t>Caja de compensación</t>
  </si>
  <si>
    <t>Administración del programa</t>
  </si>
  <si>
    <t>Fortalecimiento institucional</t>
  </si>
  <si>
    <t>Capacitación y divulgación</t>
  </si>
  <si>
    <t>GASTOS DE FUNCIONAMIENTO</t>
  </si>
  <si>
    <t>TOTAL PROGRAMAS Y PROYECTOS</t>
  </si>
  <si>
    <t>MINISTERIO DE AGRICULTURA  Y DESARROLLO RURAL</t>
  </si>
  <si>
    <t>Honorarios</t>
  </si>
  <si>
    <t>GASTOS GENERALES</t>
  </si>
  <si>
    <t xml:space="preserve">Mantenimiento </t>
  </si>
  <si>
    <t>Arriendos</t>
  </si>
  <si>
    <t>Correo</t>
  </si>
  <si>
    <t>TOTAL PRESUPUESTO</t>
  </si>
  <si>
    <t>CUENTAS</t>
  </si>
  <si>
    <t>Transportes, fletes y acarreos</t>
  </si>
  <si>
    <t>Muebles, equipos de oficina y software</t>
  </si>
  <si>
    <t>Aseo, vigilancia y cafetería</t>
  </si>
  <si>
    <t>Materiales y suministros</t>
  </si>
  <si>
    <t>Servicios públicos</t>
  </si>
  <si>
    <t>Seguros, impuestos y gastos legales</t>
  </si>
  <si>
    <t>Gastos comisión de fomento</t>
  </si>
  <si>
    <t>Comisiones y gastos bancarios</t>
  </si>
  <si>
    <t>Cuota auditaje CGR</t>
  </si>
  <si>
    <t>DIRECCIÓN DE PLANEACIÓN Y SEGUIMIENTO PRESUPUESTAL</t>
  </si>
  <si>
    <t>Capacitación</t>
  </si>
  <si>
    <t>Regionalización</t>
  </si>
  <si>
    <t>Administración de la base de datos</t>
  </si>
  <si>
    <t>Sistemas de información de mercados</t>
  </si>
  <si>
    <t>CUOTA DE ADMINISTRACIÓN</t>
  </si>
  <si>
    <t>Impresos y publicaciones</t>
  </si>
  <si>
    <t xml:space="preserve">Capacitación </t>
  </si>
  <si>
    <t xml:space="preserve">RESERVA FUTURAS INVERSIONES Y GASTOS </t>
  </si>
  <si>
    <t>Servicios de personal</t>
  </si>
  <si>
    <t>SUBTOTAL GASTOS PERSONAL</t>
  </si>
  <si>
    <t>SUBTOTAL GASTOS GENERALES</t>
  </si>
  <si>
    <t>TOTAL FUNCIONAMIENTO</t>
  </si>
  <si>
    <t>PROGRAMAS ECONÓMICA</t>
  </si>
  <si>
    <t>PROGRAMAS TÉCNICA</t>
  </si>
  <si>
    <t>PROGRAMAS MERCADEO</t>
  </si>
  <si>
    <t>TOTAL INVERSIÓN</t>
  </si>
  <si>
    <t>GASTOS DE PERSONAL</t>
  </si>
  <si>
    <t xml:space="preserve">Dotación y suministro </t>
  </si>
  <si>
    <t>Sueldos</t>
  </si>
  <si>
    <t>Gastos de viaje</t>
  </si>
  <si>
    <t>Ciclos de vacunación</t>
  </si>
  <si>
    <t>Centro de servicios técnicos y financieros</t>
  </si>
  <si>
    <t>Recolección de desechos biológicos</t>
  </si>
  <si>
    <t>Cuota de fomento porcícola</t>
  </si>
  <si>
    <t>Cuota de erradicación Peste Porcina Clásica</t>
  </si>
  <si>
    <t xml:space="preserve">TOTAL GASTOS </t>
  </si>
  <si>
    <t>Contratación de personal</t>
  </si>
  <si>
    <t>Campaña de fomento al consumo</t>
  </si>
  <si>
    <t>ANEXO 2</t>
  </si>
  <si>
    <t>Diagnóstico Rutinario</t>
  </si>
  <si>
    <t>Investigación de mercados</t>
  </si>
  <si>
    <t>PROGRAMAS INVESTIGACIÓN Y TRANSFERENCIA DE TÉCNOLOGÍA</t>
  </si>
  <si>
    <t>FONDO DE EMERGENCIA</t>
  </si>
  <si>
    <t>Monitoreo de Medios</t>
  </si>
  <si>
    <t>Capacitación anual contratistas</t>
  </si>
  <si>
    <t>Campaña de publicidad</t>
  </si>
  <si>
    <t>Pauta institucional</t>
  </si>
  <si>
    <t>Compra de biológico, chapetas y tenazas</t>
  </si>
  <si>
    <t>Compra de materiales y dotaciones</t>
  </si>
  <si>
    <t>Divulgación</t>
  </si>
  <si>
    <t>Proyectos</t>
  </si>
  <si>
    <t>Capacitación anual</t>
  </si>
  <si>
    <t>Jornadas de divulgación resultados de investigación</t>
  </si>
  <si>
    <t>Capacitación en desposte de carne de cerdo</t>
  </si>
  <si>
    <t>Seminario Internacional</t>
  </si>
  <si>
    <t>Cuota de administración FNP</t>
  </si>
  <si>
    <t>Cuota de administración PPC</t>
  </si>
  <si>
    <t>Día de la Carne de Cerdo</t>
  </si>
  <si>
    <t>Festival de la Carne de cerdo</t>
  </si>
  <si>
    <t>Gira técnica</t>
  </si>
  <si>
    <t>Material de apoyo</t>
  </si>
  <si>
    <t>Asesores Gastronómicos</t>
  </si>
  <si>
    <t>Consultoría MESA</t>
  </si>
  <si>
    <t>Trabajo con autoridades</t>
  </si>
  <si>
    <t>Atención de Solicitudes (Asistencia a Productores)</t>
  </si>
  <si>
    <t>Convenios</t>
  </si>
  <si>
    <t>Divulgación Resolución 2640</t>
  </si>
  <si>
    <t>Monitoreo Precios de la Carne al Consumidor</t>
  </si>
  <si>
    <t>Actualización Información Nacional</t>
  </si>
  <si>
    <t>Seguimiento Mercados Internacionales</t>
  </si>
  <si>
    <t>Control al recaudo</t>
  </si>
  <si>
    <t>Seguimiento al recaudo regional</t>
  </si>
  <si>
    <t>Movilización coordinadores</t>
  </si>
  <si>
    <t>Movilización Jefe Coordinadores de recaudo</t>
  </si>
  <si>
    <t>Pago de Axilios de frío, flete y movilización</t>
  </si>
  <si>
    <t>Gastos de brigada</t>
  </si>
  <si>
    <t>Vigilancia Epidemiológica</t>
  </si>
  <si>
    <t>Adminisbilidad y normatividad sanitaria</t>
  </si>
  <si>
    <t>Auxilios comités</t>
  </si>
  <si>
    <t>PROGRAMA SANIDAD</t>
  </si>
  <si>
    <t xml:space="preserve">PROGRAMA PPC </t>
  </si>
  <si>
    <t>Control y monitoreo para la enfermedad de PRRS  en granjas de Colombia</t>
  </si>
  <si>
    <t>Apoyo programa PRRS</t>
  </si>
  <si>
    <t>Epidemiología de la enfermedad (Nacional)</t>
  </si>
  <si>
    <t>Sensibilización y divulgación</t>
  </si>
  <si>
    <t>Programa nacional de bioseguridad, sanidad y productividad-PNBSP</t>
  </si>
  <si>
    <t xml:space="preserve">Sostenibilidad y responsabilidad social empresarial en producción primaria </t>
  </si>
  <si>
    <t>Inocuidad y bienestar animal en producción primaria y transporte</t>
  </si>
  <si>
    <t>Investigación y desarrollo</t>
  </si>
  <si>
    <t>Transferencia de tecnología</t>
  </si>
  <si>
    <t>Capacitación para expendedores</t>
  </si>
  <si>
    <t>Diagnostico</t>
  </si>
  <si>
    <t>Diagnostico rutinario con laboratorios oficiales</t>
  </si>
  <si>
    <t xml:space="preserve">  Diagnostico rutinario</t>
  </si>
  <si>
    <t xml:space="preserve">  Diagnostico integrado</t>
  </si>
  <si>
    <t xml:space="preserve">  Diagnóstico PRRS (incluido IFA)</t>
  </si>
  <si>
    <t>Diagnostico rutinario con laboratorios privados</t>
  </si>
  <si>
    <t>PRRS</t>
  </si>
  <si>
    <t>Promoción del diagnóstico</t>
  </si>
  <si>
    <t>Aseguramiento de la calidad</t>
  </si>
  <si>
    <t>Asesorias BPM y HACCP</t>
  </si>
  <si>
    <t>Sello de producto en la cadena de transformación</t>
  </si>
  <si>
    <t>Home panel de Nilsen</t>
  </si>
  <si>
    <t>Brand equity tracking</t>
  </si>
  <si>
    <t>Eye Trancking</t>
  </si>
  <si>
    <t>Tracking publicitario ( Neuro nilsen)</t>
  </si>
  <si>
    <t>Viajes regionales equipo incentivo y sensibilizacion de las bondades de la carne de cerdo</t>
  </si>
  <si>
    <t xml:space="preserve">Material Publicitario, Promoción y Divulgación para el Incentivo y sensibilizacion </t>
  </si>
  <si>
    <t xml:space="preserve">Conceptos y artes </t>
  </si>
  <si>
    <t>Kit Publicitario</t>
  </si>
  <si>
    <t>Estrategia digital</t>
  </si>
  <si>
    <t>Me encanta la carne de cerdo.com</t>
  </si>
  <si>
    <t>Concurso innovador carne de cerdo</t>
  </si>
  <si>
    <t>Jornadas de trabajo con los coordinadores regionales (visita plantas)</t>
  </si>
  <si>
    <t>Jornadas de trabajo con los coordinadores regionales(trabajo con autoridades)</t>
  </si>
  <si>
    <t xml:space="preserve">  Vinculación tecnologica</t>
  </si>
  <si>
    <t xml:space="preserve">  Talleres y seminarios</t>
  </si>
  <si>
    <t>TOTAL ÁREA ECONÓMICA</t>
  </si>
  <si>
    <t xml:space="preserve">Cadena Carnica Porcína </t>
  </si>
  <si>
    <t xml:space="preserve">   Contrapartidas Gobernaciones y/o Alcaldias</t>
  </si>
  <si>
    <t xml:space="preserve">     Convenio Gobernacion de Cundinamarca</t>
  </si>
  <si>
    <t xml:space="preserve">     Convenio Pereira</t>
  </si>
  <si>
    <t xml:space="preserve">   Contrapartidas FNP</t>
  </si>
  <si>
    <t xml:space="preserve">     Convenio Gobernacion de Cundinamarca FNP</t>
  </si>
  <si>
    <t xml:space="preserve">     Convenio Pereira FNP</t>
  </si>
  <si>
    <t>Fortalecimiento del beneficio formal</t>
  </si>
  <si>
    <t>TOTAL ÁREA MERCADEO</t>
  </si>
  <si>
    <t>TOTAL ÁREA ERRADICACIÓN PPC</t>
  </si>
  <si>
    <t>TOTAL ÁREA TÉCNICA</t>
  </si>
  <si>
    <t>Capacitación y fortalecimiento de competencias</t>
  </si>
  <si>
    <t>Profesionales de acompañamiento    *(Sello de granja)</t>
  </si>
  <si>
    <t>Taller técnico de bioseguridad, sanidad y productividad</t>
  </si>
  <si>
    <t>Talleres de sensibilidad en bioseguridad, productividad  y economía de las enfermedades</t>
  </si>
  <si>
    <t>Benchmarking y análisis de productividad e impacto económico</t>
  </si>
  <si>
    <t>Reconocimiento a granjas categorizadas, medios</t>
  </si>
  <si>
    <t>Acompañamiento jurídico ambiental</t>
  </si>
  <si>
    <t xml:space="preserve">Profesionales de acompañamiento </t>
  </si>
  <si>
    <t xml:space="preserve">Granjas modelo y mesas de trabajo interinstitucionales </t>
  </si>
  <si>
    <t>Sensibilización y divulgación en P.I.G.A y R.S.E y Guía ambiental</t>
  </si>
  <si>
    <t>Profesional de acompañamiento</t>
  </si>
  <si>
    <t xml:space="preserve">Implementación del programa de P.A.C.I.P - granja y transporte </t>
  </si>
  <si>
    <t>Bienestar Animal</t>
  </si>
  <si>
    <t>TOTAL ÁREA INVESTIGACIÓN Y TRANSFERENCIA</t>
  </si>
  <si>
    <t>TOTAL ÁREA SANIDAD</t>
  </si>
  <si>
    <t>PRESUPUESTO DE GASTOS DE FUNCIONAMIENTO E INVERSIÓN 2.016</t>
  </si>
  <si>
    <t>Levantamiento línea base de consumo de agua en granja</t>
  </si>
  <si>
    <t>Fortalecimiento de competencias en bienestar animal e inocuidad</t>
  </si>
  <si>
    <t>Estudio Digital</t>
  </si>
  <si>
    <t>Free Press ATL Influenciadores</t>
  </si>
  <si>
    <t>Eventos de Sensibilización de las bondades gastronomicas y nutricionales de la carne de cerdo</t>
  </si>
  <si>
    <t>Nutricionistas Ejecutivas</t>
  </si>
  <si>
    <t>Asesores Gastronómicos Ejecutivos</t>
  </si>
  <si>
    <t>Eventos Especializados y del Sector</t>
  </si>
  <si>
    <t>Seguimiento gestión a eventos de sensibilización de las bondades de la carne de cerdo</t>
  </si>
  <si>
    <t>Porciamericas</t>
  </si>
  <si>
    <t>Eventos especializados (Sector, gastronomicos , sector salud)</t>
  </si>
  <si>
    <t>Teletón</t>
  </si>
  <si>
    <t>Comercialización y Nuevos Negocios</t>
  </si>
  <si>
    <t>Profesional de Comercialización y Nuevos Negocios</t>
  </si>
  <si>
    <t>Material Promocional y Publicitario</t>
  </si>
  <si>
    <t>Cerdificado</t>
  </si>
  <si>
    <t xml:space="preserve">Club Gourmet de la Carne de Cerdo ( talleres de cocina ) </t>
  </si>
  <si>
    <t>Acceso a Mercados</t>
  </si>
  <si>
    <t>Herramientas del centro de servicios</t>
  </si>
  <si>
    <t>Diplomado en alta gerencia</t>
  </si>
  <si>
    <t>Buenas practicas en el manejo de medicamentos veterinarios</t>
  </si>
  <si>
    <t xml:space="preserve">  Compras de insumos</t>
  </si>
  <si>
    <t xml:space="preserve">  Diagnóstico importados</t>
  </si>
  <si>
    <t>Rutinario</t>
  </si>
  <si>
    <t>Combos</t>
  </si>
  <si>
    <t>Inocuidad y Ambiente</t>
  </si>
  <si>
    <t>Equipos de comunicación</t>
  </si>
  <si>
    <t>Taller tecnologia de carnicos</t>
  </si>
  <si>
    <t>Determinació de factores de riesgo</t>
  </si>
  <si>
    <t>Seguimiento a Proyectos</t>
  </si>
  <si>
    <t>ACUERDO 5/16</t>
  </si>
  <si>
    <t>Estudio del estatus de la comercializacion de la carne de cerdo</t>
  </si>
  <si>
    <t>Proyecto MADR</t>
  </si>
  <si>
    <t>Vigilancia epidemiologica</t>
  </si>
  <si>
    <t>ACUERDO 9/16</t>
  </si>
  <si>
    <t>Proyecto ambiental (Compostaje mortalidad)</t>
  </si>
  <si>
    <t xml:space="preserve">Desarrollo de aplicaciones informáticas para control de olores </t>
  </si>
  <si>
    <t>Estudios de prefactibiliadad</t>
  </si>
  <si>
    <t>Taller operarios</t>
  </si>
  <si>
    <t>Estudio LSDA</t>
  </si>
  <si>
    <t>Depuración, codificación y verificación de predios</t>
  </si>
  <si>
    <t>ACUERDO 12/16</t>
  </si>
  <si>
    <t>Control al contrabando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</si>
</sst>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77" formatCode="_(* #,##0.00_);_(* \(#,##0.00\);_(* &quot;-&quot;??_);_(@_)"/>
    <numFmt numFmtId="180" formatCode="_ &quot;$&quot;\ * #,##0.00_ ;_ &quot;$&quot;\ * \-#,##0.00_ ;_ &quot;$&quot;\ * &quot;-&quot;??_ ;_ @_ "/>
    <numFmt numFmtId="181" formatCode="_ * #,##0.00_ ;_ * \-#,##0.00_ ;_ * &quot;-&quot;??_ ;_ @_ "/>
    <numFmt numFmtId="182" formatCode="_-* #,##0.00\ _€_-;\-* #,##0.00\ _€_-;_-* &quot;-&quot;??\ _€_-;_-@_-"/>
    <numFmt numFmtId="185" formatCode="_(* #,##0_);_(* \(#,##0\);_(* &quot;-&quot;??_);_(@_)"/>
    <numFmt numFmtId="186" formatCode="_(* #,##0.000_);_(* \(#,##0.000\);_(* &quot;-&quot;??_);_(@_)"/>
    <numFmt numFmtId="193" formatCode="_ [$€-2]\ * #,##0.00_ ;_ [$€-2]\ * \-#,##0.00_ ;_ [$€-2]\ * &quot;-&quot;??_ "/>
    <numFmt numFmtId="196" formatCode="_-* #,##0.00\ &quot;Pts&quot;_-;\-* #,##0.00\ &quot;Pts&quot;_-;_-* &quot;-&quot;??\ &quot;Pts&quot;_-;_-@_-"/>
    <numFmt numFmtId="200" formatCode="_-* #,##0.00\ &quot;€&quot;_-;\-* #,##0.00\ &quot;€&quot;_-;_-* &quot;-&quot;??\ &quot;€&quot;_-;_-@_-"/>
  </numFmts>
  <fonts count="61" x14ac:knownFonts="1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  <charset val="186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rgb="FFFF0000"/>
      <name val="Arial"/>
      <family val="2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67">
    <xf numFmtId="0" fontId="0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6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6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6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6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6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6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27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27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27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27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27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27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50" fillId="3" borderId="0" applyNumberFormat="0" applyBorder="0" applyAlignment="0" applyProtection="0"/>
    <xf numFmtId="0" fontId="2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20" borderId="1" applyNumberFormat="0" applyAlignment="0" applyProtection="0"/>
    <xf numFmtId="0" fontId="29" fillId="20" borderId="1" applyNumberFormat="0" applyAlignment="0" applyProtection="0"/>
    <xf numFmtId="0" fontId="46" fillId="20" borderId="1" applyNumberFormat="0" applyAlignment="0" applyProtection="0"/>
    <xf numFmtId="0" fontId="46" fillId="20" borderId="1" applyNumberFormat="0" applyAlignment="0" applyProtection="0"/>
    <xf numFmtId="0" fontId="46" fillId="20" borderId="1" applyNumberFormat="0" applyAlignment="0" applyProtection="0"/>
    <xf numFmtId="0" fontId="46" fillId="20" borderId="1" applyNumberFormat="0" applyAlignment="0" applyProtection="0"/>
    <xf numFmtId="0" fontId="46" fillId="20" borderId="1" applyNumberFormat="0" applyAlignment="0" applyProtection="0"/>
    <xf numFmtId="0" fontId="46" fillId="20" borderId="1" applyNumberFormat="0" applyAlignment="0" applyProtection="0"/>
    <xf numFmtId="0" fontId="30" fillId="21" borderId="2" applyNumberFormat="0" applyAlignment="0" applyProtection="0"/>
    <xf numFmtId="0" fontId="47" fillId="21" borderId="2" applyNumberFormat="0" applyAlignment="0" applyProtection="0"/>
    <xf numFmtId="0" fontId="47" fillId="21" borderId="2" applyNumberFormat="0" applyAlignment="0" applyProtection="0"/>
    <xf numFmtId="0" fontId="47" fillId="21" borderId="2" applyNumberFormat="0" applyAlignment="0" applyProtection="0"/>
    <xf numFmtId="0" fontId="47" fillId="21" borderId="2" applyNumberFormat="0" applyAlignment="0" applyProtection="0"/>
    <xf numFmtId="0" fontId="47" fillId="21" borderId="2" applyNumberFormat="0" applyAlignment="0" applyProtection="0"/>
    <xf numFmtId="0" fontId="47" fillId="21" borderId="2" applyNumberFormat="0" applyAlignment="0" applyProtection="0"/>
    <xf numFmtId="0" fontId="31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7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27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27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27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27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32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193" fontId="1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33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7" borderId="1" applyNumberFormat="0" applyAlignment="0" applyProtection="0"/>
    <xf numFmtId="0" fontId="48" fillId="0" borderId="3" applyNumberFormat="0" applyFill="0" applyAlignment="0" applyProtection="0"/>
    <xf numFmtId="4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6" fillId="0" borderId="0" applyFont="0" applyFill="0" applyBorder="0" applyAlignment="0" applyProtection="0"/>
    <xf numFmtId="43" fontId="58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43" fillId="0" borderId="0" applyFont="0" applyFill="0" applyBorder="0" applyAlignment="0" applyProtection="0"/>
    <xf numFmtId="181" fontId="55" fillId="0" borderId="0" applyFont="0" applyFill="0" applyBorder="0" applyAlignment="0" applyProtection="0"/>
    <xf numFmtId="181" fontId="56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15" fillId="0" borderId="0" applyFont="0" applyFill="0" applyBorder="0" applyAlignment="0" applyProtection="0"/>
    <xf numFmtId="185" fontId="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56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34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6" fillId="0" borderId="0"/>
    <xf numFmtId="0" fontId="58" fillId="0" borderId="0"/>
    <xf numFmtId="0" fontId="58" fillId="0" borderId="0"/>
    <xf numFmtId="0" fontId="6" fillId="0" borderId="0"/>
    <xf numFmtId="0" fontId="5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5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6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6" fillId="24" borderId="28" applyNumberFormat="0" applyFont="0" applyAlignment="0" applyProtection="0"/>
    <xf numFmtId="0" fontId="52" fillId="20" borderId="8" applyNumberFormat="0" applyAlignment="0" applyProtection="0"/>
    <xf numFmtId="9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5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2" fillId="0" borderId="0" xfId="0" applyFont="1" applyFill="1"/>
    <xf numFmtId="3" fontId="9" fillId="0" borderId="10" xfId="0" applyNumberFormat="1" applyFont="1" applyFill="1" applyBorder="1" applyAlignment="1"/>
    <xf numFmtId="3" fontId="9" fillId="0" borderId="11" xfId="0" applyNumberFormat="1" applyFont="1" applyFill="1" applyBorder="1"/>
    <xf numFmtId="0" fontId="8" fillId="0" borderId="12" xfId="0" applyFont="1" applyFill="1" applyBorder="1"/>
    <xf numFmtId="3" fontId="9" fillId="0" borderId="12" xfId="0" applyNumberFormat="1" applyFont="1" applyFill="1" applyBorder="1"/>
    <xf numFmtId="3" fontId="8" fillId="0" borderId="10" xfId="0" applyNumberFormat="1" applyFont="1" applyFill="1" applyBorder="1" applyAlignment="1"/>
    <xf numFmtId="3" fontId="8" fillId="0" borderId="12" xfId="0" applyNumberFormat="1" applyFont="1" applyFill="1" applyBorder="1"/>
    <xf numFmtId="0" fontId="8" fillId="0" borderId="10" xfId="0" applyFont="1" applyFill="1" applyBorder="1" applyAlignment="1"/>
    <xf numFmtId="37" fontId="9" fillId="0" borderId="10" xfId="0" applyNumberFormat="1" applyFont="1" applyFill="1" applyBorder="1" applyAlignment="1"/>
    <xf numFmtId="3" fontId="10" fillId="0" borderId="12" xfId="0" applyNumberFormat="1" applyFont="1" applyFill="1" applyBorder="1"/>
    <xf numFmtId="0" fontId="9" fillId="0" borderId="10" xfId="0" applyFont="1" applyFill="1" applyBorder="1" applyAlignment="1"/>
    <xf numFmtId="0" fontId="6" fillId="0" borderId="0" xfId="0" applyFont="1" applyFill="1"/>
    <xf numFmtId="3" fontId="10" fillId="0" borderId="10" xfId="0" applyNumberFormat="1" applyFont="1" applyFill="1" applyBorder="1" applyAlignment="1"/>
    <xf numFmtId="3" fontId="4" fillId="0" borderId="12" xfId="0" applyNumberFormat="1" applyFont="1" applyFill="1" applyBorder="1"/>
    <xf numFmtId="37" fontId="4" fillId="0" borderId="10" xfId="0" applyNumberFormat="1" applyFont="1" applyFill="1" applyBorder="1" applyAlignment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2" fillId="0" borderId="0" xfId="0" applyNumberFormat="1" applyFont="1" applyFill="1"/>
    <xf numFmtId="0" fontId="8" fillId="0" borderId="13" xfId="0" applyFont="1" applyFill="1" applyBorder="1" applyAlignment="1"/>
    <xf numFmtId="0" fontId="8" fillId="0" borderId="11" xfId="0" applyFont="1" applyFill="1" applyBorder="1"/>
    <xf numFmtId="0" fontId="2" fillId="0" borderId="0" xfId="0" applyFont="1" applyFill="1" applyAlignment="1"/>
    <xf numFmtId="0" fontId="3" fillId="0" borderId="0" xfId="0" applyFont="1" applyFill="1"/>
    <xf numFmtId="3" fontId="8" fillId="0" borderId="11" xfId="0" applyNumberFormat="1" applyFont="1" applyFill="1" applyBorder="1"/>
    <xf numFmtId="37" fontId="10" fillId="0" borderId="10" xfId="0" applyNumberFormat="1" applyFont="1" applyFill="1" applyBorder="1" applyAlignment="1"/>
    <xf numFmtId="37" fontId="4" fillId="0" borderId="10" xfId="0" applyNumberFormat="1" applyFont="1" applyFill="1" applyBorder="1" applyAlignment="1">
      <alignment horizontal="left"/>
    </xf>
    <xf numFmtId="37" fontId="2" fillId="0" borderId="0" xfId="0" applyNumberFormat="1" applyFont="1" applyFill="1"/>
    <xf numFmtId="37" fontId="0" fillId="0" borderId="0" xfId="0" applyNumberFormat="1" applyFill="1"/>
    <xf numFmtId="0" fontId="9" fillId="0" borderId="14" xfId="0" applyFont="1" applyFill="1" applyBorder="1" applyAlignment="1"/>
    <xf numFmtId="3" fontId="9" fillId="0" borderId="15" xfId="0" applyNumberFormat="1" applyFont="1" applyFill="1" applyBorder="1"/>
    <xf numFmtId="0" fontId="8" fillId="0" borderId="16" xfId="0" applyFont="1" applyFill="1" applyBorder="1" applyAlignment="1"/>
    <xf numFmtId="3" fontId="8" fillId="0" borderId="17" xfId="0" applyNumberFormat="1" applyFont="1" applyFill="1" applyBorder="1"/>
    <xf numFmtId="0" fontId="9" fillId="0" borderId="18" xfId="0" applyFont="1" applyFill="1" applyBorder="1" applyAlignment="1"/>
    <xf numFmtId="3" fontId="9" fillId="0" borderId="19" xfId="0" applyNumberFormat="1" applyFont="1" applyFill="1" applyBorder="1"/>
    <xf numFmtId="37" fontId="10" fillId="0" borderId="10" xfId="0" applyNumberFormat="1" applyFont="1" applyFill="1" applyBorder="1" applyAlignment="1">
      <alignment horizontal="left"/>
    </xf>
    <xf numFmtId="10" fontId="0" fillId="0" borderId="0" xfId="381" applyNumberFormat="1" applyFont="1" applyFill="1"/>
    <xf numFmtId="3" fontId="11" fillId="0" borderId="12" xfId="0" applyNumberFormat="1" applyFont="1" applyFill="1" applyBorder="1"/>
    <xf numFmtId="3" fontId="8" fillId="0" borderId="12" xfId="293" applyNumberFormat="1" applyFont="1" applyFill="1" applyBorder="1"/>
    <xf numFmtId="3" fontId="10" fillId="0" borderId="12" xfId="293" applyNumberFormat="1" applyFont="1" applyFill="1" applyBorder="1"/>
    <xf numFmtId="3" fontId="10" fillId="0" borderId="19" xfId="293" applyNumberFormat="1" applyFont="1" applyFill="1" applyBorder="1"/>
    <xf numFmtId="181" fontId="9" fillId="0" borderId="12" xfId="293" applyFont="1" applyFill="1" applyBorder="1"/>
    <xf numFmtId="181" fontId="4" fillId="0" borderId="12" xfId="293" applyFont="1" applyFill="1" applyBorder="1"/>
    <xf numFmtId="181" fontId="3" fillId="0" borderId="0" xfId="293" applyFont="1" applyFill="1"/>
    <xf numFmtId="3" fontId="10" fillId="0" borderId="12" xfId="288" applyNumberFormat="1" applyFont="1" applyFill="1" applyBorder="1"/>
    <xf numFmtId="181" fontId="2" fillId="0" borderId="0" xfId="293" applyFont="1" applyFill="1"/>
    <xf numFmtId="3" fontId="10" fillId="25" borderId="12" xfId="0" applyNumberFormat="1" applyFont="1" applyFill="1" applyBorder="1"/>
    <xf numFmtId="3" fontId="14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60" fillId="0" borderId="0" xfId="0" applyFont="1" applyFill="1" applyBorder="1" applyAlignment="1">
      <alignment horizontal="centerContinuous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/>
    <xf numFmtId="3" fontId="10" fillId="0" borderId="23" xfId="0" applyNumberFormat="1" applyFont="1" applyFill="1" applyBorder="1"/>
    <xf numFmtId="3" fontId="8" fillId="0" borderId="23" xfId="0" applyNumberFormat="1" applyFont="1" applyFill="1" applyBorder="1"/>
    <xf numFmtId="3" fontId="9" fillId="0" borderId="23" xfId="0" applyNumberFormat="1" applyFont="1" applyFill="1" applyBorder="1"/>
    <xf numFmtId="3" fontId="9" fillId="0" borderId="24" xfId="0" applyNumberFormat="1" applyFont="1" applyFill="1" applyBorder="1"/>
    <xf numFmtId="3" fontId="8" fillId="0" borderId="25" xfId="0" applyNumberFormat="1" applyFont="1" applyFill="1" applyBorder="1"/>
    <xf numFmtId="3" fontId="9" fillId="0" borderId="26" xfId="0" applyNumberFormat="1" applyFont="1" applyFill="1" applyBorder="1"/>
    <xf numFmtId="3" fontId="4" fillId="0" borderId="23" xfId="0" applyNumberFormat="1" applyFont="1" applyFill="1" applyBorder="1"/>
    <xf numFmtId="3" fontId="10" fillId="0" borderId="23" xfId="288" applyNumberFormat="1" applyFont="1" applyFill="1" applyBorder="1"/>
    <xf numFmtId="0" fontId="8" fillId="0" borderId="27" xfId="0" applyFont="1" applyFill="1" applyBorder="1"/>
    <xf numFmtId="0" fontId="9" fillId="0" borderId="0" xfId="0" applyFont="1" applyFill="1" applyAlignment="1">
      <alignment horizontal="center"/>
    </xf>
  </cellXfs>
  <cellStyles count="467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Énfasis1 2" xfId="13"/>
    <cellStyle name="20% - Énfasis1 2 2" xfId="14"/>
    <cellStyle name="20% - Énfasis1 3" xfId="15"/>
    <cellStyle name="20% - Énfasis1 4" xfId="16"/>
    <cellStyle name="20% - Énfasis1 5" xfId="17"/>
    <cellStyle name="20% - Énfasis1 6" xfId="18"/>
    <cellStyle name="20% - Énfasis1 7" xfId="19"/>
    <cellStyle name="20% - Énfasis2 2" xfId="20"/>
    <cellStyle name="20% - Énfasis2 2 2" xfId="21"/>
    <cellStyle name="20% - Énfasis2 3" xfId="22"/>
    <cellStyle name="20% - Énfasis2 4" xfId="23"/>
    <cellStyle name="20% - Énfasis2 5" xfId="24"/>
    <cellStyle name="20% - Énfasis2 6" xfId="25"/>
    <cellStyle name="20% - Énfasis2 7" xfId="26"/>
    <cellStyle name="20% - Énfasis3 2" xfId="27"/>
    <cellStyle name="20% - Énfasis3 2 2" xfId="28"/>
    <cellStyle name="20% - Énfasis3 3" xfId="29"/>
    <cellStyle name="20% - Énfasis3 4" xfId="30"/>
    <cellStyle name="20% - Énfasis3 5" xfId="31"/>
    <cellStyle name="20% - Énfasis3 6" xfId="32"/>
    <cellStyle name="20% - Énfasis3 7" xfId="33"/>
    <cellStyle name="20% - Énfasis4 2" xfId="34"/>
    <cellStyle name="20% - Énfasis4 2 2" xfId="35"/>
    <cellStyle name="20% - Énfasis4 3" xfId="36"/>
    <cellStyle name="20% - Énfasis4 4" xfId="37"/>
    <cellStyle name="20% - Énfasis4 5" xfId="38"/>
    <cellStyle name="20% - Énfasis4 6" xfId="39"/>
    <cellStyle name="20% - Énfasis4 7" xfId="40"/>
    <cellStyle name="20% - Énfasis5 2" xfId="41"/>
    <cellStyle name="20% - Énfasis5 2 2" xfId="42"/>
    <cellStyle name="20% - Énfasis5 3" xfId="43"/>
    <cellStyle name="20% - Énfasis5 4" xfId="44"/>
    <cellStyle name="20% - Énfasis5 5" xfId="45"/>
    <cellStyle name="20% - Énfasis5 6" xfId="46"/>
    <cellStyle name="20% - Énfasis5 7" xfId="47"/>
    <cellStyle name="20% - Énfasis6 2" xfId="48"/>
    <cellStyle name="20% - Énfasis6 2 2" xfId="49"/>
    <cellStyle name="20% - Énfasis6 3" xfId="50"/>
    <cellStyle name="20% - Énfasis6 4" xfId="51"/>
    <cellStyle name="20% - Énfasis6 5" xfId="52"/>
    <cellStyle name="20% - Énfasis6 6" xfId="53"/>
    <cellStyle name="20% - Énfasis6 7" xfId="54"/>
    <cellStyle name="40% - Accent1" xfId="55"/>
    <cellStyle name="40% - Accent1 2" xfId="56"/>
    <cellStyle name="40% - Accent2" xfId="57"/>
    <cellStyle name="40% - Accent2 2" xfId="58"/>
    <cellStyle name="40% - Accent3" xfId="59"/>
    <cellStyle name="40% - Accent3 2" xfId="60"/>
    <cellStyle name="40% - Accent4" xfId="61"/>
    <cellStyle name="40% - Accent4 2" xfId="62"/>
    <cellStyle name="40% - Accent5" xfId="63"/>
    <cellStyle name="40% - Accent5 2" xfId="64"/>
    <cellStyle name="40% - Accent6" xfId="65"/>
    <cellStyle name="40% - Accent6 2" xfId="66"/>
    <cellStyle name="40% - Énfasis1 2" xfId="67"/>
    <cellStyle name="40% - Énfasis1 2 2" xfId="68"/>
    <cellStyle name="40% - Énfasis1 3" xfId="69"/>
    <cellStyle name="40% - Énfasis1 4" xfId="70"/>
    <cellStyle name="40% - Énfasis1 5" xfId="71"/>
    <cellStyle name="40% - Énfasis1 6" xfId="72"/>
    <cellStyle name="40% - Énfasis1 7" xfId="73"/>
    <cellStyle name="40% - Énfasis2 2" xfId="74"/>
    <cellStyle name="40% - Énfasis2 2 2" xfId="75"/>
    <cellStyle name="40% - Énfasis2 3" xfId="76"/>
    <cellStyle name="40% - Énfasis2 4" xfId="77"/>
    <cellStyle name="40% - Énfasis2 5" xfId="78"/>
    <cellStyle name="40% - Énfasis2 6" xfId="79"/>
    <cellStyle name="40% - Énfasis2 7" xfId="80"/>
    <cellStyle name="40% - Énfasis3 2" xfId="81"/>
    <cellStyle name="40% - Énfasis3 2 2" xfId="82"/>
    <cellStyle name="40% - Énfasis3 3" xfId="83"/>
    <cellStyle name="40% - Énfasis3 4" xfId="84"/>
    <cellStyle name="40% - Énfasis3 5" xfId="85"/>
    <cellStyle name="40% - Énfasis3 6" xfId="86"/>
    <cellStyle name="40% - Énfasis3 7" xfId="87"/>
    <cellStyle name="40% - Énfasis4 2" xfId="88"/>
    <cellStyle name="40% - Énfasis4 2 2" xfId="89"/>
    <cellStyle name="40% - Énfasis4 3" xfId="90"/>
    <cellStyle name="40% - Énfasis4 4" xfId="91"/>
    <cellStyle name="40% - Énfasis4 5" xfId="92"/>
    <cellStyle name="40% - Énfasis4 6" xfId="93"/>
    <cellStyle name="40% - Énfasis4 7" xfId="94"/>
    <cellStyle name="40% - Énfasis5 2" xfId="95"/>
    <cellStyle name="40% - Énfasis5 2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6 2" xfId="102"/>
    <cellStyle name="40% - Énfasis6 2 2" xfId="103"/>
    <cellStyle name="40% - Énfasis6 3" xfId="104"/>
    <cellStyle name="40% - Énfasis6 4" xfId="105"/>
    <cellStyle name="40% - Énfasis6 5" xfId="106"/>
    <cellStyle name="40% - Énfasis6 6" xfId="107"/>
    <cellStyle name="40% - Énfasis6 7" xfId="108"/>
    <cellStyle name="40% - Énfšsis3" xfId="109"/>
    <cellStyle name="60% - Accent1" xfId="110"/>
    <cellStyle name="60% - Accent2" xfId="111"/>
    <cellStyle name="60% - Accent3" xfId="112"/>
    <cellStyle name="60% - Accent4" xfId="113"/>
    <cellStyle name="60% - Accent5" xfId="114"/>
    <cellStyle name="60% - Accent6" xfId="115"/>
    <cellStyle name="60% - Énfasis1 2" xfId="116"/>
    <cellStyle name="60% - Énfasis1 2 2" xfId="117"/>
    <cellStyle name="60% - Énfasis1 3" xfId="118"/>
    <cellStyle name="60% - Énfasis1 4" xfId="119"/>
    <cellStyle name="60% - Énfasis1 5" xfId="120"/>
    <cellStyle name="60% - Énfasis1 6" xfId="121"/>
    <cellStyle name="60% - Énfasis1 7" xfId="122"/>
    <cellStyle name="60% - Énfasis2 2" xfId="123"/>
    <cellStyle name="60% - Énfasis2 2 2" xfId="124"/>
    <cellStyle name="60% - Énfasis2 3" xfId="125"/>
    <cellStyle name="60% - Énfasis2 4" xfId="126"/>
    <cellStyle name="60% - Énfasis2 5" xfId="127"/>
    <cellStyle name="60% - Énfasis2 6" xfId="128"/>
    <cellStyle name="60% - Énfasis2 7" xfId="129"/>
    <cellStyle name="60% - Énfasis3 2" xfId="130"/>
    <cellStyle name="60% - Énfasis3 2 2" xfId="131"/>
    <cellStyle name="60% - Énfasis3 3" xfId="132"/>
    <cellStyle name="60% - Énfasis3 4" xfId="133"/>
    <cellStyle name="60% - Énfasis3 5" xfId="134"/>
    <cellStyle name="60% - Énfasis3 6" xfId="135"/>
    <cellStyle name="60% - Énfasis3 7" xfId="136"/>
    <cellStyle name="60% - Énfasis4 2" xfId="137"/>
    <cellStyle name="60% - Énfasis4 2 2" xfId="138"/>
    <cellStyle name="60% - Énfasis4 3" xfId="139"/>
    <cellStyle name="60% - Énfasis4 4" xfId="140"/>
    <cellStyle name="60% - Énfasis4 5" xfId="141"/>
    <cellStyle name="60% - Énfasis4 6" xfId="142"/>
    <cellStyle name="60% - Énfasis4 7" xfId="143"/>
    <cellStyle name="60% - Énfasis5 2" xfId="144"/>
    <cellStyle name="60% - Énfasis5 2 2" xfId="145"/>
    <cellStyle name="60% - Énfasis5 3" xfId="146"/>
    <cellStyle name="60% - Énfasis5 4" xfId="147"/>
    <cellStyle name="60% - Énfasis5 5" xfId="148"/>
    <cellStyle name="60% - Énfasis5 6" xfId="149"/>
    <cellStyle name="60% - Énfasis5 7" xfId="150"/>
    <cellStyle name="60% - Énfasis6 2" xfId="151"/>
    <cellStyle name="60% - Énfasis6 2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Accent1" xfId="158"/>
    <cellStyle name="Accent2" xfId="159"/>
    <cellStyle name="Accent3" xfId="160"/>
    <cellStyle name="Accent4" xfId="161"/>
    <cellStyle name="Accent5" xfId="162"/>
    <cellStyle name="Accent6" xfId="163"/>
    <cellStyle name="Bad" xfId="164"/>
    <cellStyle name="Buena 2" xfId="165"/>
    <cellStyle name="Buena 2 2" xfId="166"/>
    <cellStyle name="Buena 3" xfId="167"/>
    <cellStyle name="Buena 4" xfId="168"/>
    <cellStyle name="Buena 5" xfId="169"/>
    <cellStyle name="Buena 6" xfId="170"/>
    <cellStyle name="Buena 7" xfId="171"/>
    <cellStyle name="Calculation" xfId="172"/>
    <cellStyle name="Cálculo 2" xfId="173"/>
    <cellStyle name="Cálculo 2 2" xfId="174"/>
    <cellStyle name="Cálculo 3" xfId="175"/>
    <cellStyle name="Cálculo 4" xfId="176"/>
    <cellStyle name="Cálculo 5" xfId="177"/>
    <cellStyle name="Cálculo 6" xfId="178"/>
    <cellStyle name="Cálculo 7" xfId="179"/>
    <cellStyle name="Celda de comprobación 2" xfId="180"/>
    <cellStyle name="Celda de comprobación 2 2" xfId="181"/>
    <cellStyle name="Celda de comprobación 3" xfId="182"/>
    <cellStyle name="Celda de comprobación 4" xfId="183"/>
    <cellStyle name="Celda de comprobación 5" xfId="184"/>
    <cellStyle name="Celda de comprobación 6" xfId="185"/>
    <cellStyle name="Celda de comprobación 7" xfId="186"/>
    <cellStyle name="Celda vinculada 2" xfId="187"/>
    <cellStyle name="Celda vinculada 2 2" xfId="188"/>
    <cellStyle name="Celda vinculada 3" xfId="189"/>
    <cellStyle name="Celda vinculada 4" xfId="190"/>
    <cellStyle name="Celda vinculada 5" xfId="191"/>
    <cellStyle name="Celda vinculada 6" xfId="192"/>
    <cellStyle name="Celda vinculada 7" xfId="193"/>
    <cellStyle name="Check Cell" xfId="194"/>
    <cellStyle name="Encabezado 4 2" xfId="195"/>
    <cellStyle name="Encabezado 4 2 2" xfId="196"/>
    <cellStyle name="Encabezado 4 3" xfId="197"/>
    <cellStyle name="Encabezado 4 4" xfId="198"/>
    <cellStyle name="Encabezado 4 5" xfId="199"/>
    <cellStyle name="Encabezado 4 6" xfId="200"/>
    <cellStyle name="Encabezado 4 7" xfId="201"/>
    <cellStyle name="Énfasis1 2" xfId="202"/>
    <cellStyle name="Énfasis1 2 2" xfId="203"/>
    <cellStyle name="Énfasis1 3" xfId="204"/>
    <cellStyle name="Énfasis1 4" xfId="205"/>
    <cellStyle name="Énfasis1 5" xfId="206"/>
    <cellStyle name="Énfasis1 6" xfId="207"/>
    <cellStyle name="Énfasis1 7" xfId="208"/>
    <cellStyle name="Énfasis2 2" xfId="209"/>
    <cellStyle name="Énfasis2 2 2" xfId="210"/>
    <cellStyle name="Énfasis2 3" xfId="211"/>
    <cellStyle name="Énfasis2 4" xfId="212"/>
    <cellStyle name="Énfasis2 5" xfId="213"/>
    <cellStyle name="Énfasis2 6" xfId="214"/>
    <cellStyle name="Énfasis2 7" xfId="215"/>
    <cellStyle name="Énfasis3 2" xfId="216"/>
    <cellStyle name="Énfasis3 2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4 2" xfId="223"/>
    <cellStyle name="Énfasis4 2 2" xfId="224"/>
    <cellStyle name="Énfasis4 3" xfId="225"/>
    <cellStyle name="Énfasis4 4" xfId="226"/>
    <cellStyle name="Énfasis4 5" xfId="227"/>
    <cellStyle name="Énfasis4 6" xfId="228"/>
    <cellStyle name="Énfasis4 7" xfId="229"/>
    <cellStyle name="Énfasis5 2" xfId="230"/>
    <cellStyle name="Énfasis5 2 2" xfId="231"/>
    <cellStyle name="Énfasis5 3" xfId="232"/>
    <cellStyle name="Énfasis5 4" xfId="233"/>
    <cellStyle name="Énfasis5 5" xfId="234"/>
    <cellStyle name="Énfasis5 6" xfId="235"/>
    <cellStyle name="Énfasis5 7" xfId="236"/>
    <cellStyle name="Énfasis6 2" xfId="237"/>
    <cellStyle name="Énfasis6 2 2" xfId="238"/>
    <cellStyle name="Énfasis6 3" xfId="239"/>
    <cellStyle name="Énfasis6 4" xfId="240"/>
    <cellStyle name="Énfasis6 5" xfId="241"/>
    <cellStyle name="Énfasis6 6" xfId="242"/>
    <cellStyle name="Énfasis6 7" xfId="243"/>
    <cellStyle name="Entrada 2" xfId="244"/>
    <cellStyle name="Entrada 2 2" xfId="245"/>
    <cellStyle name="Entrada 3" xfId="246"/>
    <cellStyle name="Entrada 4" xfId="247"/>
    <cellStyle name="Entrada 5" xfId="248"/>
    <cellStyle name="Entrada 6" xfId="249"/>
    <cellStyle name="Entrada 7" xfId="250"/>
    <cellStyle name="Euro" xfId="251"/>
    <cellStyle name="Euro 2" xfId="252"/>
    <cellStyle name="Euro 3" xfId="253"/>
    <cellStyle name="Euro 4" xfId="254"/>
    <cellStyle name="Euro 5" xfId="255"/>
    <cellStyle name="Euro_HUILA" xfId="256"/>
    <cellStyle name="Explanatory Text" xfId="257"/>
    <cellStyle name="Good" xfId="258"/>
    <cellStyle name="Heading 1" xfId="259"/>
    <cellStyle name="Heading 2" xfId="260"/>
    <cellStyle name="Heading 3" xfId="261"/>
    <cellStyle name="Heading 4" xfId="262"/>
    <cellStyle name="Hipervínculo 2" xfId="263"/>
    <cellStyle name="Hipervínculo 2 2" xfId="264"/>
    <cellStyle name="Incorrecto 2" xfId="265"/>
    <cellStyle name="Incorrecto 2 2" xfId="266"/>
    <cellStyle name="Incorrecto 3" xfId="267"/>
    <cellStyle name="Incorrecto 4" xfId="268"/>
    <cellStyle name="Incorrecto 5" xfId="269"/>
    <cellStyle name="Incorrecto 6" xfId="270"/>
    <cellStyle name="Incorrecto 7" xfId="271"/>
    <cellStyle name="Input" xfId="272"/>
    <cellStyle name="Linked Cell" xfId="273"/>
    <cellStyle name="Millares 10" xfId="274"/>
    <cellStyle name="Millares 11" xfId="275"/>
    <cellStyle name="Millares 11 2" xfId="276"/>
    <cellStyle name="Millares 12" xfId="277"/>
    <cellStyle name="Millares 12 2" xfId="278"/>
    <cellStyle name="Millares 13" xfId="279"/>
    <cellStyle name="Millares 14" xfId="280"/>
    <cellStyle name="Millares 15" xfId="281"/>
    <cellStyle name="Millares 15 2" xfId="282"/>
    <cellStyle name="Millares 16" xfId="283"/>
    <cellStyle name="Millares 17" xfId="284"/>
    <cellStyle name="Millares 18" xfId="285"/>
    <cellStyle name="Millares 19" xfId="286"/>
    <cellStyle name="Millares 2" xfId="287"/>
    <cellStyle name="Millares 2 2" xfId="288"/>
    <cellStyle name="Millares 2 2 2" xfId="289"/>
    <cellStyle name="Millares 20" xfId="290"/>
    <cellStyle name="Millares 21" xfId="291"/>
    <cellStyle name="Millares 22" xfId="292"/>
    <cellStyle name="Millares 23" xfId="293"/>
    <cellStyle name="Millares 24" xfId="294"/>
    <cellStyle name="Millares 3" xfId="295"/>
    <cellStyle name="Millares 3 2" xfId="296"/>
    <cellStyle name="Millares 4" xfId="297"/>
    <cellStyle name="Millares 4 2" xfId="298"/>
    <cellStyle name="Millares 4 2 2" xfId="299"/>
    <cellStyle name="Millares 5" xfId="300"/>
    <cellStyle name="Millares 5 2" xfId="301"/>
    <cellStyle name="Millares 5 3" xfId="302"/>
    <cellStyle name="Millares 6" xfId="303"/>
    <cellStyle name="Millares 6 2" xfId="304"/>
    <cellStyle name="Millares 7" xfId="305"/>
    <cellStyle name="Millares 7 2" xfId="306"/>
    <cellStyle name="Millares 7 2 2" xfId="307"/>
    <cellStyle name="Millares 8" xfId="308"/>
    <cellStyle name="Millares 9" xfId="309"/>
    <cellStyle name="Millares 9 2" xfId="310"/>
    <cellStyle name="Millares 9 2 2" xfId="311"/>
    <cellStyle name="Moneda 2" xfId="312"/>
    <cellStyle name="Moneda 2 2" xfId="313"/>
    <cellStyle name="Moneda 3" xfId="314"/>
    <cellStyle name="Moneda 3 2" xfId="315"/>
    <cellStyle name="Moneda 4" xfId="316"/>
    <cellStyle name="Moneda 5" xfId="317"/>
    <cellStyle name="Moneda 6" xfId="318"/>
    <cellStyle name="Moneda 7" xfId="319"/>
    <cellStyle name="Moneda 8" xfId="320"/>
    <cellStyle name="Moneda 9" xfId="321"/>
    <cellStyle name="Neutral 2" xfId="322"/>
    <cellStyle name="Neutral 2 2" xfId="323"/>
    <cellStyle name="Neutral 3" xfId="324"/>
    <cellStyle name="Neutral 4" xfId="325"/>
    <cellStyle name="Neutral 5" xfId="326"/>
    <cellStyle name="Neutral 6" xfId="327"/>
    <cellStyle name="Neutral 7" xfId="328"/>
    <cellStyle name="Normal" xfId="0" builtinId="0"/>
    <cellStyle name="Normal 10" xfId="329"/>
    <cellStyle name="Normal 11" xfId="330"/>
    <cellStyle name="Normal 11 2" xfId="331"/>
    <cellStyle name="Normal 11 3" xfId="332"/>
    <cellStyle name="Normal 12" xfId="333"/>
    <cellStyle name="Normal 15" xfId="334"/>
    <cellStyle name="Normal 15 2" xfId="335"/>
    <cellStyle name="Normal 16" xfId="336"/>
    <cellStyle name="Normal 2" xfId="337"/>
    <cellStyle name="Normal 2 2" xfId="338"/>
    <cellStyle name="Normal 2 2 10" xfId="339"/>
    <cellStyle name="Normal 2 2 2" xfId="340"/>
    <cellStyle name="Normal 2 2_HUILA" xfId="341"/>
    <cellStyle name="Normal 2 3" xfId="342"/>
    <cellStyle name="Normal 2 3 2" xfId="343"/>
    <cellStyle name="Normal 2 4" xfId="344"/>
    <cellStyle name="Normal 2 5" xfId="345"/>
    <cellStyle name="Normal 2_ANTIOQUIA" xfId="346"/>
    <cellStyle name="Normal 3" xfId="347"/>
    <cellStyle name="Normal 3 2" xfId="348"/>
    <cellStyle name="Normal 4" xfId="349"/>
    <cellStyle name="Normal 4 2" xfId="350"/>
    <cellStyle name="Normal 4 2 2" xfId="351"/>
    <cellStyle name="Normal 4 2 3" xfId="352"/>
    <cellStyle name="Normal 4 3" xfId="353"/>
    <cellStyle name="Normal 4 4" xfId="354"/>
    <cellStyle name="Normal 5" xfId="355"/>
    <cellStyle name="Normal 5 2" xfId="356"/>
    <cellStyle name="Normal 5 3" xfId="357"/>
    <cellStyle name="Normal 5 4" xfId="358"/>
    <cellStyle name="Normal 5 5" xfId="359"/>
    <cellStyle name="Normal 5_ANTIOQUIA" xfId="360"/>
    <cellStyle name="Normal 6" xfId="361"/>
    <cellStyle name="Normal 6 2" xfId="362"/>
    <cellStyle name="Normal 6 3" xfId="363"/>
    <cellStyle name="Normal 6 4" xfId="364"/>
    <cellStyle name="Normal 7" xfId="365"/>
    <cellStyle name="Normal 7 2" xfId="366"/>
    <cellStyle name="Normal 7 3" xfId="367"/>
    <cellStyle name="Normal 8" xfId="368"/>
    <cellStyle name="Normal 9" xfId="369"/>
    <cellStyle name="Notas 2" xfId="370"/>
    <cellStyle name="Notas 2 2" xfId="371"/>
    <cellStyle name="Notas 3" xfId="372"/>
    <cellStyle name="Notas 4" xfId="373"/>
    <cellStyle name="Notas 5" xfId="374"/>
    <cellStyle name="Notas 6" xfId="375"/>
    <cellStyle name="Notas 7" xfId="376"/>
    <cellStyle name="Note" xfId="377"/>
    <cellStyle name="Note 2" xfId="378"/>
    <cellStyle name="Note_NTE DA SANTANDER" xfId="379"/>
    <cellStyle name="Output" xfId="380"/>
    <cellStyle name="Porcentaje 10" xfId="381"/>
    <cellStyle name="Porcentaje 11" xfId="382"/>
    <cellStyle name="Porcentaje 12" xfId="383"/>
    <cellStyle name="Porcentaje 2" xfId="384"/>
    <cellStyle name="Porcentaje 2 2" xfId="385"/>
    <cellStyle name="Porcentaje 2 3" xfId="386"/>
    <cellStyle name="Porcentaje 3" xfId="387"/>
    <cellStyle name="Porcentaje 4" xfId="388"/>
    <cellStyle name="Porcentaje 5" xfId="389"/>
    <cellStyle name="Porcentaje 6" xfId="390"/>
    <cellStyle name="Porcentaje 7" xfId="391"/>
    <cellStyle name="Porcentaje 7 2" xfId="392"/>
    <cellStyle name="Porcentaje 8" xfId="393"/>
    <cellStyle name="Porcentaje 9" xfId="394"/>
    <cellStyle name="Porcentual 2" xfId="395"/>
    <cellStyle name="Porcentual 2 2" xfId="396"/>
    <cellStyle name="Porcentual 3" xfId="397"/>
    <cellStyle name="Porcentual 3 2" xfId="398"/>
    <cellStyle name="Porcentual 3 2 2" xfId="399"/>
    <cellStyle name="Porcentual 4" xfId="400"/>
    <cellStyle name="Porcentual 5" xfId="401"/>
    <cellStyle name="Porcentual 5 2" xfId="402"/>
    <cellStyle name="Porcentual 6" xfId="403"/>
    <cellStyle name="Porcentual 6 2" xfId="404"/>
    <cellStyle name="Porcentual 7" xfId="405"/>
    <cellStyle name="Porcentual 7 2" xfId="406"/>
    <cellStyle name="Porcentual 8" xfId="407"/>
    <cellStyle name="Porcentual 9" xfId="408"/>
    <cellStyle name="Salida 2" xfId="409"/>
    <cellStyle name="Salida 2 2" xfId="410"/>
    <cellStyle name="Salida 3" xfId="411"/>
    <cellStyle name="Salida 4" xfId="412"/>
    <cellStyle name="Salida 5" xfId="413"/>
    <cellStyle name="Salida 6" xfId="414"/>
    <cellStyle name="Salida 7" xfId="415"/>
    <cellStyle name="Texto de advertencia 2" xfId="416"/>
    <cellStyle name="Texto de advertencia 2 2" xfId="417"/>
    <cellStyle name="Texto de advertencia 3" xfId="418"/>
    <cellStyle name="Texto de advertencia 4" xfId="419"/>
    <cellStyle name="Texto de advertencia 5" xfId="420"/>
    <cellStyle name="Texto de advertencia 6" xfId="421"/>
    <cellStyle name="Texto de advertencia 7" xfId="422"/>
    <cellStyle name="Texto explicativo 2" xfId="423"/>
    <cellStyle name="Texto explicativo 2 2" xfId="424"/>
    <cellStyle name="Texto explicativo 3" xfId="425"/>
    <cellStyle name="Texto explicativo 4" xfId="426"/>
    <cellStyle name="Texto explicativo 5" xfId="427"/>
    <cellStyle name="Texto explicativo 6" xfId="428"/>
    <cellStyle name="Texto explicativo 7" xfId="429"/>
    <cellStyle name="Title" xfId="430"/>
    <cellStyle name="Título 1 2" xfId="431"/>
    <cellStyle name="Título 1 2 2" xfId="432"/>
    <cellStyle name="Título 1 3" xfId="433"/>
    <cellStyle name="Título 1 4" xfId="434"/>
    <cellStyle name="Título 1 5" xfId="435"/>
    <cellStyle name="Título 1 6" xfId="436"/>
    <cellStyle name="Título 1 7" xfId="437"/>
    <cellStyle name="Título 2 2" xfId="438"/>
    <cellStyle name="Título 2 2 2" xfId="439"/>
    <cellStyle name="Título 2 3" xfId="440"/>
    <cellStyle name="Título 2 4" xfId="441"/>
    <cellStyle name="Título 2 5" xfId="442"/>
    <cellStyle name="Título 2 6" xfId="443"/>
    <cellStyle name="Título 2 7" xfId="444"/>
    <cellStyle name="Título 3 2" xfId="445"/>
    <cellStyle name="Título 3 2 2" xfId="446"/>
    <cellStyle name="Título 3 3" xfId="447"/>
    <cellStyle name="Título 3 4" xfId="448"/>
    <cellStyle name="Título 3 5" xfId="449"/>
    <cellStyle name="Título 3 6" xfId="450"/>
    <cellStyle name="Título 3 7" xfId="451"/>
    <cellStyle name="Título 4" xfId="452"/>
    <cellStyle name="Título 4 2" xfId="453"/>
    <cellStyle name="Título 5" xfId="454"/>
    <cellStyle name="Título 6" xfId="455"/>
    <cellStyle name="Título 7" xfId="456"/>
    <cellStyle name="Título 8" xfId="457"/>
    <cellStyle name="Título 9" xfId="458"/>
    <cellStyle name="Total 2" xfId="459"/>
    <cellStyle name="Total 2 2" xfId="460"/>
    <cellStyle name="Total 3" xfId="461"/>
    <cellStyle name="Total 4" xfId="462"/>
    <cellStyle name="Total 5" xfId="463"/>
    <cellStyle name="Total 6" xfId="464"/>
    <cellStyle name="Total 7" xfId="465"/>
    <cellStyle name="Warning Text" xfId="4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PRESUPUESTO%202015/PRESUPUESTO%202015%20V.6/Presupuesto%202015%20version%2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6/Presupuesto%202016/Presupuesto%202016%203ra%20versi&#243;n/Anexos/Presupuesto%20Econ&#243;mica%20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6/Presupuesto%202016/Presupuesto%202016%203ra%20versi&#243;n/Anexos/Presupuesto%20Investigacion%20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6/Presupuesto%202016/Presupuesto%202016%203ra%20versi&#243;n/Anexos/Presupuesto%20PPC%20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informaci&#243;n%20y%20soportes%20ley%20de%20transparencia%202020/5.%20PRESUPUESTO/5.1%20Presupuesto%20general/2016/Ingreso/Presupuesto%20modificado%20de%20ingresos%20octubr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>
        <row r="46">
          <cell r="C46">
            <v>3182535.7199999997</v>
          </cell>
        </row>
        <row r="53">
          <cell r="C53">
            <v>4295.6000000000004</v>
          </cell>
        </row>
        <row r="54">
          <cell r="C54">
            <v>2577.36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"/>
      <sheetName val="Agregado"/>
      <sheetName val="Generales"/>
      <sheetName val="Inversión"/>
      <sheetName val="Ingresos"/>
      <sheetName val="Supuestos"/>
      <sheetName val="Regionalización"/>
      <sheetName val="Anexo 4"/>
    </sheetNames>
    <sheetDataSet>
      <sheetData sheetId="0"/>
      <sheetData sheetId="1"/>
      <sheetData sheetId="2"/>
      <sheetData sheetId="3">
        <row r="60">
          <cell r="D60">
            <v>442938314.75140011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Investigación"/>
    </sheetNames>
    <sheetDataSet>
      <sheetData sheetId="0">
        <row r="9">
          <cell r="B9">
            <v>70690000</v>
          </cell>
        </row>
        <row r="10">
          <cell r="B10">
            <v>83490982</v>
          </cell>
        </row>
        <row r="11">
          <cell r="B11">
            <v>34192000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</sheetNames>
    <sheetDataSet>
      <sheetData sheetId="0">
        <row r="14">
          <cell r="B14">
            <v>16638239619.201611</v>
          </cell>
        </row>
        <row r="15">
          <cell r="B15">
            <v>9982943771.5209675</v>
          </cell>
        </row>
        <row r="18">
          <cell r="B18">
            <v>106250000</v>
          </cell>
        </row>
        <row r="19">
          <cell r="B19">
            <v>63750000</v>
          </cell>
        </row>
        <row r="32">
          <cell r="B32">
            <v>2274119398.1599998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78"/>
  <sheetViews>
    <sheetView tabSelected="1" view="pageBreakPreview" topLeftCell="A2" zoomScaleNormal="90" zoomScaleSheetLayoutView="100" workbookViewId="0">
      <pane xSplit="1" ySplit="5" topLeftCell="J198" activePane="bottomRight" state="frozen"/>
      <selection activeCell="A2" sqref="A2"/>
      <selection pane="topRight" activeCell="B2" sqref="B2"/>
      <selection pane="bottomLeft" activeCell="A7" sqref="A7"/>
      <selection pane="bottomRight" activeCell="L206" sqref="L206:L207"/>
    </sheetView>
  </sheetViews>
  <sheetFormatPr baseColWidth="10" defaultRowHeight="12.75" outlineLevelRow="2" outlineLevelCol="1" x14ac:dyDescent="0.2"/>
  <cols>
    <col min="1" max="1" width="95.5703125" style="1" customWidth="1"/>
    <col min="2" max="2" width="14.5703125" style="1" hidden="1" customWidth="1" outlineLevel="1"/>
    <col min="3" max="3" width="14.7109375" style="1" hidden="1" customWidth="1" outlineLevel="1"/>
    <col min="4" max="4" width="19.85546875" style="1" hidden="1" customWidth="1" outlineLevel="1"/>
    <col min="5" max="5" width="13.42578125" style="1" hidden="1" customWidth="1" outlineLevel="1"/>
    <col min="6" max="6" width="15.42578125" style="1" hidden="1" customWidth="1" outlineLevel="1"/>
    <col min="7" max="7" width="17.5703125" style="1" hidden="1" customWidth="1" outlineLevel="1"/>
    <col min="8" max="8" width="16.140625" style="1" hidden="1" customWidth="1" outlineLevel="1"/>
    <col min="9" max="9" width="21.42578125" style="1" hidden="1" customWidth="1" outlineLevel="1"/>
    <col min="10" max="10" width="19.7109375" style="1" customWidth="1" collapsed="1"/>
    <col min="11" max="14" width="19.7109375" style="1" customWidth="1"/>
    <col min="15" max="17" width="14.5703125" style="1" customWidth="1"/>
    <col min="18" max="16384" width="11.42578125" style="1"/>
  </cols>
  <sheetData>
    <row r="1" spans="1:16" ht="15" x14ac:dyDescent="0.25">
      <c r="A1" s="65" t="s">
        <v>12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6" ht="15" x14ac:dyDescent="0.25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6" ht="15" x14ac:dyDescent="0.25">
      <c r="A3" s="65" t="s">
        <v>164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6" ht="15" x14ac:dyDescent="0.25">
      <c r="A4" s="65" t="s">
        <v>58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6" ht="15.75" thickBot="1" x14ac:dyDescent="0.3">
      <c r="A5" s="47"/>
      <c r="B5" s="48"/>
      <c r="C5" s="49"/>
      <c r="D5" s="49"/>
      <c r="E5" s="50"/>
      <c r="F5" s="50"/>
      <c r="G5" s="50"/>
      <c r="H5" s="51"/>
      <c r="I5" s="50"/>
    </row>
    <row r="6" spans="1:16" ht="73.5" customHeight="1" thickTop="1" x14ac:dyDescent="0.2">
      <c r="A6" s="52" t="s">
        <v>19</v>
      </c>
      <c r="B6" s="53" t="s">
        <v>42</v>
      </c>
      <c r="C6" s="53" t="s">
        <v>43</v>
      </c>
      <c r="D6" s="53" t="s">
        <v>61</v>
      </c>
      <c r="E6" s="53" t="s">
        <v>99</v>
      </c>
      <c r="F6" s="53" t="s">
        <v>44</v>
      </c>
      <c r="G6" s="53" t="s">
        <v>100</v>
      </c>
      <c r="H6" s="53" t="s">
        <v>45</v>
      </c>
      <c r="I6" s="53" t="s">
        <v>10</v>
      </c>
      <c r="J6" s="53" t="s">
        <v>18</v>
      </c>
      <c r="K6" s="53" t="s">
        <v>195</v>
      </c>
      <c r="L6" s="53" t="s">
        <v>199</v>
      </c>
      <c r="M6" s="53" t="s">
        <v>206</v>
      </c>
      <c r="N6" s="54" t="s">
        <v>18</v>
      </c>
    </row>
    <row r="7" spans="1:16" ht="15" x14ac:dyDescent="0.25">
      <c r="A7" s="3" t="s">
        <v>46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5"/>
    </row>
    <row r="8" spans="1:16" ht="15" x14ac:dyDescent="0.25">
      <c r="A8" s="14" t="s">
        <v>38</v>
      </c>
      <c r="B8" s="11">
        <f>SUM(B9:B18)</f>
        <v>1213467336.8131318</v>
      </c>
      <c r="C8" s="11">
        <f t="shared" ref="C8:K8" si="0">SUM(C9:C18)</f>
        <v>363929306.2248475</v>
      </c>
      <c r="D8" s="11">
        <f t="shared" si="0"/>
        <v>313318541.86872858</v>
      </c>
      <c r="E8" s="11">
        <f t="shared" si="0"/>
        <v>42459825.962390512</v>
      </c>
      <c r="F8" s="11">
        <f t="shared" si="0"/>
        <v>322154128.03544462</v>
      </c>
      <c r="G8" s="11">
        <f>SUM(G9:G18)</f>
        <v>1215544981.9786389</v>
      </c>
      <c r="H8" s="11">
        <f>SUM(H9:H18)</f>
        <v>3470874120.883182</v>
      </c>
      <c r="I8" s="11">
        <f>SUM(I9:I18)</f>
        <v>343813119.24761134</v>
      </c>
      <c r="J8" s="11">
        <f t="shared" si="0"/>
        <v>3814687240.1307936</v>
      </c>
      <c r="K8" s="11">
        <f t="shared" si="0"/>
        <v>0</v>
      </c>
      <c r="L8" s="11">
        <f>SUM(L9:L18)</f>
        <v>0</v>
      </c>
      <c r="M8" s="11">
        <f>SUM(M9:M18)</f>
        <v>0</v>
      </c>
      <c r="N8" s="56">
        <f>SUM(N9:N18)</f>
        <v>3814687240.1307936</v>
      </c>
    </row>
    <row r="9" spans="1:16" ht="14.25" x14ac:dyDescent="0.2">
      <c r="A9" s="7" t="s">
        <v>48</v>
      </c>
      <c r="B9" s="8">
        <v>768462194.29690647</v>
      </c>
      <c r="C9" s="8">
        <v>256098727.75618666</v>
      </c>
      <c r="D9" s="8">
        <v>223223166.80626667</v>
      </c>
      <c r="E9" s="8">
        <v>27580903.274400003</v>
      </c>
      <c r="F9" s="8">
        <v>228962555.55582666</v>
      </c>
      <c r="G9" s="8">
        <v>795375628.8648932</v>
      </c>
      <c r="H9" s="15">
        <f t="shared" ref="H9:H19" si="1">+B9+C9+D9+G9+E9+F9</f>
        <v>2299703176.5544796</v>
      </c>
      <c r="I9" s="8">
        <v>151389614.44266668</v>
      </c>
      <c r="J9" s="8">
        <f t="shared" ref="J9:J18" si="2">+H9+I9</f>
        <v>2451092790.9971461</v>
      </c>
      <c r="K9" s="8"/>
      <c r="L9" s="8"/>
      <c r="M9" s="8"/>
      <c r="N9" s="57">
        <f>+J9+K9+L9+M9</f>
        <v>2451092790.9971461</v>
      </c>
      <c r="P9" s="17"/>
    </row>
    <row r="10" spans="1:16" ht="14.25" x14ac:dyDescent="0.2">
      <c r="A10" s="7" t="s">
        <v>1</v>
      </c>
      <c r="B10" s="8">
        <v>38854830.04872001</v>
      </c>
      <c r="C10" s="8">
        <v>12948812.077560002</v>
      </c>
      <c r="D10" s="8">
        <v>11286564.613799999</v>
      </c>
      <c r="E10" s="8">
        <v>1394540.0532</v>
      </c>
      <c r="F10" s="8">
        <v>11576758.426980002</v>
      </c>
      <c r="G10" s="8">
        <v>40215621.684180006</v>
      </c>
      <c r="H10" s="15">
        <f t="shared" si="1"/>
        <v>116277126.90444003</v>
      </c>
      <c r="I10" s="8">
        <v>5976600.2280000001</v>
      </c>
      <c r="J10" s="8">
        <f t="shared" si="2"/>
        <v>122253727.13244003</v>
      </c>
      <c r="K10" s="8"/>
      <c r="L10" s="8"/>
      <c r="M10" s="8"/>
      <c r="N10" s="57">
        <f t="shared" ref="N10:N18" si="3">+J10+K10+L10+M10</f>
        <v>122253727.13244003</v>
      </c>
    </row>
    <row r="11" spans="1:16" ht="14.25" x14ac:dyDescent="0.2">
      <c r="A11" s="7" t="s">
        <v>0</v>
      </c>
      <c r="B11" s="8">
        <v>55243320.18119999</v>
      </c>
      <c r="C11" s="8">
        <v>12066623.562600002</v>
      </c>
      <c r="D11" s="8">
        <v>9296211.1230000015</v>
      </c>
      <c r="E11" s="8">
        <v>2324233.4220000003</v>
      </c>
      <c r="F11" s="8">
        <v>9779867.4783000015</v>
      </c>
      <c r="G11" s="8">
        <v>57511306.2403</v>
      </c>
      <c r="H11" s="15">
        <f t="shared" si="1"/>
        <v>146221562.00739998</v>
      </c>
      <c r="I11" s="8">
        <v>9961000.3800000008</v>
      </c>
      <c r="J11" s="8">
        <f t="shared" si="2"/>
        <v>156182562.38739997</v>
      </c>
      <c r="K11" s="8"/>
      <c r="L11" s="8"/>
      <c r="M11" s="8"/>
      <c r="N11" s="57">
        <f t="shared" si="3"/>
        <v>156182562.38739997</v>
      </c>
    </row>
    <row r="12" spans="1:16" ht="14.25" x14ac:dyDescent="0.2">
      <c r="A12" s="7" t="s">
        <v>13</v>
      </c>
      <c r="B12" s="37">
        <v>57868806.150000006</v>
      </c>
      <c r="C12" s="37">
        <v>0</v>
      </c>
      <c r="D12" s="37">
        <v>0</v>
      </c>
      <c r="E12" s="8">
        <v>0</v>
      </c>
      <c r="F12" s="15">
        <v>0</v>
      </c>
      <c r="G12" s="15">
        <v>17250000</v>
      </c>
      <c r="H12" s="15">
        <f t="shared" si="1"/>
        <v>75118806.150000006</v>
      </c>
      <c r="I12" s="8">
        <v>124335245.79680002</v>
      </c>
      <c r="J12" s="8">
        <f>+H12+I12</f>
        <v>199454051.94680002</v>
      </c>
      <c r="K12" s="8"/>
      <c r="L12" s="8"/>
      <c r="M12" s="8"/>
      <c r="N12" s="57">
        <f t="shared" si="3"/>
        <v>199454051.94680002</v>
      </c>
    </row>
    <row r="13" spans="1:16" ht="14.25" x14ac:dyDescent="0.2">
      <c r="A13" s="7" t="s">
        <v>47</v>
      </c>
      <c r="B13" s="8">
        <v>2562480.0000000005</v>
      </c>
      <c r="C13" s="8">
        <v>640620.00000000012</v>
      </c>
      <c r="D13" s="8">
        <v>640620.00000000012</v>
      </c>
      <c r="E13" s="8">
        <v>0</v>
      </c>
      <c r="F13" s="8">
        <v>640620.00000000012</v>
      </c>
      <c r="G13" s="8">
        <v>1921860.0000000005</v>
      </c>
      <c r="H13" s="15">
        <f t="shared" si="1"/>
        <v>6406200.0000000009</v>
      </c>
      <c r="I13" s="8"/>
      <c r="J13" s="8">
        <f t="shared" si="2"/>
        <v>6406200.0000000009</v>
      </c>
      <c r="K13" s="8"/>
      <c r="L13" s="8"/>
      <c r="M13" s="8"/>
      <c r="N13" s="57">
        <f t="shared" si="3"/>
        <v>6406200.0000000009</v>
      </c>
    </row>
    <row r="14" spans="1:16" ht="14.25" x14ac:dyDescent="0.2">
      <c r="A14" s="7" t="s">
        <v>4</v>
      </c>
      <c r="B14" s="8">
        <v>55243320.18119999</v>
      </c>
      <c r="C14" s="8">
        <v>12066623.562600002</v>
      </c>
      <c r="D14" s="8">
        <v>9296211.1230000015</v>
      </c>
      <c r="E14" s="8">
        <v>2324233.4220000003</v>
      </c>
      <c r="F14" s="8">
        <v>9779867.4783000015</v>
      </c>
      <c r="G14" s="8">
        <v>57511306.2403</v>
      </c>
      <c r="H14" s="15">
        <f t="shared" si="1"/>
        <v>146221562.00739998</v>
      </c>
      <c r="I14" s="8">
        <v>9961000.3800000008</v>
      </c>
      <c r="J14" s="8">
        <f t="shared" si="2"/>
        <v>156182562.38739997</v>
      </c>
      <c r="K14" s="8"/>
      <c r="L14" s="8"/>
      <c r="M14" s="8"/>
      <c r="N14" s="57">
        <f t="shared" si="3"/>
        <v>156182562.38739997</v>
      </c>
      <c r="O14" s="18"/>
      <c r="P14" s="18"/>
    </row>
    <row r="15" spans="1:16" ht="14.25" x14ac:dyDescent="0.2">
      <c r="A15" s="7" t="s">
        <v>5</v>
      </c>
      <c r="B15" s="8">
        <v>6629198.4217439992</v>
      </c>
      <c r="C15" s="8">
        <v>1447994.827512</v>
      </c>
      <c r="D15" s="8">
        <v>1115545.33476</v>
      </c>
      <c r="E15" s="8">
        <v>278908.01063999999</v>
      </c>
      <c r="F15" s="8">
        <v>1173584.0973960001</v>
      </c>
      <c r="G15" s="8">
        <v>6901356.7488359986</v>
      </c>
      <c r="H15" s="15">
        <f t="shared" si="1"/>
        <v>17546587.440887999</v>
      </c>
      <c r="I15" s="8">
        <v>1195320.0455999998</v>
      </c>
      <c r="J15" s="8">
        <f t="shared" si="2"/>
        <v>18741907.486488</v>
      </c>
      <c r="K15" s="8"/>
      <c r="L15" s="8"/>
      <c r="M15" s="8"/>
      <c r="N15" s="57">
        <f t="shared" si="3"/>
        <v>18741907.486488</v>
      </c>
      <c r="O15" s="18"/>
      <c r="P15" s="18"/>
    </row>
    <row r="16" spans="1:16" ht="14.25" x14ac:dyDescent="0.2">
      <c r="A16" s="7" t="s">
        <v>2</v>
      </c>
      <c r="B16" s="8">
        <v>157648246.09325883</v>
      </c>
      <c r="C16" s="8">
        <v>47175986.302913614</v>
      </c>
      <c r="D16" s="8">
        <v>40167819.86284598</v>
      </c>
      <c r="E16" s="8">
        <v>5879490.8780065086</v>
      </c>
      <c r="F16" s="8">
        <v>41391299.872280344</v>
      </c>
      <c r="G16" s="8">
        <v>165200730.41994426</v>
      </c>
      <c r="H16" s="15">
        <f t="shared" si="1"/>
        <v>457463573.42924958</v>
      </c>
      <c r="I16" s="8">
        <v>29519265.536784649</v>
      </c>
      <c r="J16" s="8">
        <f t="shared" si="2"/>
        <v>486982838.96603423</v>
      </c>
      <c r="K16" s="8"/>
      <c r="L16" s="8"/>
      <c r="M16" s="8"/>
      <c r="N16" s="57">
        <f t="shared" si="3"/>
        <v>486982838.96603423</v>
      </c>
    </row>
    <row r="17" spans="1:14" ht="14.25" x14ac:dyDescent="0.2">
      <c r="A17" s="7" t="s">
        <v>6</v>
      </c>
      <c r="B17" s="8">
        <v>31535529.528934404</v>
      </c>
      <c r="C17" s="8">
        <v>9548408.0602112003</v>
      </c>
      <c r="D17" s="8">
        <v>8129956.8911359999</v>
      </c>
      <c r="E17" s="8">
        <v>1190007.5120640001</v>
      </c>
      <c r="F17" s="8">
        <v>8377588.9450496007</v>
      </c>
      <c r="G17" s="8">
        <v>32736520.791193604</v>
      </c>
      <c r="H17" s="15">
        <f t="shared" si="1"/>
        <v>91518011.72858879</v>
      </c>
      <c r="I17" s="8">
        <v>5100032.1945599997</v>
      </c>
      <c r="J17" s="8">
        <f t="shared" si="2"/>
        <v>96618043.923148796</v>
      </c>
      <c r="K17" s="8"/>
      <c r="L17" s="8"/>
      <c r="M17" s="8"/>
      <c r="N17" s="57">
        <f t="shared" si="3"/>
        <v>96618043.923148796</v>
      </c>
    </row>
    <row r="18" spans="1:14" ht="14.25" x14ac:dyDescent="0.2">
      <c r="A18" s="7" t="s">
        <v>3</v>
      </c>
      <c r="B18" s="8">
        <v>39419411.911168009</v>
      </c>
      <c r="C18" s="8">
        <v>11935510.075263999</v>
      </c>
      <c r="D18" s="8">
        <v>10162446.113920001</v>
      </c>
      <c r="E18" s="8">
        <v>1487509.3900800003</v>
      </c>
      <c r="F18" s="8">
        <v>10471986.181311999</v>
      </c>
      <c r="G18" s="8">
        <v>40920650.988991998</v>
      </c>
      <c r="H18" s="15">
        <f t="shared" si="1"/>
        <v>114397514.66073601</v>
      </c>
      <c r="I18" s="8">
        <v>6375040.2432000004</v>
      </c>
      <c r="J18" s="8">
        <f t="shared" si="2"/>
        <v>120772554.90393601</v>
      </c>
      <c r="K18" s="8"/>
      <c r="L18" s="8"/>
      <c r="M18" s="8"/>
      <c r="N18" s="57">
        <f t="shared" si="3"/>
        <v>120772554.90393601</v>
      </c>
    </row>
    <row r="19" spans="1:14" ht="15" x14ac:dyDescent="0.25">
      <c r="A19" s="12" t="s">
        <v>39</v>
      </c>
      <c r="B19" s="6">
        <f t="shared" ref="B19:G19" si="4">SUM(B9:B18)</f>
        <v>1213467336.8131318</v>
      </c>
      <c r="C19" s="6">
        <f t="shared" si="4"/>
        <v>363929306.2248475</v>
      </c>
      <c r="D19" s="6">
        <f t="shared" si="4"/>
        <v>313318541.86872858</v>
      </c>
      <c r="E19" s="6">
        <f t="shared" si="4"/>
        <v>42459825.962390512</v>
      </c>
      <c r="F19" s="6">
        <f t="shared" si="4"/>
        <v>322154128.03544462</v>
      </c>
      <c r="G19" s="6">
        <f t="shared" si="4"/>
        <v>1215544981.9786389</v>
      </c>
      <c r="H19" s="6">
        <f t="shared" si="1"/>
        <v>3470874120.883182</v>
      </c>
      <c r="I19" s="6">
        <f t="shared" ref="I19:N19" si="5">SUM(I9:I18)</f>
        <v>343813119.24761134</v>
      </c>
      <c r="J19" s="6">
        <f t="shared" si="5"/>
        <v>3814687240.1307936</v>
      </c>
      <c r="K19" s="6">
        <f t="shared" si="5"/>
        <v>0</v>
      </c>
      <c r="L19" s="6">
        <f t="shared" si="5"/>
        <v>0</v>
      </c>
      <c r="M19" s="6">
        <f t="shared" si="5"/>
        <v>0</v>
      </c>
      <c r="N19" s="58">
        <f t="shared" si="5"/>
        <v>3814687240.1307936</v>
      </c>
    </row>
    <row r="20" spans="1:14" ht="15" x14ac:dyDescent="0.25">
      <c r="A20" s="3" t="s">
        <v>14</v>
      </c>
      <c r="B20" s="8"/>
      <c r="C20" s="8"/>
      <c r="D20" s="8"/>
      <c r="E20" s="8"/>
      <c r="F20" s="8"/>
      <c r="G20" s="8"/>
      <c r="H20" s="8"/>
      <c r="I20" s="6"/>
      <c r="J20" s="8"/>
      <c r="K20" s="8"/>
      <c r="L20" s="8"/>
      <c r="M20" s="8"/>
      <c r="N20" s="57"/>
    </row>
    <row r="21" spans="1:14" ht="14.25" x14ac:dyDescent="0.2">
      <c r="A21" s="9" t="s">
        <v>21</v>
      </c>
      <c r="B21" s="38">
        <v>100581561.61612284</v>
      </c>
      <c r="C21" s="38">
        <v>0</v>
      </c>
      <c r="D21" s="38">
        <v>0</v>
      </c>
      <c r="E21" s="38">
        <v>0</v>
      </c>
      <c r="F21" s="38">
        <v>0</v>
      </c>
      <c r="G21" s="38">
        <v>17600000</v>
      </c>
      <c r="H21" s="38">
        <f t="shared" ref="H21:H35" si="6">+B21+C21+D21+G21+E21+F21</f>
        <v>118181561.61612284</v>
      </c>
      <c r="I21" s="8">
        <v>101005624.4359</v>
      </c>
      <c r="J21" s="8">
        <f>+I21+H21</f>
        <v>219187186.05202284</v>
      </c>
      <c r="K21" s="8">
        <f>30000000+69658000</f>
        <v>99658000</v>
      </c>
      <c r="L21" s="8"/>
      <c r="M21" s="8"/>
      <c r="N21" s="57">
        <f t="shared" ref="N21:N35" si="7">+J21+K21+L21+M21</f>
        <v>318845186.05202281</v>
      </c>
    </row>
    <row r="22" spans="1:14" ht="14.25" x14ac:dyDescent="0.2">
      <c r="A22" s="9" t="s">
        <v>35</v>
      </c>
      <c r="B22" s="8">
        <v>33080132.697000004</v>
      </c>
      <c r="C22" s="38">
        <v>4270800</v>
      </c>
      <c r="D22" s="38">
        <v>0</v>
      </c>
      <c r="E22" s="8">
        <v>4800000</v>
      </c>
      <c r="F22" s="38">
        <v>0</v>
      </c>
      <c r="G22" s="8">
        <v>19218600</v>
      </c>
      <c r="H22" s="38">
        <f t="shared" si="6"/>
        <v>61369532.697000004</v>
      </c>
      <c r="I22" s="8">
        <v>12094394.171700001</v>
      </c>
      <c r="J22" s="8">
        <f t="shared" ref="J22:J35" si="8">+H22+I22</f>
        <v>73463926.868699998</v>
      </c>
      <c r="K22" s="8"/>
      <c r="L22" s="8"/>
      <c r="M22" s="8"/>
      <c r="N22" s="57">
        <f t="shared" si="7"/>
        <v>73463926.868699998</v>
      </c>
    </row>
    <row r="23" spans="1:14" ht="14.25" x14ac:dyDescent="0.2">
      <c r="A23" s="9" t="s">
        <v>23</v>
      </c>
      <c r="B23" s="38">
        <v>0</v>
      </c>
      <c r="C23" s="38">
        <v>0</v>
      </c>
      <c r="D23" s="38">
        <v>0</v>
      </c>
      <c r="E23" s="38">
        <v>0</v>
      </c>
      <c r="F23" s="38"/>
      <c r="G23" s="38">
        <v>12812400.000000002</v>
      </c>
      <c r="H23" s="38">
        <f t="shared" si="6"/>
        <v>12812400.000000002</v>
      </c>
      <c r="I23" s="8">
        <v>20423076.640799999</v>
      </c>
      <c r="J23" s="8">
        <f t="shared" si="8"/>
        <v>33235476.640799999</v>
      </c>
      <c r="K23" s="8"/>
      <c r="L23" s="8"/>
      <c r="M23" s="8"/>
      <c r="N23" s="57">
        <f t="shared" si="7"/>
        <v>33235476.640799999</v>
      </c>
    </row>
    <row r="24" spans="1:14" ht="14.25" x14ac:dyDescent="0.2">
      <c r="A24" s="9" t="s">
        <v>17</v>
      </c>
      <c r="B24" s="8">
        <v>30984417</v>
      </c>
      <c r="C24" s="38">
        <v>11288738.715000002</v>
      </c>
      <c r="D24" s="38">
        <v>6773488.8000000007</v>
      </c>
      <c r="E24" s="38">
        <v>3800000</v>
      </c>
      <c r="F24" s="38">
        <v>10675528.7094</v>
      </c>
      <c r="G24" s="38">
        <v>252570000</v>
      </c>
      <c r="H24" s="38">
        <f t="shared" si="6"/>
        <v>316092173.22439998</v>
      </c>
      <c r="I24" s="8">
        <v>51773993</v>
      </c>
      <c r="J24" s="8">
        <f t="shared" si="8"/>
        <v>367866166.22439998</v>
      </c>
      <c r="K24" s="8"/>
      <c r="L24" s="8">
        <v>180000000</v>
      </c>
      <c r="M24" s="8">
        <v>-94956741</v>
      </c>
      <c r="N24" s="57">
        <f t="shared" si="7"/>
        <v>452909425.22440004</v>
      </c>
    </row>
    <row r="25" spans="1:14" ht="14.25" x14ac:dyDescent="0.2">
      <c r="A25" s="9" t="s">
        <v>20</v>
      </c>
      <c r="B25" s="38">
        <v>1000000</v>
      </c>
      <c r="C25" s="38">
        <v>2709297.2916000001</v>
      </c>
      <c r="D25" s="38">
        <v>2000000</v>
      </c>
      <c r="E25" s="38">
        <v>0</v>
      </c>
      <c r="F25" s="38">
        <v>2573832.8541000001</v>
      </c>
      <c r="G25" s="38">
        <v>3000000</v>
      </c>
      <c r="H25" s="38">
        <f t="shared" si="6"/>
        <v>11283130.1457</v>
      </c>
      <c r="I25" s="8">
        <v>4843456.6242000004</v>
      </c>
      <c r="J25" s="8">
        <f t="shared" si="8"/>
        <v>16126586.769900002</v>
      </c>
      <c r="K25" s="8"/>
      <c r="L25" s="8"/>
      <c r="M25" s="8"/>
      <c r="N25" s="57">
        <f t="shared" si="7"/>
        <v>16126586.769900002</v>
      </c>
    </row>
    <row r="26" spans="1:14" ht="14.25" x14ac:dyDescent="0.2">
      <c r="A26" s="7" t="s">
        <v>36</v>
      </c>
      <c r="B26" s="38">
        <v>0</v>
      </c>
      <c r="C26" s="38">
        <v>0</v>
      </c>
      <c r="D26" s="38">
        <v>0</v>
      </c>
      <c r="E26" s="38"/>
      <c r="F26" s="38"/>
      <c r="G26" s="38"/>
      <c r="H26" s="38">
        <f t="shared" si="6"/>
        <v>0</v>
      </c>
      <c r="I26" s="8">
        <v>25000000</v>
      </c>
      <c r="J26" s="8">
        <f t="shared" si="8"/>
        <v>25000000</v>
      </c>
      <c r="K26" s="8"/>
      <c r="L26" s="8"/>
      <c r="M26" s="8"/>
      <c r="N26" s="57">
        <f t="shared" si="7"/>
        <v>25000000</v>
      </c>
    </row>
    <row r="27" spans="1:14" ht="14.25" x14ac:dyDescent="0.2">
      <c r="A27" s="9" t="s">
        <v>15</v>
      </c>
      <c r="B27" s="38">
        <v>8114515.7291999999</v>
      </c>
      <c r="C27" s="38">
        <v>8114515.7291999999</v>
      </c>
      <c r="D27" s="38">
        <v>8114515.7291999999</v>
      </c>
      <c r="E27" s="38">
        <v>8114515.7291999999</v>
      </c>
      <c r="F27" s="38">
        <v>8114515.7291999999</v>
      </c>
      <c r="G27" s="38">
        <v>8114515.7291999999</v>
      </c>
      <c r="H27" s="38">
        <f t="shared" si="6"/>
        <v>48687094.375199996</v>
      </c>
      <c r="I27" s="8">
        <v>21970705.655400001</v>
      </c>
      <c r="J27" s="8">
        <f t="shared" si="8"/>
        <v>70657800.030599996</v>
      </c>
      <c r="K27" s="8">
        <v>69343640</v>
      </c>
      <c r="L27" s="8"/>
      <c r="M27" s="8"/>
      <c r="N27" s="57">
        <f t="shared" si="7"/>
        <v>140001440.03060001</v>
      </c>
    </row>
    <row r="28" spans="1:14" ht="14.25" x14ac:dyDescent="0.2">
      <c r="A28" s="9" t="s">
        <v>25</v>
      </c>
      <c r="B28" s="38">
        <v>3000000</v>
      </c>
      <c r="C28" s="38">
        <v>533850</v>
      </c>
      <c r="D28" s="38">
        <v>5000000</v>
      </c>
      <c r="E28" s="38">
        <v>1601550.0000000002</v>
      </c>
      <c r="F28" s="38"/>
      <c r="G28" s="38">
        <v>38437200</v>
      </c>
      <c r="H28" s="38">
        <f t="shared" si="6"/>
        <v>48572600</v>
      </c>
      <c r="I28" s="8">
        <v>23489400</v>
      </c>
      <c r="J28" s="8">
        <f t="shared" si="8"/>
        <v>72062000</v>
      </c>
      <c r="K28" s="8"/>
      <c r="L28" s="8"/>
      <c r="M28" s="8"/>
      <c r="N28" s="57">
        <f t="shared" si="7"/>
        <v>72062000</v>
      </c>
    </row>
    <row r="29" spans="1:14" ht="14.25" x14ac:dyDescent="0.2">
      <c r="A29" s="9" t="s">
        <v>27</v>
      </c>
      <c r="B29" s="38">
        <v>0</v>
      </c>
      <c r="C29" s="38">
        <v>0</v>
      </c>
      <c r="D29" s="38">
        <v>0</v>
      </c>
      <c r="E29" s="38"/>
      <c r="F29" s="38"/>
      <c r="G29" s="38">
        <v>61499520.000000007</v>
      </c>
      <c r="H29" s="38">
        <f t="shared" si="6"/>
        <v>61499520.000000007</v>
      </c>
      <c r="I29" s="8">
        <v>93477842.885100007</v>
      </c>
      <c r="J29" s="8">
        <f t="shared" si="8"/>
        <v>154977362.88510001</v>
      </c>
      <c r="K29" s="8"/>
      <c r="L29" s="8"/>
      <c r="M29" s="8"/>
      <c r="N29" s="57">
        <f t="shared" si="7"/>
        <v>154977362.88510001</v>
      </c>
    </row>
    <row r="30" spans="1:14" ht="14.25" x14ac:dyDescent="0.2">
      <c r="A30" s="9" t="s">
        <v>49</v>
      </c>
      <c r="B30" s="8">
        <v>15000000</v>
      </c>
      <c r="C30" s="8">
        <v>17346275.941500001</v>
      </c>
      <c r="D30" s="8">
        <v>8240989.0650000004</v>
      </c>
      <c r="E30" s="8"/>
      <c r="F30" s="38">
        <v>22577477.430000003</v>
      </c>
      <c r="G30" s="8">
        <v>345283320.95319998</v>
      </c>
      <c r="H30" s="38">
        <f t="shared" si="6"/>
        <v>408448063.3897</v>
      </c>
      <c r="I30" s="8">
        <v>26692500.000000004</v>
      </c>
      <c r="J30" s="8">
        <f t="shared" si="8"/>
        <v>435140563.3897</v>
      </c>
      <c r="K30" s="8"/>
      <c r="L30" s="8"/>
      <c r="M30" s="8">
        <v>-15000000</v>
      </c>
      <c r="N30" s="57">
        <f t="shared" si="7"/>
        <v>420140563.3897</v>
      </c>
    </row>
    <row r="31" spans="1:14" ht="14.25" x14ac:dyDescent="0.2">
      <c r="A31" s="9" t="s">
        <v>22</v>
      </c>
      <c r="B31" s="38">
        <v>0</v>
      </c>
      <c r="C31" s="38">
        <v>0</v>
      </c>
      <c r="D31" s="38">
        <v>0</v>
      </c>
      <c r="E31" s="38"/>
      <c r="F31" s="38"/>
      <c r="G31" s="38"/>
      <c r="H31" s="38">
        <f t="shared" si="6"/>
        <v>0</v>
      </c>
      <c r="I31" s="8">
        <v>9103394.9121000003</v>
      </c>
      <c r="J31" s="8">
        <f t="shared" si="8"/>
        <v>9103394.9121000003</v>
      </c>
      <c r="K31" s="8"/>
      <c r="L31" s="8"/>
      <c r="M31" s="8"/>
      <c r="N31" s="57">
        <f t="shared" si="7"/>
        <v>9103394.9121000003</v>
      </c>
    </row>
    <row r="32" spans="1:14" ht="14.25" x14ac:dyDescent="0.2">
      <c r="A32" s="9" t="s">
        <v>24</v>
      </c>
      <c r="B32" s="8">
        <v>10402007.458800001</v>
      </c>
      <c r="C32" s="8">
        <v>4045224.8856000002</v>
      </c>
      <c r="D32" s="8">
        <v>1733668.2657000001</v>
      </c>
      <c r="E32" s="8"/>
      <c r="F32" s="8">
        <v>10402007.458800001</v>
      </c>
      <c r="G32" s="8">
        <v>9353052</v>
      </c>
      <c r="H32" s="38">
        <f t="shared" si="6"/>
        <v>35935960.068900004</v>
      </c>
      <c r="I32" s="8">
        <v>29472354.110700004</v>
      </c>
      <c r="J32" s="8">
        <f t="shared" si="8"/>
        <v>65408314.179600008</v>
      </c>
      <c r="K32" s="8"/>
      <c r="L32" s="8"/>
      <c r="M32" s="8"/>
      <c r="N32" s="57">
        <f t="shared" si="7"/>
        <v>65408314.179600008</v>
      </c>
    </row>
    <row r="33" spans="1:14" ht="14.25" x14ac:dyDescent="0.2">
      <c r="A33" s="9" t="s">
        <v>16</v>
      </c>
      <c r="B33" s="38">
        <v>3203100.0000000005</v>
      </c>
      <c r="C33" s="38">
        <v>0</v>
      </c>
      <c r="D33" s="38">
        <v>0</v>
      </c>
      <c r="E33" s="38"/>
      <c r="F33" s="38">
        <v>22047014.174400002</v>
      </c>
      <c r="G33" s="38">
        <v>9929271.5391000006</v>
      </c>
      <c r="H33" s="38">
        <f t="shared" si="6"/>
        <v>35179385.713500001</v>
      </c>
      <c r="I33" s="8">
        <v>52047371.559900008</v>
      </c>
      <c r="J33" s="8">
        <f>+H33+I33</f>
        <v>87226757.273400009</v>
      </c>
      <c r="K33" s="8"/>
      <c r="L33" s="8"/>
      <c r="M33" s="8"/>
      <c r="N33" s="57">
        <f t="shared" si="7"/>
        <v>87226757.273400009</v>
      </c>
    </row>
    <row r="34" spans="1:14" ht="14.25" x14ac:dyDescent="0.2">
      <c r="A34" s="9" t="s">
        <v>28</v>
      </c>
      <c r="B34" s="38">
        <v>0</v>
      </c>
      <c r="C34" s="38">
        <v>0</v>
      </c>
      <c r="D34" s="38">
        <v>0</v>
      </c>
      <c r="E34" s="38"/>
      <c r="F34" s="38"/>
      <c r="G34" s="38"/>
      <c r="H34" s="38">
        <f t="shared" si="6"/>
        <v>0</v>
      </c>
      <c r="I34" s="8">
        <v>37970906.934900001</v>
      </c>
      <c r="J34" s="8">
        <f t="shared" si="8"/>
        <v>37970906.934900001</v>
      </c>
      <c r="K34" s="8"/>
      <c r="L34" s="8"/>
      <c r="M34" s="8">
        <v>13251473</v>
      </c>
      <c r="N34" s="57">
        <f t="shared" si="7"/>
        <v>51222379.934900001</v>
      </c>
    </row>
    <row r="35" spans="1:14" ht="14.25" x14ac:dyDescent="0.2">
      <c r="A35" s="9" t="s">
        <v>26</v>
      </c>
      <c r="B35" s="38">
        <v>0</v>
      </c>
      <c r="C35" s="38">
        <v>0</v>
      </c>
      <c r="D35" s="38">
        <v>0</v>
      </c>
      <c r="E35" s="38"/>
      <c r="F35" s="38"/>
      <c r="G35" s="38"/>
      <c r="H35" s="38">
        <f t="shared" si="6"/>
        <v>0</v>
      </c>
      <c r="I35" s="8">
        <v>22408119.923700005</v>
      </c>
      <c r="J35" s="8">
        <f t="shared" si="8"/>
        <v>22408119.923700005</v>
      </c>
      <c r="K35" s="8"/>
      <c r="L35" s="8"/>
      <c r="M35" s="8"/>
      <c r="N35" s="57">
        <f t="shared" si="7"/>
        <v>22408119.923700005</v>
      </c>
    </row>
    <row r="36" spans="1:14" ht="15" x14ac:dyDescent="0.25">
      <c r="A36" s="12" t="s">
        <v>40</v>
      </c>
      <c r="B36" s="6">
        <f>SUM(B21:B35)</f>
        <v>205365734.50112283</v>
      </c>
      <c r="C36" s="6">
        <f t="shared" ref="C36:I36" si="9">SUM(C21:C35)</f>
        <v>48308702.562899999</v>
      </c>
      <c r="D36" s="6">
        <f t="shared" si="9"/>
        <v>31862661.859900005</v>
      </c>
      <c r="E36" s="6">
        <f>SUM(E21:E35)</f>
        <v>18316065.729200002</v>
      </c>
      <c r="F36" s="6">
        <f t="shared" si="9"/>
        <v>76390376.355900005</v>
      </c>
      <c r="G36" s="6">
        <f>SUM(G21:G35)</f>
        <v>777817880.22150004</v>
      </c>
      <c r="H36" s="39">
        <f t="shared" si="9"/>
        <v>1158061421.2305229</v>
      </c>
      <c r="I36" s="6">
        <f t="shared" si="9"/>
        <v>531773140.85440004</v>
      </c>
      <c r="J36" s="6">
        <f>SUM(J21:J35)</f>
        <v>1689834562.084923</v>
      </c>
      <c r="K36" s="6">
        <f>SUM(K21:K35)</f>
        <v>169001640</v>
      </c>
      <c r="L36" s="6">
        <f>SUM(L21:L35)</f>
        <v>180000000</v>
      </c>
      <c r="M36" s="6">
        <f>SUM(M21:M35)</f>
        <v>-96705268</v>
      </c>
      <c r="N36" s="58">
        <f>SUM(N21:N35)</f>
        <v>1942130934.084923</v>
      </c>
    </row>
    <row r="37" spans="1:14" ht="15" x14ac:dyDescent="0.25">
      <c r="A37" s="33" t="s">
        <v>41</v>
      </c>
      <c r="B37" s="34">
        <f t="shared" ref="B37:G37" si="10">+B36+B19</f>
        <v>1418833071.3142548</v>
      </c>
      <c r="C37" s="34">
        <f t="shared" si="10"/>
        <v>412238008.7877475</v>
      </c>
      <c r="D37" s="34">
        <f t="shared" si="10"/>
        <v>345181203.72862858</v>
      </c>
      <c r="E37" s="34">
        <f t="shared" si="10"/>
        <v>60775891.691590518</v>
      </c>
      <c r="F37" s="34">
        <f t="shared" si="10"/>
        <v>398544504.39134461</v>
      </c>
      <c r="G37" s="34">
        <f t="shared" si="10"/>
        <v>1993362862.200139</v>
      </c>
      <c r="H37" s="40">
        <f>+B37+C37+D37+G37+E37+F37</f>
        <v>4628935542.1137047</v>
      </c>
      <c r="I37" s="34">
        <f t="shared" ref="I37:N37" si="11">+I36+I19</f>
        <v>875586260.10201144</v>
      </c>
      <c r="J37" s="34">
        <f t="shared" si="11"/>
        <v>5504521802.2157164</v>
      </c>
      <c r="K37" s="34">
        <f t="shared" si="11"/>
        <v>169001640</v>
      </c>
      <c r="L37" s="34">
        <f t="shared" si="11"/>
        <v>180000000</v>
      </c>
      <c r="M37" s="34">
        <f t="shared" si="11"/>
        <v>-96705268</v>
      </c>
      <c r="N37" s="59">
        <f t="shared" si="11"/>
        <v>5756818174.2157164</v>
      </c>
    </row>
    <row r="38" spans="1:14" ht="14.25" x14ac:dyDescent="0.2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60"/>
    </row>
    <row r="39" spans="1:14" ht="15" x14ac:dyDescent="0.25">
      <c r="A39" s="29" t="s">
        <v>11</v>
      </c>
      <c r="B39" s="30">
        <f>+B41</f>
        <v>2582824898.4571533</v>
      </c>
      <c r="C39" s="30">
        <f>+C137</f>
        <v>1387835936</v>
      </c>
      <c r="D39" s="30">
        <f>+D159</f>
        <v>1277482235</v>
      </c>
      <c r="E39" s="30">
        <f>+E193</f>
        <v>229329000</v>
      </c>
      <c r="F39" s="30">
        <f>+F73</f>
        <v>7658796711.0707998</v>
      </c>
      <c r="G39" s="30">
        <f>+G113</f>
        <v>12530985964.730202</v>
      </c>
      <c r="H39" s="30">
        <f>+B39+C39+D39+G39+E39+F39</f>
        <v>25667254745.258156</v>
      </c>
      <c r="I39" s="30">
        <v>0</v>
      </c>
      <c r="J39" s="30">
        <f>+I39+H39</f>
        <v>25667254745.258156</v>
      </c>
      <c r="K39" s="30">
        <f>+K41+K73+K113+K137+K159+K193</f>
        <v>1333409028</v>
      </c>
      <c r="L39" s="30">
        <f>+L41+L73+L113+L137+L159+L193</f>
        <v>948297717</v>
      </c>
      <c r="M39" s="30">
        <f>+M41+M73+M113+M137+M159+M193</f>
        <v>-13577866</v>
      </c>
      <c r="N39" s="61">
        <f>+K39+J39+L39</f>
        <v>27948961490.258156</v>
      </c>
    </row>
    <row r="40" spans="1:14" ht="1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61"/>
    </row>
    <row r="41" spans="1:14" ht="15" x14ac:dyDescent="0.25">
      <c r="A41" s="29" t="s">
        <v>137</v>
      </c>
      <c r="B41" s="30">
        <f>+B42+B45+B56+B60+B64+B69</f>
        <v>2582824898.4571533</v>
      </c>
      <c r="C41" s="30"/>
      <c r="D41" s="30"/>
      <c r="E41" s="30"/>
      <c r="F41" s="30"/>
      <c r="G41" s="30"/>
      <c r="H41" s="30">
        <f>+H42+H45+H56+H60+H64+H69</f>
        <v>2582824898.4571533</v>
      </c>
      <c r="I41" s="30"/>
      <c r="J41" s="30">
        <f>+J42+J45+J56+J60+J64+J69</f>
        <v>2582824898.4571533</v>
      </c>
      <c r="K41" s="30">
        <f>+K42+K45+K56+K60+K64+K69</f>
        <v>198409028</v>
      </c>
      <c r="L41" s="30">
        <f>+L42+L45+L56+L60+L64+L69</f>
        <v>142353117</v>
      </c>
      <c r="M41" s="30">
        <f>+M42+M45+M56+M60+M64+M69</f>
        <v>0</v>
      </c>
      <c r="N41" s="61">
        <f>+N42+N45+N56+N60+N64+N69</f>
        <v>2923587043.4571533</v>
      </c>
    </row>
    <row r="42" spans="1:14" s="23" customFormat="1" ht="15" x14ac:dyDescent="0.25">
      <c r="A42" s="10" t="s">
        <v>8</v>
      </c>
      <c r="B42" s="6">
        <f>+SUM(B43:B44)</f>
        <v>146451416.7288</v>
      </c>
      <c r="C42" s="6"/>
      <c r="D42" s="6"/>
      <c r="E42" s="6"/>
      <c r="F42" s="6"/>
      <c r="G42" s="6"/>
      <c r="H42" s="6">
        <f>+SUM(H43:H44)</f>
        <v>146451416.7288</v>
      </c>
      <c r="I42" s="6"/>
      <c r="J42" s="6">
        <f>+SUM(J43:J44)</f>
        <v>146451416.7288</v>
      </c>
      <c r="K42" s="6">
        <f>+SUM(K43:K44)</f>
        <v>-58761637</v>
      </c>
      <c r="L42" s="6">
        <f>+SUM(L43:L44)</f>
        <v>143930920</v>
      </c>
      <c r="M42" s="6">
        <f>+SUM(M43:M44)</f>
        <v>0</v>
      </c>
      <c r="N42" s="58">
        <f>+SUM(N43:N44)</f>
        <v>231620699.7288</v>
      </c>
    </row>
    <row r="43" spans="1:14" s="23" customFormat="1" ht="15" hidden="1" outlineLevel="1" x14ac:dyDescent="0.25">
      <c r="A43" s="26" t="s">
        <v>182</v>
      </c>
      <c r="B43" s="8">
        <v>72380241.724800006</v>
      </c>
      <c r="C43" s="6"/>
      <c r="D43" s="6"/>
      <c r="E43" s="6"/>
      <c r="F43" s="6"/>
      <c r="G43" s="6"/>
      <c r="H43" s="8">
        <f>+B43+C43+D43+G43+E43+F43</f>
        <v>72380241.724800006</v>
      </c>
      <c r="I43" s="6"/>
      <c r="J43" s="15">
        <f>+H43+I43</f>
        <v>72380241.724800006</v>
      </c>
      <c r="K43" s="15"/>
      <c r="L43" s="15">
        <v>143930920</v>
      </c>
      <c r="M43" s="15"/>
      <c r="N43" s="62">
        <f>+J43+K43+L43+M43</f>
        <v>216311161.72479999</v>
      </c>
    </row>
    <row r="44" spans="1:14" s="23" customFormat="1" ht="15" hidden="1" outlineLevel="1" x14ac:dyDescent="0.25">
      <c r="A44" s="26" t="s">
        <v>138</v>
      </c>
      <c r="B44" s="8">
        <v>74071175.004000008</v>
      </c>
      <c r="C44" s="6"/>
      <c r="D44" s="6"/>
      <c r="E44" s="6"/>
      <c r="F44" s="6"/>
      <c r="G44" s="6"/>
      <c r="H44" s="8">
        <f>+B44+C44+D44+G44+E44+F44</f>
        <v>74071175.004000008</v>
      </c>
      <c r="I44" s="6"/>
      <c r="J44" s="15">
        <f>+H44+I44</f>
        <v>74071175.004000008</v>
      </c>
      <c r="K44" s="15">
        <v>-58761637</v>
      </c>
      <c r="L44" s="15"/>
      <c r="M44" s="15"/>
      <c r="N44" s="62">
        <f>+J44+K44+L44+M44</f>
        <v>15309538.004000008</v>
      </c>
    </row>
    <row r="45" spans="1:14" s="23" customFormat="1" ht="15" collapsed="1" x14ac:dyDescent="0.25">
      <c r="A45" s="35" t="s">
        <v>51</v>
      </c>
      <c r="B45" s="11">
        <f>+B46+B47+B48+B55</f>
        <v>1402427117.8214002</v>
      </c>
      <c r="C45" s="6"/>
      <c r="D45" s="6"/>
      <c r="E45" s="6"/>
      <c r="F45" s="6"/>
      <c r="G45" s="6"/>
      <c r="H45" s="11">
        <f>+H46+H47+H48+H55</f>
        <v>1402427117.8214002</v>
      </c>
      <c r="I45" s="6"/>
      <c r="J45" s="11">
        <f>+J46+J48+J55+J47</f>
        <v>1402427117.8214002</v>
      </c>
      <c r="K45" s="11">
        <f>+K46+K47+K48+K55</f>
        <v>257170665</v>
      </c>
      <c r="L45" s="11">
        <f>+L46+L47+L48+L55</f>
        <v>-30000000</v>
      </c>
      <c r="M45" s="11">
        <f>+M46+M47+M48+M55</f>
        <v>0</v>
      </c>
      <c r="N45" s="56">
        <f>+N46+N48+N55+N47</f>
        <v>1629597782.8214002</v>
      </c>
    </row>
    <row r="46" spans="1:14" s="23" customFormat="1" ht="15" hidden="1" outlineLevel="1" x14ac:dyDescent="0.25">
      <c r="A46" s="26" t="s">
        <v>84</v>
      </c>
      <c r="B46" s="8">
        <v>257692066.15000001</v>
      </c>
      <c r="C46" s="6"/>
      <c r="D46" s="6"/>
      <c r="E46" s="6"/>
      <c r="F46" s="6"/>
      <c r="G46" s="6"/>
      <c r="H46" s="8">
        <f>+B46+C46+D46+G46+E46+F46</f>
        <v>257692066.15000001</v>
      </c>
      <c r="I46" s="6"/>
      <c r="J46" s="15">
        <f>+H46+I46</f>
        <v>257692066.15000001</v>
      </c>
      <c r="K46" s="15">
        <v>58761637</v>
      </c>
      <c r="L46" s="15"/>
      <c r="M46" s="15"/>
      <c r="N46" s="62">
        <f>+J46+K46+L46+M46</f>
        <v>316453703.14999998</v>
      </c>
    </row>
    <row r="47" spans="1:14" s="23" customFormat="1" ht="15" hidden="1" outlineLevel="1" x14ac:dyDescent="0.25">
      <c r="A47" s="26" t="s">
        <v>183</v>
      </c>
      <c r="B47" s="8">
        <v>111796736.92</v>
      </c>
      <c r="C47" s="6"/>
      <c r="D47" s="6"/>
      <c r="E47" s="6"/>
      <c r="F47" s="6"/>
      <c r="G47" s="6"/>
      <c r="H47" s="8">
        <f>+B47+C47+D47+G47+E47+F47</f>
        <v>111796736.92</v>
      </c>
      <c r="I47" s="6"/>
      <c r="J47" s="15">
        <f>+H47+I47</f>
        <v>111796736.92</v>
      </c>
      <c r="K47" s="15"/>
      <c r="L47" s="15"/>
      <c r="M47" s="15"/>
      <c r="N47" s="62">
        <f>+J47+K47+L47+M47</f>
        <v>111796736.92</v>
      </c>
    </row>
    <row r="48" spans="1:14" s="23" customFormat="1" ht="15" hidden="1" outlineLevel="1" x14ac:dyDescent="0.25">
      <c r="A48" s="26" t="s">
        <v>85</v>
      </c>
      <c r="B48" s="11">
        <f>+B49+B52</f>
        <v>570000000</v>
      </c>
      <c r="C48" s="6"/>
      <c r="D48" s="6"/>
      <c r="E48" s="6"/>
      <c r="F48" s="6"/>
      <c r="G48" s="6"/>
      <c r="H48" s="11">
        <f>+H49+H52</f>
        <v>570000000</v>
      </c>
      <c r="I48" s="11"/>
      <c r="J48" s="11">
        <f>+J49+J52</f>
        <v>570000000</v>
      </c>
      <c r="K48" s="11">
        <f>+K49+K52</f>
        <v>198409028</v>
      </c>
      <c r="L48" s="11">
        <f>+L49+L52</f>
        <v>-30000000</v>
      </c>
      <c r="M48" s="11">
        <f>+M49+M52</f>
        <v>0</v>
      </c>
      <c r="N48" s="56">
        <f>+N49+N52</f>
        <v>738409028</v>
      </c>
    </row>
    <row r="49" spans="1:14" s="23" customFormat="1" ht="15" hidden="1" outlineLevel="2" x14ac:dyDescent="0.25">
      <c r="A49" s="26" t="s">
        <v>139</v>
      </c>
      <c r="B49" s="11">
        <f>+B50+B51</f>
        <v>340000000</v>
      </c>
      <c r="C49" s="6"/>
      <c r="D49" s="6"/>
      <c r="E49" s="6"/>
      <c r="F49" s="6"/>
      <c r="G49" s="6"/>
      <c r="H49" s="11">
        <f>+H50+H51</f>
        <v>340000000</v>
      </c>
      <c r="I49" s="11"/>
      <c r="J49" s="11">
        <f>+J50+J51</f>
        <v>340000000</v>
      </c>
      <c r="K49" s="11">
        <f>+K50+K51</f>
        <v>198409028</v>
      </c>
      <c r="L49" s="11">
        <f>+L50+L51</f>
        <v>0</v>
      </c>
      <c r="M49" s="11">
        <f>+M50+M51</f>
        <v>0</v>
      </c>
      <c r="N49" s="56">
        <f>+N50+N51</f>
        <v>538409028</v>
      </c>
    </row>
    <row r="50" spans="1:14" s="23" customFormat="1" ht="15" hidden="1" outlineLevel="2" x14ac:dyDescent="0.25">
      <c r="A50" s="26" t="s">
        <v>140</v>
      </c>
      <c r="B50" s="8">
        <v>100000000</v>
      </c>
      <c r="C50" s="6"/>
      <c r="D50" s="6"/>
      <c r="E50" s="6"/>
      <c r="F50" s="6"/>
      <c r="G50" s="6"/>
      <c r="H50" s="8">
        <f>+B50+C50+D50+G50+E50+F50</f>
        <v>100000000</v>
      </c>
      <c r="I50" s="6"/>
      <c r="J50" s="15">
        <f>+H50+I50</f>
        <v>100000000</v>
      </c>
      <c r="K50" s="15"/>
      <c r="L50" s="15"/>
      <c r="M50" s="15"/>
      <c r="N50" s="62">
        <f>+J50+K50+L50+M50</f>
        <v>100000000</v>
      </c>
    </row>
    <row r="51" spans="1:14" s="23" customFormat="1" ht="15" hidden="1" outlineLevel="2" x14ac:dyDescent="0.25">
      <c r="A51" s="26" t="s">
        <v>141</v>
      </c>
      <c r="B51" s="8">
        <v>240000000</v>
      </c>
      <c r="C51" s="6"/>
      <c r="D51" s="6"/>
      <c r="E51" s="6"/>
      <c r="F51" s="6"/>
      <c r="G51" s="6"/>
      <c r="H51" s="8">
        <f>+B51+C51+D51+G51+E51+F51</f>
        <v>240000000</v>
      </c>
      <c r="I51" s="6"/>
      <c r="J51" s="15">
        <f>+H51+I51</f>
        <v>240000000</v>
      </c>
      <c r="K51" s="15">
        <v>198409028</v>
      </c>
      <c r="L51" s="15"/>
      <c r="M51" s="15"/>
      <c r="N51" s="62">
        <f>+J51+K51+L51+M51</f>
        <v>438409028</v>
      </c>
    </row>
    <row r="52" spans="1:14" s="23" customFormat="1" ht="15" hidden="1" outlineLevel="2" x14ac:dyDescent="0.25">
      <c r="A52" s="26" t="s">
        <v>142</v>
      </c>
      <c r="B52" s="11">
        <f>+B53+B54</f>
        <v>230000000</v>
      </c>
      <c r="C52" s="6"/>
      <c r="D52" s="6"/>
      <c r="E52" s="6"/>
      <c r="F52" s="6"/>
      <c r="G52" s="6"/>
      <c r="H52" s="11">
        <f>+H53+H54</f>
        <v>230000000</v>
      </c>
      <c r="I52" s="11"/>
      <c r="J52" s="11">
        <f>+J53+J54</f>
        <v>230000000</v>
      </c>
      <c r="K52" s="11">
        <f>+K53+K54</f>
        <v>0</v>
      </c>
      <c r="L52" s="11">
        <f>+L53+L54</f>
        <v>-30000000</v>
      </c>
      <c r="M52" s="11">
        <f>+M53+M54</f>
        <v>0</v>
      </c>
      <c r="N52" s="56">
        <f>+N53+N54</f>
        <v>200000000</v>
      </c>
    </row>
    <row r="53" spans="1:14" s="23" customFormat="1" ht="15" hidden="1" outlineLevel="2" x14ac:dyDescent="0.25">
      <c r="A53" s="26" t="s">
        <v>143</v>
      </c>
      <c r="B53" s="8">
        <f>100000000-20000000</f>
        <v>80000000</v>
      </c>
      <c r="C53" s="6"/>
      <c r="D53" s="6"/>
      <c r="E53" s="6"/>
      <c r="F53" s="6"/>
      <c r="G53" s="6"/>
      <c r="H53" s="8">
        <f>+B53+C53+D53+G53+E53+F53</f>
        <v>80000000</v>
      </c>
      <c r="I53" s="6"/>
      <c r="J53" s="15">
        <f>+H53+I53</f>
        <v>80000000</v>
      </c>
      <c r="K53" s="15"/>
      <c r="L53" s="15">
        <v>-30000000</v>
      </c>
      <c r="M53" s="15"/>
      <c r="N53" s="62">
        <f>+J53+K53+L53+M53</f>
        <v>50000000</v>
      </c>
    </row>
    <row r="54" spans="1:14" s="23" customFormat="1" ht="15" hidden="1" outlineLevel="2" x14ac:dyDescent="0.25">
      <c r="A54" s="26" t="s">
        <v>144</v>
      </c>
      <c r="B54" s="8">
        <v>150000000</v>
      </c>
      <c r="C54" s="6"/>
      <c r="D54" s="6"/>
      <c r="E54" s="6"/>
      <c r="F54" s="6"/>
      <c r="G54" s="6"/>
      <c r="H54" s="8">
        <f>+B54+C54+D54+G54+E54+F54</f>
        <v>150000000</v>
      </c>
      <c r="I54" s="6"/>
      <c r="J54" s="15">
        <f>+H54+I54</f>
        <v>150000000</v>
      </c>
      <c r="K54" s="15"/>
      <c r="L54" s="15"/>
      <c r="M54" s="15"/>
      <c r="N54" s="62">
        <f>+J54+K54+L54+M54</f>
        <v>150000000</v>
      </c>
    </row>
    <row r="55" spans="1:14" s="23" customFormat="1" ht="15" hidden="1" outlineLevel="1" x14ac:dyDescent="0.25">
      <c r="A55" s="26" t="s">
        <v>86</v>
      </c>
      <c r="B55" s="11">
        <f>+[13]Inversión!$D$60+20000000</f>
        <v>462938314.75140011</v>
      </c>
      <c r="C55" s="6"/>
      <c r="D55" s="6"/>
      <c r="E55" s="6"/>
      <c r="F55" s="6"/>
      <c r="G55" s="6"/>
      <c r="H55" s="8">
        <f>+B55+C55+D55+G55+E55+F55</f>
        <v>462938314.75140011</v>
      </c>
      <c r="I55" s="6"/>
      <c r="J55" s="15">
        <f>+H55+I55</f>
        <v>462938314.75140011</v>
      </c>
      <c r="K55" s="15"/>
      <c r="L55" s="15"/>
      <c r="M55" s="15"/>
      <c r="N55" s="62">
        <f>+J55+K55+L55+M55</f>
        <v>462938314.75140011</v>
      </c>
    </row>
    <row r="56" spans="1:14" s="23" customFormat="1" ht="15" collapsed="1" x14ac:dyDescent="0.25">
      <c r="A56" s="35" t="s">
        <v>33</v>
      </c>
      <c r="B56" s="11">
        <f>SUM(B57:B59)</f>
        <v>182245843.7419</v>
      </c>
      <c r="C56" s="6"/>
      <c r="D56" s="6"/>
      <c r="E56" s="6"/>
      <c r="F56" s="6"/>
      <c r="G56" s="6"/>
      <c r="H56" s="11">
        <f>SUM(H57:H59)</f>
        <v>182245843.7419</v>
      </c>
      <c r="I56" s="6"/>
      <c r="J56" s="11">
        <f>SUM(J57:J59)</f>
        <v>182245843.7419</v>
      </c>
      <c r="K56" s="11">
        <f>SUM(K57:K59)</f>
        <v>0</v>
      </c>
      <c r="L56" s="11">
        <f>SUM(L57:L59)</f>
        <v>0</v>
      </c>
      <c r="M56" s="11">
        <f>SUM(M57:M59)</f>
        <v>0</v>
      </c>
      <c r="N56" s="56">
        <f>SUM(N57:N59)</f>
        <v>182245843.7419</v>
      </c>
    </row>
    <row r="57" spans="1:14" s="23" customFormat="1" ht="15" hidden="1" outlineLevel="1" x14ac:dyDescent="0.25">
      <c r="A57" s="26" t="s">
        <v>87</v>
      </c>
      <c r="B57" s="8">
        <f>114023631.0208-2000000</f>
        <v>112023631.02079999</v>
      </c>
      <c r="C57" s="6"/>
      <c r="D57" s="6"/>
      <c r="E57" s="6"/>
      <c r="F57" s="6"/>
      <c r="G57" s="6"/>
      <c r="H57" s="8">
        <f>+B57+C57+D57+G57+E57+F57</f>
        <v>112023631.02079999</v>
      </c>
      <c r="I57" s="6"/>
      <c r="J57" s="15">
        <f>+H57+I57</f>
        <v>112023631.02079999</v>
      </c>
      <c r="K57" s="15"/>
      <c r="L57" s="15"/>
      <c r="M57" s="15"/>
      <c r="N57" s="62">
        <f>+J57+K57+L57+M57</f>
        <v>112023631.02079999</v>
      </c>
    </row>
    <row r="58" spans="1:14" s="23" customFormat="1" ht="15" hidden="1" outlineLevel="1" x14ac:dyDescent="0.25">
      <c r="A58" s="26" t="s">
        <v>88</v>
      </c>
      <c r="B58" s="8">
        <f>24498742.7211+2000000</f>
        <v>26498742.721099999</v>
      </c>
      <c r="C58" s="6"/>
      <c r="D58" s="6"/>
      <c r="E58" s="6"/>
      <c r="F58" s="6"/>
      <c r="G58" s="6"/>
      <c r="H58" s="8">
        <f>+B58+C58+D58+G58+E58+F58</f>
        <v>26498742.721099999</v>
      </c>
      <c r="I58" s="6"/>
      <c r="J58" s="15">
        <f>+H58+I58</f>
        <v>26498742.721099999</v>
      </c>
      <c r="K58" s="15"/>
      <c r="L58" s="15"/>
      <c r="M58" s="15"/>
      <c r="N58" s="62">
        <f>+J58+K58+L58+M58</f>
        <v>26498742.721099999</v>
      </c>
    </row>
    <row r="59" spans="1:14" s="23" customFormat="1" ht="15" hidden="1" outlineLevel="1" x14ac:dyDescent="0.25">
      <c r="A59" s="26" t="s">
        <v>89</v>
      </c>
      <c r="B59" s="8">
        <v>43723470</v>
      </c>
      <c r="C59" s="6"/>
      <c r="D59" s="6"/>
      <c r="E59" s="6"/>
      <c r="F59" s="6"/>
      <c r="G59" s="6"/>
      <c r="H59" s="8">
        <f>+B59+C59+D59+G59+E59+F59</f>
        <v>43723470</v>
      </c>
      <c r="I59" s="6"/>
      <c r="J59" s="15">
        <f>+H59+I59</f>
        <v>43723470</v>
      </c>
      <c r="K59" s="15"/>
      <c r="L59" s="15"/>
      <c r="M59" s="15"/>
      <c r="N59" s="62">
        <f>+J59+K59+L59+M59</f>
        <v>43723470</v>
      </c>
    </row>
    <row r="60" spans="1:14" s="23" customFormat="1" ht="15" collapsed="1" x14ac:dyDescent="0.25">
      <c r="A60" s="35" t="s">
        <v>90</v>
      </c>
      <c r="B60" s="11">
        <f>SUM(B61:B63)</f>
        <v>341516237.65885317</v>
      </c>
      <c r="C60" s="6"/>
      <c r="D60" s="6"/>
      <c r="E60" s="6"/>
      <c r="F60" s="6"/>
      <c r="G60" s="6"/>
      <c r="H60" s="11">
        <f>SUM(H61:H63)</f>
        <v>341516237.65885317</v>
      </c>
      <c r="I60" s="6"/>
      <c r="J60" s="11">
        <f>SUM(J61:J63)</f>
        <v>341516237.65885317</v>
      </c>
      <c r="K60" s="11">
        <f>SUM(K61:K63)</f>
        <v>0</v>
      </c>
      <c r="L60" s="11">
        <f>SUM(L61:L63)</f>
        <v>16720182</v>
      </c>
      <c r="M60" s="11">
        <f>SUM(M61:M63)</f>
        <v>0</v>
      </c>
      <c r="N60" s="56">
        <f>SUM(N61:N63)</f>
        <v>358236419.65885317</v>
      </c>
    </row>
    <row r="61" spans="1:14" s="23" customFormat="1" ht="15" hidden="1" outlineLevel="1" x14ac:dyDescent="0.25">
      <c r="A61" s="26" t="s">
        <v>91</v>
      </c>
      <c r="B61" s="8">
        <v>135082242.53635317</v>
      </c>
      <c r="C61" s="6"/>
      <c r="D61" s="6"/>
      <c r="E61" s="6"/>
      <c r="F61" s="6"/>
      <c r="G61" s="6"/>
      <c r="H61" s="8">
        <f>+B61+C61+D61+G61+E61+F61</f>
        <v>135082242.53635317</v>
      </c>
      <c r="I61" s="6"/>
      <c r="J61" s="15">
        <f>+H61+I61</f>
        <v>135082242.53635317</v>
      </c>
      <c r="K61" s="15"/>
      <c r="L61" s="15">
        <v>16720182</v>
      </c>
      <c r="M61" s="15"/>
      <c r="N61" s="62">
        <f>+J61+K61+L61+M61</f>
        <v>151802424.53635317</v>
      </c>
    </row>
    <row r="62" spans="1:14" s="23" customFormat="1" ht="15" hidden="1" outlineLevel="1" x14ac:dyDescent="0.25">
      <c r="A62" s="26" t="s">
        <v>92</v>
      </c>
      <c r="B62" s="8">
        <v>182145255.24240002</v>
      </c>
      <c r="C62" s="6"/>
      <c r="D62" s="6"/>
      <c r="E62" s="6"/>
      <c r="F62" s="6"/>
      <c r="G62" s="6"/>
      <c r="H62" s="8">
        <f>+B62+C62+D62+G62+E62+F62</f>
        <v>182145255.24240002</v>
      </c>
      <c r="I62" s="6"/>
      <c r="J62" s="15">
        <f>+H62+I62</f>
        <v>182145255.24240002</v>
      </c>
      <c r="K62" s="15"/>
      <c r="L62" s="15"/>
      <c r="M62" s="15"/>
      <c r="N62" s="62">
        <f>+J62+K62+L62+M62</f>
        <v>182145255.24240002</v>
      </c>
    </row>
    <row r="63" spans="1:14" s="23" customFormat="1" ht="15" hidden="1" outlineLevel="1" x14ac:dyDescent="0.25">
      <c r="A63" s="26" t="s">
        <v>133</v>
      </c>
      <c r="B63" s="8">
        <v>24288739.880100004</v>
      </c>
      <c r="C63" s="6"/>
      <c r="D63" s="6"/>
      <c r="E63" s="6"/>
      <c r="F63" s="6"/>
      <c r="G63" s="6"/>
      <c r="H63" s="8">
        <f>+B63+C63+D63+G63+E63+F63</f>
        <v>24288739.880100004</v>
      </c>
      <c r="I63" s="6"/>
      <c r="J63" s="15">
        <f>+H63+I63</f>
        <v>24288739.880100004</v>
      </c>
      <c r="K63" s="15"/>
      <c r="L63" s="15"/>
      <c r="M63" s="15"/>
      <c r="N63" s="62">
        <f>+J63+K63+L63+M63</f>
        <v>24288739.880100004</v>
      </c>
    </row>
    <row r="64" spans="1:14" s="23" customFormat="1" ht="15" collapsed="1" x14ac:dyDescent="0.25">
      <c r="A64" s="35" t="s">
        <v>145</v>
      </c>
      <c r="B64" s="11">
        <f>SUM(B65:B68)</f>
        <v>191486226.5</v>
      </c>
      <c r="C64" s="6"/>
      <c r="D64" s="6"/>
      <c r="E64" s="6"/>
      <c r="F64" s="6"/>
      <c r="G64" s="6"/>
      <c r="H64" s="11">
        <f>SUM(H65:H68)</f>
        <v>191486226.5</v>
      </c>
      <c r="I64" s="6"/>
      <c r="J64" s="11">
        <f>SUM(J65:J68)</f>
        <v>191486226.5</v>
      </c>
      <c r="K64" s="11">
        <f>SUM(K65:K68)</f>
        <v>0</v>
      </c>
      <c r="L64" s="11">
        <f>SUM(L65:L68)</f>
        <v>0</v>
      </c>
      <c r="M64" s="11">
        <f>SUM(M65:M68)</f>
        <v>0</v>
      </c>
      <c r="N64" s="56">
        <f>SUM(N65:N68)</f>
        <v>191486226.5</v>
      </c>
    </row>
    <row r="65" spans="1:14" s="23" customFormat="1" ht="15" hidden="1" outlineLevel="1" x14ac:dyDescent="0.25">
      <c r="A65" s="26" t="s">
        <v>93</v>
      </c>
      <c r="B65" s="8">
        <v>24957487.5</v>
      </c>
      <c r="C65" s="6"/>
      <c r="D65" s="6"/>
      <c r="E65" s="6"/>
      <c r="F65" s="6"/>
      <c r="G65" s="6"/>
      <c r="H65" s="8">
        <f>+B65+C65+D65+G65+E65+F65</f>
        <v>24957487.5</v>
      </c>
      <c r="I65" s="6"/>
      <c r="J65" s="15">
        <f>+H65+I65</f>
        <v>24957487.5</v>
      </c>
      <c r="K65" s="15"/>
      <c r="L65" s="15"/>
      <c r="M65" s="15"/>
      <c r="N65" s="62">
        <f>+J65+K65+L65+M65</f>
        <v>24957487.5</v>
      </c>
    </row>
    <row r="66" spans="1:14" s="23" customFormat="1" ht="15" hidden="1" outlineLevel="1" x14ac:dyDescent="0.25">
      <c r="A66" s="26" t="s">
        <v>83</v>
      </c>
      <c r="B66" s="8">
        <v>145100000</v>
      </c>
      <c r="C66" s="6"/>
      <c r="D66" s="6"/>
      <c r="E66" s="6"/>
      <c r="F66" s="6"/>
      <c r="G66" s="6"/>
      <c r="H66" s="8">
        <f>+B66+C66+D66+G66+E66+F66</f>
        <v>145100000</v>
      </c>
      <c r="I66" s="6"/>
      <c r="J66" s="15">
        <f>+H66+I66</f>
        <v>145100000</v>
      </c>
      <c r="K66" s="15"/>
      <c r="L66" s="15"/>
      <c r="M66" s="15"/>
      <c r="N66" s="62">
        <f>+J66+K66+L66+M66</f>
        <v>145100000</v>
      </c>
    </row>
    <row r="67" spans="1:14" s="23" customFormat="1" ht="15" hidden="1" outlineLevel="1" x14ac:dyDescent="0.25">
      <c r="A67" s="26" t="s">
        <v>134</v>
      </c>
      <c r="B67" s="8">
        <v>21428739.000000004</v>
      </c>
      <c r="C67" s="6"/>
      <c r="D67" s="6"/>
      <c r="E67" s="6"/>
      <c r="F67" s="6"/>
      <c r="G67" s="6"/>
      <c r="H67" s="8">
        <f>+B67+C67+D67+G67+E67+F67</f>
        <v>21428739.000000004</v>
      </c>
      <c r="I67" s="6"/>
      <c r="J67" s="15">
        <f>+H67+I67</f>
        <v>21428739.000000004</v>
      </c>
      <c r="K67" s="15"/>
      <c r="L67" s="15"/>
      <c r="M67" s="15"/>
      <c r="N67" s="62">
        <f>+J67+K67+L67+M67</f>
        <v>21428739.000000004</v>
      </c>
    </row>
    <row r="68" spans="1:14" s="23" customFormat="1" ht="15" hidden="1" outlineLevel="1" x14ac:dyDescent="0.25">
      <c r="A68" s="26" t="s">
        <v>202</v>
      </c>
      <c r="B68" s="8"/>
      <c r="C68" s="6"/>
      <c r="D68" s="6"/>
      <c r="E68" s="6"/>
      <c r="F68" s="6"/>
      <c r="G68" s="6"/>
      <c r="H68" s="8">
        <f>+B68+C68+D68+G68+E68+F68</f>
        <v>0</v>
      </c>
      <c r="I68" s="6"/>
      <c r="J68" s="15">
        <f>+H68+I68</f>
        <v>0</v>
      </c>
      <c r="K68" s="15"/>
      <c r="L68" s="15"/>
      <c r="M68" s="15"/>
      <c r="N68" s="62">
        <f>+J68+K68+L68+M68</f>
        <v>0</v>
      </c>
    </row>
    <row r="69" spans="1:14" s="23" customFormat="1" ht="15" collapsed="1" x14ac:dyDescent="0.25">
      <c r="A69" s="35" t="s">
        <v>119</v>
      </c>
      <c r="B69" s="11">
        <f>SUM(B70:B71)</f>
        <v>318698056.00620002</v>
      </c>
      <c r="C69" s="6"/>
      <c r="D69" s="6"/>
      <c r="E69" s="6"/>
      <c r="F69" s="6"/>
      <c r="G69" s="6"/>
      <c r="H69" s="11">
        <f>SUM(H70:H71)</f>
        <v>318698056.00620002</v>
      </c>
      <c r="I69" s="6"/>
      <c r="J69" s="11">
        <f>SUM(J70:J71)</f>
        <v>318698056.00620002</v>
      </c>
      <c r="K69" s="11">
        <f>SUM(K70:K71)</f>
        <v>0</v>
      </c>
      <c r="L69" s="11">
        <f>SUM(L70:L71)</f>
        <v>11702015</v>
      </c>
      <c r="M69" s="11">
        <f>SUM(M70:M71)</f>
        <v>0</v>
      </c>
      <c r="N69" s="56">
        <f>SUM(N70:N71)</f>
        <v>330400071.00620002</v>
      </c>
    </row>
    <row r="70" spans="1:14" s="23" customFormat="1" ht="15" hidden="1" outlineLevel="1" x14ac:dyDescent="0.25">
      <c r="A70" s="26" t="s">
        <v>120</v>
      </c>
      <c r="B70" s="8">
        <f>285691856.0062+16000000</f>
        <v>301691856.00620002</v>
      </c>
      <c r="C70" s="6"/>
      <c r="D70" s="6"/>
      <c r="E70" s="6"/>
      <c r="F70" s="6"/>
      <c r="G70" s="6"/>
      <c r="H70" s="8">
        <f>+B70+C70+D70+G70+E70+F70</f>
        <v>301691856.00620002</v>
      </c>
      <c r="I70" s="6"/>
      <c r="J70" s="15">
        <f>+H70+I70</f>
        <v>301691856.00620002</v>
      </c>
      <c r="K70" s="15"/>
      <c r="L70" s="15">
        <v>11702015</v>
      </c>
      <c r="M70" s="15"/>
      <c r="N70" s="62">
        <f>+J70+K70+L70+M70</f>
        <v>313393871.00620002</v>
      </c>
    </row>
    <row r="71" spans="1:14" s="23" customFormat="1" ht="15" hidden="1" outlineLevel="1" x14ac:dyDescent="0.25">
      <c r="A71" s="26" t="s">
        <v>121</v>
      </c>
      <c r="B71" s="8">
        <f>33006200-16000000</f>
        <v>17006200</v>
      </c>
      <c r="C71" s="6"/>
      <c r="D71" s="6"/>
      <c r="E71" s="6"/>
      <c r="F71" s="6"/>
      <c r="G71" s="6"/>
      <c r="H71" s="8">
        <f>+B71+C71+D71+G71+E71+F71</f>
        <v>17006200</v>
      </c>
      <c r="I71" s="6"/>
      <c r="J71" s="15">
        <f>+H71+I71</f>
        <v>17006200</v>
      </c>
      <c r="K71" s="15"/>
      <c r="L71" s="15"/>
      <c r="M71" s="15"/>
      <c r="N71" s="62">
        <f>+J71+K71+L71+M71</f>
        <v>17006200</v>
      </c>
    </row>
    <row r="72" spans="1:14" s="23" customFormat="1" ht="15" collapsed="1" x14ac:dyDescent="0.25">
      <c r="A72" s="26"/>
      <c r="B72" s="8"/>
      <c r="C72" s="6"/>
      <c r="D72" s="6"/>
      <c r="E72" s="6"/>
      <c r="F72" s="6"/>
      <c r="G72" s="6"/>
      <c r="H72" s="8"/>
      <c r="I72" s="6"/>
      <c r="J72" s="15"/>
      <c r="K72" s="15"/>
      <c r="L72" s="15"/>
      <c r="M72" s="15"/>
      <c r="N72" s="62">
        <f>+J72+K72+L72+M72</f>
        <v>0</v>
      </c>
    </row>
    <row r="73" spans="1:14" s="23" customFormat="1" ht="15" x14ac:dyDescent="0.25">
      <c r="A73" s="35" t="s">
        <v>146</v>
      </c>
      <c r="B73" s="8"/>
      <c r="C73" s="6"/>
      <c r="D73" s="6"/>
      <c r="E73" s="6"/>
      <c r="F73" s="6">
        <f>+F74+F83+F86+F92+F101+F106</f>
        <v>7658796711.0707998</v>
      </c>
      <c r="G73" s="6"/>
      <c r="H73" s="6">
        <f>+H74+H92+H86+H83+H101+H106</f>
        <v>7658796711.0707998</v>
      </c>
      <c r="I73" s="6"/>
      <c r="J73" s="11">
        <f>+H73+I73</f>
        <v>7658796711.0707998</v>
      </c>
      <c r="K73" s="6">
        <f>+K74+K83+K86+K92+K101+K106</f>
        <v>0</v>
      </c>
      <c r="L73" s="6">
        <f>+L74+L83+L86+L92+L101+L106</f>
        <v>40000000</v>
      </c>
      <c r="M73" s="6">
        <f>+M74+M83+M86+M92+M101+M106</f>
        <v>0</v>
      </c>
      <c r="N73" s="56">
        <f>+N74+N83+N86+N92+N101+N106</f>
        <v>7698796711.0707998</v>
      </c>
    </row>
    <row r="74" spans="1:14" s="23" customFormat="1" ht="15" x14ac:dyDescent="0.25">
      <c r="A74" s="35" t="s">
        <v>60</v>
      </c>
      <c r="B74" s="8"/>
      <c r="C74" s="6"/>
      <c r="D74" s="6"/>
      <c r="E74" s="6"/>
      <c r="F74" s="6">
        <f>SUM(F75:F82)</f>
        <v>328931283.81270003</v>
      </c>
      <c r="G74" s="6"/>
      <c r="H74" s="6">
        <f>SUM(H75:H82)</f>
        <v>328931283.81270003</v>
      </c>
      <c r="I74" s="6"/>
      <c r="J74" s="6">
        <f>SUM(J75:J82)</f>
        <v>328931283.81270003</v>
      </c>
      <c r="K74" s="6">
        <f>SUM(K75:K82)</f>
        <v>100000000</v>
      </c>
      <c r="L74" s="6">
        <f>SUM(L75:L82)</f>
        <v>40000000</v>
      </c>
      <c r="M74" s="6">
        <f>SUM(M75:M82)</f>
        <v>0</v>
      </c>
      <c r="N74" s="58">
        <f>SUM(N75:N82)</f>
        <v>468931283.81270003</v>
      </c>
    </row>
    <row r="75" spans="1:14" s="23" customFormat="1" ht="15" hidden="1" outlineLevel="1" x14ac:dyDescent="0.25">
      <c r="A75" s="26" t="s">
        <v>122</v>
      </c>
      <c r="B75" s="8"/>
      <c r="C75" s="6"/>
      <c r="D75" s="6"/>
      <c r="E75" s="6"/>
      <c r="F75" s="15">
        <v>91594404.069600001</v>
      </c>
      <c r="G75" s="6"/>
      <c r="H75" s="8">
        <f t="shared" ref="H75:H80" si="12">+B75+C75+D75+G75+E75+F75</f>
        <v>91594404.069600001</v>
      </c>
      <c r="I75" s="6"/>
      <c r="J75" s="15">
        <f t="shared" ref="J75:J80" si="13">+H75+I75</f>
        <v>91594404.069600001</v>
      </c>
      <c r="K75" s="15"/>
      <c r="L75" s="15"/>
      <c r="M75" s="15"/>
      <c r="N75" s="62">
        <f t="shared" ref="N75:N82" si="14">+J75+K75+L75+M75</f>
        <v>91594404.069600001</v>
      </c>
    </row>
    <row r="76" spans="1:14" s="23" customFormat="1" ht="15" hidden="1" outlineLevel="1" x14ac:dyDescent="0.25">
      <c r="A76" s="26" t="s">
        <v>123</v>
      </c>
      <c r="B76" s="8"/>
      <c r="C76" s="6"/>
      <c r="D76" s="6"/>
      <c r="E76" s="6"/>
      <c r="F76" s="15">
        <v>83541619.551300004</v>
      </c>
      <c r="G76" s="6"/>
      <c r="H76" s="8">
        <f t="shared" si="12"/>
        <v>83541619.551300004</v>
      </c>
      <c r="I76" s="6"/>
      <c r="J76" s="15">
        <f t="shared" si="13"/>
        <v>83541619.551300004</v>
      </c>
      <c r="K76" s="15"/>
      <c r="L76" s="15"/>
      <c r="M76" s="15"/>
      <c r="N76" s="62">
        <f t="shared" si="14"/>
        <v>83541619.551300004</v>
      </c>
    </row>
    <row r="77" spans="1:14" s="23" customFormat="1" ht="15" hidden="1" outlineLevel="1" x14ac:dyDescent="0.25">
      <c r="A77" s="26" t="s">
        <v>124</v>
      </c>
      <c r="B77" s="8"/>
      <c r="C77" s="6"/>
      <c r="D77" s="6"/>
      <c r="E77" s="6"/>
      <c r="F77" s="15">
        <v>20804014.917600002</v>
      </c>
      <c r="G77" s="6"/>
      <c r="H77" s="8">
        <f t="shared" si="12"/>
        <v>20804014.917600002</v>
      </c>
      <c r="I77" s="6"/>
      <c r="J77" s="15">
        <f t="shared" si="13"/>
        <v>20804014.917600002</v>
      </c>
      <c r="K77" s="15"/>
      <c r="L77" s="15"/>
      <c r="M77" s="15"/>
      <c r="N77" s="62">
        <f t="shared" si="14"/>
        <v>20804014.917600002</v>
      </c>
    </row>
    <row r="78" spans="1:14" s="23" customFormat="1" ht="15" hidden="1" outlineLevel="1" x14ac:dyDescent="0.25">
      <c r="A78" s="26" t="s">
        <v>63</v>
      </c>
      <c r="B78" s="8"/>
      <c r="C78" s="6"/>
      <c r="D78" s="6"/>
      <c r="E78" s="6"/>
      <c r="F78" s="15">
        <v>25516797.874200001</v>
      </c>
      <c r="G78" s="6"/>
      <c r="H78" s="8">
        <f t="shared" si="12"/>
        <v>25516797.874200001</v>
      </c>
      <c r="I78" s="6"/>
      <c r="J78" s="15">
        <f t="shared" si="13"/>
        <v>25516797.874200001</v>
      </c>
      <c r="K78" s="15"/>
      <c r="L78" s="15"/>
      <c r="M78" s="15"/>
      <c r="N78" s="62">
        <f t="shared" si="14"/>
        <v>25516797.874200001</v>
      </c>
    </row>
    <row r="79" spans="1:14" s="23" customFormat="1" ht="15" hidden="1" outlineLevel="1" x14ac:dyDescent="0.25">
      <c r="A79" s="26" t="s">
        <v>125</v>
      </c>
      <c r="B79" s="8"/>
      <c r="C79" s="6"/>
      <c r="D79" s="6"/>
      <c r="E79" s="6"/>
      <c r="F79" s="15">
        <v>77474447.400000006</v>
      </c>
      <c r="G79" s="6"/>
      <c r="H79" s="8">
        <f t="shared" si="12"/>
        <v>77474447.400000006</v>
      </c>
      <c r="I79" s="6"/>
      <c r="J79" s="15">
        <f t="shared" si="13"/>
        <v>77474447.400000006</v>
      </c>
      <c r="K79" s="15"/>
      <c r="L79" s="15"/>
      <c r="M79" s="15"/>
      <c r="N79" s="62">
        <f t="shared" si="14"/>
        <v>77474447.400000006</v>
      </c>
    </row>
    <row r="80" spans="1:14" s="23" customFormat="1" ht="15" hidden="1" outlineLevel="1" x14ac:dyDescent="0.25">
      <c r="A80" s="26" t="s">
        <v>167</v>
      </c>
      <c r="B80" s="8"/>
      <c r="C80" s="6"/>
      <c r="D80" s="6"/>
      <c r="E80" s="6"/>
      <c r="F80" s="15">
        <v>30000000</v>
      </c>
      <c r="G80" s="6"/>
      <c r="H80" s="8">
        <f t="shared" si="12"/>
        <v>30000000</v>
      </c>
      <c r="I80" s="6"/>
      <c r="J80" s="15">
        <f t="shared" si="13"/>
        <v>30000000</v>
      </c>
      <c r="K80" s="15"/>
      <c r="L80" s="15"/>
      <c r="M80" s="15"/>
      <c r="N80" s="62">
        <f t="shared" si="14"/>
        <v>30000000</v>
      </c>
    </row>
    <row r="81" spans="1:14" s="23" customFormat="1" ht="15" hidden="1" outlineLevel="1" x14ac:dyDescent="0.25">
      <c r="A81" s="26" t="s">
        <v>196</v>
      </c>
      <c r="B81" s="8"/>
      <c r="C81" s="6"/>
      <c r="D81" s="6"/>
      <c r="E81" s="6"/>
      <c r="F81" s="15"/>
      <c r="G81" s="6"/>
      <c r="H81" s="8">
        <f>+B81+C81+D81+G81+E81+F81</f>
        <v>0</v>
      </c>
      <c r="I81" s="6"/>
      <c r="J81" s="15">
        <f>+H81+I81</f>
        <v>0</v>
      </c>
      <c r="K81" s="15">
        <v>100000000</v>
      </c>
      <c r="L81" s="15"/>
      <c r="M81" s="15"/>
      <c r="N81" s="62">
        <f t="shared" si="14"/>
        <v>100000000</v>
      </c>
    </row>
    <row r="82" spans="1:14" s="23" customFormat="1" ht="15" hidden="1" outlineLevel="1" x14ac:dyDescent="0.25">
      <c r="A82" s="26" t="s">
        <v>204</v>
      </c>
      <c r="B82" s="8"/>
      <c r="C82" s="6"/>
      <c r="D82" s="6"/>
      <c r="E82" s="6"/>
      <c r="F82" s="15"/>
      <c r="G82" s="6"/>
      <c r="H82" s="8">
        <f>+B82+C82+D82+G82+E82+F82</f>
        <v>0</v>
      </c>
      <c r="I82" s="6"/>
      <c r="J82" s="15">
        <f>+H82+I82</f>
        <v>0</v>
      </c>
      <c r="K82" s="15"/>
      <c r="L82" s="15">
        <v>40000000</v>
      </c>
      <c r="M82" s="15"/>
      <c r="N82" s="62">
        <f t="shared" si="14"/>
        <v>40000000</v>
      </c>
    </row>
    <row r="83" spans="1:14" s="23" customFormat="1" ht="15" collapsed="1" x14ac:dyDescent="0.25">
      <c r="A83" s="35" t="s">
        <v>130</v>
      </c>
      <c r="B83" s="8"/>
      <c r="C83" s="6"/>
      <c r="D83" s="6"/>
      <c r="E83" s="6"/>
      <c r="F83" s="6">
        <f>SUM(F84:F85)</f>
        <v>300484790.00000006</v>
      </c>
      <c r="G83" s="6"/>
      <c r="H83" s="6">
        <f>SUM(H84:H85)</f>
        <v>300484790.00000006</v>
      </c>
      <c r="I83" s="6"/>
      <c r="J83" s="6">
        <f>SUM(J84:J85)</f>
        <v>300484790.00000006</v>
      </c>
      <c r="K83" s="6">
        <f>SUM(K84:K85)</f>
        <v>0</v>
      </c>
      <c r="L83" s="6">
        <f>SUM(L84:L85)</f>
        <v>0</v>
      </c>
      <c r="M83" s="6">
        <f>SUM(M84:M85)</f>
        <v>0</v>
      </c>
      <c r="N83" s="58">
        <f>SUM(N84:N85)</f>
        <v>300484790.00000006</v>
      </c>
    </row>
    <row r="84" spans="1:14" s="23" customFormat="1" ht="15" hidden="1" outlineLevel="1" x14ac:dyDescent="0.25">
      <c r="A84" s="26" t="s">
        <v>131</v>
      </c>
      <c r="B84" s="8"/>
      <c r="C84" s="6"/>
      <c r="D84" s="6"/>
      <c r="E84" s="6"/>
      <c r="F84" s="15">
        <v>181509000.00000003</v>
      </c>
      <c r="G84" s="6"/>
      <c r="H84" s="8">
        <f>+B84+C84+D84+G84+E84+F84</f>
        <v>181509000.00000003</v>
      </c>
      <c r="I84" s="6"/>
      <c r="J84" s="15">
        <f>+H84+I84</f>
        <v>181509000.00000003</v>
      </c>
      <c r="K84" s="15"/>
      <c r="L84" s="15"/>
      <c r="M84" s="15"/>
      <c r="N84" s="62">
        <f>+J84+K84+L84+M84</f>
        <v>181509000.00000003</v>
      </c>
    </row>
    <row r="85" spans="1:14" s="23" customFormat="1" ht="15" hidden="1" outlineLevel="1" x14ac:dyDescent="0.25">
      <c r="A85" s="26" t="s">
        <v>132</v>
      </c>
      <c r="B85" s="8"/>
      <c r="C85" s="6"/>
      <c r="D85" s="6"/>
      <c r="E85" s="6"/>
      <c r="F85" s="15">
        <v>118975790.00000001</v>
      </c>
      <c r="G85" s="6"/>
      <c r="H85" s="8">
        <f>+B85+C85+D85+G85+E85+F85</f>
        <v>118975790.00000001</v>
      </c>
      <c r="I85" s="6"/>
      <c r="J85" s="15">
        <f>+H85+I85</f>
        <v>118975790.00000001</v>
      </c>
      <c r="K85" s="15"/>
      <c r="L85" s="15"/>
      <c r="M85" s="15"/>
      <c r="N85" s="62">
        <f>+J85+K85+L85+M85</f>
        <v>118975790.00000001</v>
      </c>
    </row>
    <row r="86" spans="1:14" s="23" customFormat="1" ht="15" collapsed="1" x14ac:dyDescent="0.25">
      <c r="A86" s="35" t="s">
        <v>57</v>
      </c>
      <c r="B86" s="8"/>
      <c r="C86" s="6"/>
      <c r="D86" s="6"/>
      <c r="E86" s="6"/>
      <c r="F86" s="6">
        <f>+SUM(F87:F91)</f>
        <v>5111164877.2580996</v>
      </c>
      <c r="G86" s="6"/>
      <c r="H86" s="6">
        <f>SUM(H87:H91)</f>
        <v>5111164877.2580996</v>
      </c>
      <c r="I86" s="6"/>
      <c r="J86" s="6">
        <f>SUM(J87:J91)</f>
        <v>5111164877.2580996</v>
      </c>
      <c r="K86" s="6">
        <f>SUM(K87:K91)</f>
        <v>0</v>
      </c>
      <c r="L86" s="6">
        <f>SUM(L87:L91)</f>
        <v>0</v>
      </c>
      <c r="M86" s="6">
        <f>SUM(M87:M91)</f>
        <v>0</v>
      </c>
      <c r="N86" s="58">
        <f>SUM(N87:N91)</f>
        <v>5111164877.2580996</v>
      </c>
    </row>
    <row r="87" spans="1:14" s="23" customFormat="1" ht="15" hidden="1" outlineLevel="1" x14ac:dyDescent="0.25">
      <c r="A87" s="26" t="s">
        <v>65</v>
      </c>
      <c r="B87" s="8"/>
      <c r="C87" s="6"/>
      <c r="D87" s="6"/>
      <c r="E87" s="6"/>
      <c r="F87" s="15">
        <v>4843365200</v>
      </c>
      <c r="G87" s="6"/>
      <c r="H87" s="8">
        <f>+B87+C87+D87+G87+E87+F87</f>
        <v>4843365200</v>
      </c>
      <c r="I87" s="6"/>
      <c r="J87" s="15">
        <f>+H87+I87</f>
        <v>4843365200</v>
      </c>
      <c r="K87" s="15"/>
      <c r="L87" s="15"/>
      <c r="M87" s="15"/>
      <c r="N87" s="62">
        <f>+J87+K87+L87+M87</f>
        <v>4843365200</v>
      </c>
    </row>
    <row r="88" spans="1:14" s="23" customFormat="1" ht="15" hidden="1" outlineLevel="1" x14ac:dyDescent="0.25">
      <c r="A88" s="26" t="s">
        <v>168</v>
      </c>
      <c r="B88" s="8"/>
      <c r="C88" s="6"/>
      <c r="D88" s="6"/>
      <c r="E88" s="6"/>
      <c r="F88" s="15">
        <v>104006860</v>
      </c>
      <c r="G88" s="6"/>
      <c r="H88" s="8">
        <f>+B88+C88+D88+G88+E88+F88</f>
        <v>104006860</v>
      </c>
      <c r="I88" s="6"/>
      <c r="J88" s="15">
        <f>+H88+I88</f>
        <v>104006860</v>
      </c>
      <c r="K88" s="15"/>
      <c r="L88" s="15"/>
      <c r="M88" s="15"/>
      <c r="N88" s="62">
        <f>+J88+K88+L88+M88</f>
        <v>104006860</v>
      </c>
    </row>
    <row r="89" spans="1:14" s="23" customFormat="1" ht="15" hidden="1" outlineLevel="1" x14ac:dyDescent="0.25">
      <c r="A89" s="26" t="s">
        <v>82</v>
      </c>
      <c r="B89" s="8"/>
      <c r="C89" s="6"/>
      <c r="D89" s="6"/>
      <c r="E89" s="6"/>
      <c r="F89" s="15">
        <v>57316928.035500005</v>
      </c>
      <c r="G89" s="6"/>
      <c r="H89" s="8">
        <f>+B89+C89+D89+G89+E89+F89</f>
        <v>57316928.035500005</v>
      </c>
      <c r="I89" s="6"/>
      <c r="J89" s="15">
        <f>+H89+I89</f>
        <v>57316928.035500005</v>
      </c>
      <c r="K89" s="15"/>
      <c r="L89" s="15"/>
      <c r="M89" s="15"/>
      <c r="N89" s="62">
        <f>+J89+K89+L89+M89</f>
        <v>57316928.035500005</v>
      </c>
    </row>
    <row r="90" spans="1:14" s="23" customFormat="1" ht="15" hidden="1" outlineLevel="1" x14ac:dyDescent="0.25">
      <c r="A90" s="26" t="s">
        <v>66</v>
      </c>
      <c r="B90" s="8"/>
      <c r="C90" s="6"/>
      <c r="D90" s="6"/>
      <c r="E90" s="6"/>
      <c r="F90" s="15">
        <v>47752389.222600006</v>
      </c>
      <c r="G90" s="6"/>
      <c r="H90" s="8">
        <f>+B90+C90+D90+G90+E90+F90</f>
        <v>47752389.222600006</v>
      </c>
      <c r="I90" s="6"/>
      <c r="J90" s="15">
        <f>+H90+I90</f>
        <v>47752389.222600006</v>
      </c>
      <c r="K90" s="15"/>
      <c r="L90" s="15"/>
      <c r="M90" s="15"/>
      <c r="N90" s="62">
        <f>+J90+K90+L90+M90</f>
        <v>47752389.222600006</v>
      </c>
    </row>
    <row r="91" spans="1:14" s="23" customFormat="1" ht="15" hidden="1" outlineLevel="1" x14ac:dyDescent="0.25">
      <c r="A91" s="26" t="s">
        <v>129</v>
      </c>
      <c r="B91" s="8"/>
      <c r="C91" s="6"/>
      <c r="D91" s="6"/>
      <c r="E91" s="6"/>
      <c r="F91" s="15">
        <v>58723500.000000007</v>
      </c>
      <c r="G91" s="6"/>
      <c r="H91" s="8">
        <f>+B91+C91+D91+G91+E91+F91</f>
        <v>58723500.000000007</v>
      </c>
      <c r="I91" s="6"/>
      <c r="J91" s="15">
        <f>+H91+I91</f>
        <v>58723500.000000007</v>
      </c>
      <c r="K91" s="15"/>
      <c r="L91" s="15"/>
      <c r="M91" s="15"/>
      <c r="N91" s="62">
        <f>+J91+K91+L91+M91</f>
        <v>58723500.000000007</v>
      </c>
    </row>
    <row r="92" spans="1:14" s="23" customFormat="1" ht="15" collapsed="1" x14ac:dyDescent="0.25">
      <c r="A92" s="35" t="s">
        <v>169</v>
      </c>
      <c r="B92" s="8"/>
      <c r="C92" s="6"/>
      <c r="D92" s="6"/>
      <c r="E92" s="6"/>
      <c r="F92" s="6">
        <f>SUM(F93:F100)</f>
        <v>1065185340</v>
      </c>
      <c r="G92" s="6"/>
      <c r="H92" s="6">
        <f>SUM(H93:H100)</f>
        <v>1065185340</v>
      </c>
      <c r="I92" s="6"/>
      <c r="J92" s="6">
        <f>SUM(J93:J100)</f>
        <v>1065185340</v>
      </c>
      <c r="K92" s="6">
        <f>SUM(K93:K100)</f>
        <v>0</v>
      </c>
      <c r="L92" s="6">
        <f>SUM(L93:L100)</f>
        <v>0</v>
      </c>
      <c r="M92" s="6">
        <f>SUM(M93:M100)</f>
        <v>0</v>
      </c>
      <c r="N92" s="58">
        <f>SUM(N93:N100)</f>
        <v>1065185340</v>
      </c>
    </row>
    <row r="93" spans="1:14" s="23" customFormat="1" ht="15" hidden="1" outlineLevel="1" x14ac:dyDescent="0.25">
      <c r="A93" s="26" t="s">
        <v>170</v>
      </c>
      <c r="B93" s="8"/>
      <c r="C93" s="6"/>
      <c r="D93" s="6"/>
      <c r="E93" s="6"/>
      <c r="F93" s="15">
        <v>112749120</v>
      </c>
      <c r="G93" s="6"/>
      <c r="H93" s="8">
        <f t="shared" ref="H93:H100" si="15">+B93+C93+D93+G93+E93+F93</f>
        <v>112749120</v>
      </c>
      <c r="I93" s="6"/>
      <c r="J93" s="15">
        <f t="shared" ref="J93:J100" si="16">+H93+I93</f>
        <v>112749120</v>
      </c>
      <c r="K93" s="15"/>
      <c r="L93" s="15"/>
      <c r="M93" s="15"/>
      <c r="N93" s="62">
        <f t="shared" ref="N93:N100" si="17">+J93+K93+L93+M93</f>
        <v>112749120</v>
      </c>
    </row>
    <row r="94" spans="1:14" s="23" customFormat="1" ht="15" hidden="1" outlineLevel="1" x14ac:dyDescent="0.25">
      <c r="A94" s="26" t="s">
        <v>77</v>
      </c>
      <c r="B94" s="8"/>
      <c r="C94" s="6"/>
      <c r="D94" s="6"/>
      <c r="E94" s="6"/>
      <c r="F94" s="15">
        <v>25740000</v>
      </c>
      <c r="G94" s="6"/>
      <c r="H94" s="8">
        <f t="shared" si="15"/>
        <v>25740000</v>
      </c>
      <c r="I94" s="6"/>
      <c r="J94" s="15">
        <f t="shared" si="16"/>
        <v>25740000</v>
      </c>
      <c r="K94" s="15"/>
      <c r="L94" s="15"/>
      <c r="M94" s="15"/>
      <c r="N94" s="62">
        <f t="shared" si="17"/>
        <v>25740000</v>
      </c>
    </row>
    <row r="95" spans="1:14" s="23" customFormat="1" ht="15" hidden="1" outlineLevel="1" x14ac:dyDescent="0.25">
      <c r="A95" s="26" t="s">
        <v>171</v>
      </c>
      <c r="B95" s="8"/>
      <c r="C95" s="6"/>
      <c r="D95" s="6"/>
      <c r="E95" s="6"/>
      <c r="F95" s="15">
        <v>112749120</v>
      </c>
      <c r="G95" s="6"/>
      <c r="H95" s="8">
        <f t="shared" si="15"/>
        <v>112749120</v>
      </c>
      <c r="I95" s="6"/>
      <c r="J95" s="15">
        <f t="shared" si="16"/>
        <v>112749120</v>
      </c>
      <c r="K95" s="15"/>
      <c r="L95" s="15"/>
      <c r="M95" s="15"/>
      <c r="N95" s="62">
        <f t="shared" si="17"/>
        <v>112749120</v>
      </c>
    </row>
    <row r="96" spans="1:14" s="23" customFormat="1" ht="15" hidden="1" outlineLevel="1" x14ac:dyDescent="0.25">
      <c r="A96" s="26" t="s">
        <v>126</v>
      </c>
      <c r="B96" s="8"/>
      <c r="C96" s="6"/>
      <c r="D96" s="6"/>
      <c r="E96" s="6"/>
      <c r="F96" s="15">
        <v>32000000</v>
      </c>
      <c r="G96" s="6"/>
      <c r="H96" s="8">
        <f t="shared" si="15"/>
        <v>32000000</v>
      </c>
      <c r="I96" s="6"/>
      <c r="J96" s="15">
        <f t="shared" si="16"/>
        <v>32000000</v>
      </c>
      <c r="K96" s="15"/>
      <c r="L96" s="15"/>
      <c r="M96" s="15"/>
      <c r="N96" s="62">
        <f t="shared" si="17"/>
        <v>32000000</v>
      </c>
    </row>
    <row r="97" spans="1:14" s="23" customFormat="1" ht="15" hidden="1" outlineLevel="1" x14ac:dyDescent="0.25">
      <c r="A97" s="26" t="s">
        <v>64</v>
      </c>
      <c r="B97" s="8"/>
      <c r="C97" s="6"/>
      <c r="D97" s="6"/>
      <c r="E97" s="6"/>
      <c r="F97" s="15">
        <v>38827900</v>
      </c>
      <c r="G97" s="6"/>
      <c r="H97" s="8">
        <f t="shared" si="15"/>
        <v>38827900</v>
      </c>
      <c r="I97" s="6"/>
      <c r="J97" s="15">
        <f t="shared" si="16"/>
        <v>38827900</v>
      </c>
      <c r="K97" s="15"/>
      <c r="L97" s="15"/>
      <c r="M97" s="15"/>
      <c r="N97" s="62">
        <f t="shared" si="17"/>
        <v>38827900</v>
      </c>
    </row>
    <row r="98" spans="1:14" s="23" customFormat="1" ht="15" hidden="1" outlineLevel="1" x14ac:dyDescent="0.25">
      <c r="A98" s="26" t="s">
        <v>127</v>
      </c>
      <c r="B98" s="8"/>
      <c r="C98" s="6"/>
      <c r="D98" s="6"/>
      <c r="E98" s="6"/>
      <c r="F98" s="15">
        <v>139868700.00000003</v>
      </c>
      <c r="G98" s="6"/>
      <c r="H98" s="8">
        <f t="shared" si="15"/>
        <v>139868700.00000003</v>
      </c>
      <c r="I98" s="6"/>
      <c r="J98" s="15">
        <f t="shared" si="16"/>
        <v>139868700.00000003</v>
      </c>
      <c r="K98" s="15"/>
      <c r="L98" s="15"/>
      <c r="M98" s="15"/>
      <c r="N98" s="62">
        <f t="shared" si="17"/>
        <v>139868700.00000003</v>
      </c>
    </row>
    <row r="99" spans="1:14" s="23" customFormat="1" ht="15" hidden="1" outlineLevel="1" x14ac:dyDescent="0.25">
      <c r="A99" s="26" t="s">
        <v>78</v>
      </c>
      <c r="B99" s="8"/>
      <c r="C99" s="6"/>
      <c r="D99" s="6"/>
      <c r="E99" s="6"/>
      <c r="F99" s="15">
        <v>496480500.00000006</v>
      </c>
      <c r="G99" s="6"/>
      <c r="H99" s="8">
        <f t="shared" si="15"/>
        <v>496480500.00000006</v>
      </c>
      <c r="I99" s="6"/>
      <c r="J99" s="15">
        <f t="shared" si="16"/>
        <v>496480500.00000006</v>
      </c>
      <c r="K99" s="15"/>
      <c r="L99" s="15"/>
      <c r="M99" s="15"/>
      <c r="N99" s="62">
        <f t="shared" si="17"/>
        <v>496480500.00000006</v>
      </c>
    </row>
    <row r="100" spans="1:14" s="23" customFormat="1" ht="15" hidden="1" outlineLevel="1" x14ac:dyDescent="0.25">
      <c r="A100" s="26" t="s">
        <v>128</v>
      </c>
      <c r="B100" s="8"/>
      <c r="C100" s="6"/>
      <c r="D100" s="6"/>
      <c r="E100" s="6"/>
      <c r="F100" s="15">
        <v>106770000.00000001</v>
      </c>
      <c r="G100" s="6"/>
      <c r="H100" s="8">
        <f t="shared" si="15"/>
        <v>106770000.00000001</v>
      </c>
      <c r="I100" s="6"/>
      <c r="J100" s="15">
        <f t="shared" si="16"/>
        <v>106770000.00000001</v>
      </c>
      <c r="K100" s="15"/>
      <c r="L100" s="15"/>
      <c r="M100" s="15"/>
      <c r="N100" s="62">
        <f t="shared" si="17"/>
        <v>106770000.00000001</v>
      </c>
    </row>
    <row r="101" spans="1:14" s="23" customFormat="1" ht="15" collapsed="1" x14ac:dyDescent="0.25">
      <c r="A101" s="35" t="s">
        <v>172</v>
      </c>
      <c r="B101" s="8"/>
      <c r="C101" s="6"/>
      <c r="D101" s="6"/>
      <c r="E101" s="6"/>
      <c r="F101" s="6">
        <f>SUM(F102:F105)</f>
        <v>353335964</v>
      </c>
      <c r="G101" s="6"/>
      <c r="H101" s="6">
        <f>SUM(H102:H105)</f>
        <v>353335964</v>
      </c>
      <c r="I101" s="6"/>
      <c r="J101" s="6">
        <f>SUM(J102:J105)</f>
        <v>353335964</v>
      </c>
      <c r="K101" s="6">
        <f>SUM(K102:K105)</f>
        <v>-100000000</v>
      </c>
      <c r="L101" s="6">
        <f>SUM(L102:L105)</f>
        <v>0</v>
      </c>
      <c r="M101" s="6">
        <f>SUM(M102:M105)</f>
        <v>0</v>
      </c>
      <c r="N101" s="58">
        <f>SUM(N102:N105)</f>
        <v>253335964</v>
      </c>
    </row>
    <row r="102" spans="1:14" s="23" customFormat="1" ht="15" hidden="1" outlineLevel="1" x14ac:dyDescent="0.25">
      <c r="A102" s="26" t="s">
        <v>173</v>
      </c>
      <c r="B102" s="8"/>
      <c r="C102" s="6"/>
      <c r="D102" s="6"/>
      <c r="E102" s="6"/>
      <c r="F102" s="15">
        <v>63335964</v>
      </c>
      <c r="G102" s="6"/>
      <c r="H102" s="8">
        <f>+B102+C102+D102+G102+E102+F102</f>
        <v>63335964</v>
      </c>
      <c r="I102" s="6"/>
      <c r="J102" s="15">
        <f>+H102+I102</f>
        <v>63335964</v>
      </c>
      <c r="K102" s="15"/>
      <c r="L102" s="15"/>
      <c r="M102" s="15"/>
      <c r="N102" s="62">
        <f>+J102+K102+L102+M102</f>
        <v>63335964</v>
      </c>
    </row>
    <row r="103" spans="1:14" s="23" customFormat="1" ht="15" hidden="1" outlineLevel="1" x14ac:dyDescent="0.25">
      <c r="A103" s="26" t="s">
        <v>174</v>
      </c>
      <c r="B103" s="8"/>
      <c r="C103" s="6"/>
      <c r="D103" s="6"/>
      <c r="E103" s="6"/>
      <c r="F103" s="15">
        <v>40000000</v>
      </c>
      <c r="G103" s="6"/>
      <c r="H103" s="8">
        <f>+B103+C103+D103+G103+E103+F103</f>
        <v>40000000</v>
      </c>
      <c r="I103" s="6"/>
      <c r="J103" s="15">
        <f>+H103+I103</f>
        <v>40000000</v>
      </c>
      <c r="K103" s="15"/>
      <c r="L103" s="15"/>
      <c r="M103" s="15"/>
      <c r="N103" s="62">
        <f>+J103+K103+L103+M103</f>
        <v>40000000</v>
      </c>
    </row>
    <row r="104" spans="1:14" s="23" customFormat="1" ht="15" hidden="1" outlineLevel="1" x14ac:dyDescent="0.25">
      <c r="A104" s="26" t="s">
        <v>175</v>
      </c>
      <c r="B104" s="8"/>
      <c r="C104" s="6"/>
      <c r="D104" s="6"/>
      <c r="E104" s="6"/>
      <c r="F104" s="15">
        <v>150000000</v>
      </c>
      <c r="G104" s="6"/>
      <c r="H104" s="8">
        <f t="shared" ref="H104:H111" si="18">+B104+C104+D104+G104+E104+F104</f>
        <v>150000000</v>
      </c>
      <c r="I104" s="6"/>
      <c r="J104" s="15">
        <f t="shared" ref="J104:J111" si="19">+H104+I104</f>
        <v>150000000</v>
      </c>
      <c r="K104" s="15"/>
      <c r="L104" s="15"/>
      <c r="M104" s="15"/>
      <c r="N104" s="62">
        <f>+J104+K104+L104+M104</f>
        <v>150000000</v>
      </c>
    </row>
    <row r="105" spans="1:14" s="23" customFormat="1" ht="15" hidden="1" outlineLevel="1" x14ac:dyDescent="0.25">
      <c r="A105" s="26" t="s">
        <v>176</v>
      </c>
      <c r="B105" s="8"/>
      <c r="C105" s="6"/>
      <c r="D105" s="6"/>
      <c r="E105" s="6"/>
      <c r="F105" s="15">
        <v>100000000</v>
      </c>
      <c r="G105" s="6"/>
      <c r="H105" s="8">
        <f t="shared" si="18"/>
        <v>100000000</v>
      </c>
      <c r="I105" s="6"/>
      <c r="J105" s="15">
        <f t="shared" si="19"/>
        <v>100000000</v>
      </c>
      <c r="K105" s="15">
        <v>-100000000</v>
      </c>
      <c r="L105" s="15"/>
      <c r="M105" s="15"/>
      <c r="N105" s="62">
        <f>+J105+K105+L105+M105</f>
        <v>0</v>
      </c>
    </row>
    <row r="106" spans="1:14" s="23" customFormat="1" ht="15" collapsed="1" x14ac:dyDescent="0.25">
      <c r="A106" s="35" t="s">
        <v>177</v>
      </c>
      <c r="B106" s="11"/>
      <c r="C106" s="11"/>
      <c r="D106" s="11"/>
      <c r="E106" s="11"/>
      <c r="F106" s="11">
        <f>SUM(F107:F111)</f>
        <v>499694456</v>
      </c>
      <c r="G106" s="11"/>
      <c r="H106" s="11">
        <f>+B106+C106+D106+G106+E106+F106</f>
        <v>499694456</v>
      </c>
      <c r="I106" s="11"/>
      <c r="J106" s="11">
        <f t="shared" si="19"/>
        <v>499694456</v>
      </c>
      <c r="K106" s="11">
        <f>SUM(K107:K111)</f>
        <v>0</v>
      </c>
      <c r="L106" s="11">
        <f>SUM(L107:L111)</f>
        <v>0</v>
      </c>
      <c r="M106" s="11">
        <f>SUM(M107:M111)</f>
        <v>0</v>
      </c>
      <c r="N106" s="56">
        <f>SUM(N107:N111)</f>
        <v>499694456</v>
      </c>
    </row>
    <row r="107" spans="1:14" s="23" customFormat="1" ht="15" hidden="1" outlineLevel="1" x14ac:dyDescent="0.25">
      <c r="A107" s="26" t="s">
        <v>178</v>
      </c>
      <c r="B107" s="8"/>
      <c r="C107" s="6"/>
      <c r="D107" s="6"/>
      <c r="E107" s="6"/>
      <c r="F107" s="15">
        <v>63335964</v>
      </c>
      <c r="G107" s="6"/>
      <c r="H107" s="8">
        <f t="shared" si="18"/>
        <v>63335964</v>
      </c>
      <c r="I107" s="6"/>
      <c r="J107" s="15">
        <f t="shared" si="19"/>
        <v>63335964</v>
      </c>
      <c r="K107" s="15"/>
      <c r="L107" s="15"/>
      <c r="M107" s="15"/>
      <c r="N107" s="62">
        <f>+J107+K107+L107+M107</f>
        <v>63335964</v>
      </c>
    </row>
    <row r="108" spans="1:14" s="23" customFormat="1" ht="15" hidden="1" outlineLevel="1" x14ac:dyDescent="0.25">
      <c r="A108" s="26" t="s">
        <v>179</v>
      </c>
      <c r="B108" s="8"/>
      <c r="C108" s="6"/>
      <c r="D108" s="6"/>
      <c r="E108" s="6"/>
      <c r="F108" s="15">
        <v>69814000</v>
      </c>
      <c r="G108" s="6"/>
      <c r="H108" s="8">
        <f t="shared" si="18"/>
        <v>69814000</v>
      </c>
      <c r="I108" s="6"/>
      <c r="J108" s="15">
        <f t="shared" si="19"/>
        <v>69814000</v>
      </c>
      <c r="K108" s="15"/>
      <c r="L108" s="15"/>
      <c r="M108" s="15"/>
      <c r="N108" s="62">
        <f>+J108+K108+L108+M108</f>
        <v>69814000</v>
      </c>
    </row>
    <row r="109" spans="1:14" s="23" customFormat="1" ht="15" hidden="1" outlineLevel="1" x14ac:dyDescent="0.25">
      <c r="A109" s="26" t="s">
        <v>180</v>
      </c>
      <c r="B109" s="8"/>
      <c r="C109" s="6"/>
      <c r="D109" s="6"/>
      <c r="E109" s="6"/>
      <c r="F109" s="15">
        <v>79200000</v>
      </c>
      <c r="G109" s="6"/>
      <c r="H109" s="8">
        <f t="shared" si="18"/>
        <v>79200000</v>
      </c>
      <c r="I109" s="6"/>
      <c r="J109" s="15">
        <f t="shared" si="19"/>
        <v>79200000</v>
      </c>
      <c r="K109" s="15"/>
      <c r="L109" s="15"/>
      <c r="M109" s="15"/>
      <c r="N109" s="62">
        <f>+J109+K109+L109+M109</f>
        <v>79200000</v>
      </c>
    </row>
    <row r="110" spans="1:14" s="23" customFormat="1" ht="15" hidden="1" outlineLevel="1" x14ac:dyDescent="0.25">
      <c r="A110" s="26" t="s">
        <v>181</v>
      </c>
      <c r="B110" s="8"/>
      <c r="C110" s="6"/>
      <c r="D110" s="6"/>
      <c r="E110" s="6"/>
      <c r="F110" s="15">
        <v>142180000</v>
      </c>
      <c r="G110" s="6"/>
      <c r="H110" s="8">
        <f t="shared" si="18"/>
        <v>142180000</v>
      </c>
      <c r="I110" s="6"/>
      <c r="J110" s="15">
        <f t="shared" si="19"/>
        <v>142180000</v>
      </c>
      <c r="K110" s="15"/>
      <c r="L110" s="15"/>
      <c r="M110" s="15"/>
      <c r="N110" s="62">
        <f>+J110+K110+L110+M110</f>
        <v>142180000</v>
      </c>
    </row>
    <row r="111" spans="1:14" s="23" customFormat="1" ht="15" hidden="1" outlineLevel="1" x14ac:dyDescent="0.25">
      <c r="A111" s="26" t="s">
        <v>81</v>
      </c>
      <c r="B111" s="8"/>
      <c r="C111" s="6"/>
      <c r="D111" s="6"/>
      <c r="E111" s="6"/>
      <c r="F111" s="15">
        <v>145164492</v>
      </c>
      <c r="G111" s="6"/>
      <c r="H111" s="8">
        <f t="shared" si="18"/>
        <v>145164492</v>
      </c>
      <c r="I111" s="6"/>
      <c r="J111" s="15">
        <f t="shared" si="19"/>
        <v>145164492</v>
      </c>
      <c r="K111" s="15"/>
      <c r="L111" s="15"/>
      <c r="M111" s="15"/>
      <c r="N111" s="62">
        <f>+J111+K111+L111+M111</f>
        <v>145164492</v>
      </c>
    </row>
    <row r="112" spans="1:14" s="23" customFormat="1" ht="15" collapsed="1" x14ac:dyDescent="0.25">
      <c r="A112" s="26"/>
      <c r="B112" s="8"/>
      <c r="C112" s="6"/>
      <c r="D112" s="6"/>
      <c r="E112" s="6"/>
      <c r="F112" s="15"/>
      <c r="G112" s="6"/>
      <c r="H112" s="8"/>
      <c r="I112" s="6"/>
      <c r="J112" s="15"/>
      <c r="K112" s="15"/>
      <c r="L112" s="15"/>
      <c r="M112" s="15"/>
      <c r="N112" s="62"/>
    </row>
    <row r="113" spans="1:14" s="23" customFormat="1" ht="15" x14ac:dyDescent="0.25">
      <c r="A113" s="35" t="s">
        <v>147</v>
      </c>
      <c r="B113" s="6"/>
      <c r="C113" s="6"/>
      <c r="D113" s="6"/>
      <c r="E113" s="6"/>
      <c r="F113" s="6"/>
      <c r="G113" s="6">
        <f>+G114+G119+G122+G129+G132</f>
        <v>12530985964.730202</v>
      </c>
      <c r="H113" s="6">
        <f>+H114+H119+H122+H129+H132</f>
        <v>12530985964.730202</v>
      </c>
      <c r="I113" s="6"/>
      <c r="J113" s="6">
        <f>+J114+J119+J122+J129+J132</f>
        <v>12530985964.730202</v>
      </c>
      <c r="K113" s="6">
        <f>+K114+K119+K122+K129+K132</f>
        <v>850000000</v>
      </c>
      <c r="L113" s="6">
        <f>+L114+L119+L122+L129+L132</f>
        <v>425000000</v>
      </c>
      <c r="M113" s="6">
        <f>+M114+M119+M122+M129+M132</f>
        <v>98674905</v>
      </c>
      <c r="N113" s="58">
        <f>+N114+N119+N122+N129+N132</f>
        <v>13904660869.730202</v>
      </c>
    </row>
    <row r="114" spans="1:14" s="23" customFormat="1" ht="15" x14ac:dyDescent="0.25">
      <c r="A114" s="35" t="s">
        <v>31</v>
      </c>
      <c r="B114" s="6"/>
      <c r="C114" s="6"/>
      <c r="D114" s="6"/>
      <c r="E114" s="11"/>
      <c r="F114" s="6"/>
      <c r="G114" s="11">
        <f>SUM(G115:G118)</f>
        <v>3662954715.6412001</v>
      </c>
      <c r="H114" s="11">
        <f>SUM(H115:H118)</f>
        <v>3662954715.6412001</v>
      </c>
      <c r="I114" s="6"/>
      <c r="J114" s="11">
        <f>SUM(J115:J118)</f>
        <v>3662954715.6412001</v>
      </c>
      <c r="K114" s="11">
        <f>SUM(K115:K118)</f>
        <v>0</v>
      </c>
      <c r="L114" s="11">
        <f>SUM(L115:L118)</f>
        <v>269000000</v>
      </c>
      <c r="M114" s="11">
        <f>SUM(M115:M118)</f>
        <v>215000000</v>
      </c>
      <c r="N114" s="56">
        <f>SUM(N115:N118)</f>
        <v>4146954715.6412001</v>
      </c>
    </row>
    <row r="115" spans="1:14" s="23" customFormat="1" ht="15" hidden="1" outlineLevel="1" x14ac:dyDescent="0.25">
      <c r="A115" s="26" t="s">
        <v>67</v>
      </c>
      <c r="B115" s="6"/>
      <c r="C115" s="6"/>
      <c r="D115" s="6"/>
      <c r="E115" s="8"/>
      <c r="F115" s="6"/>
      <c r="G115" s="8">
        <v>1756873028.198</v>
      </c>
      <c r="H115" s="8">
        <f>+B115+C115+D115+G115+E115+F115</f>
        <v>1756873028.198</v>
      </c>
      <c r="I115" s="6"/>
      <c r="J115" s="15">
        <f>+H115+I115</f>
        <v>1756873028.198</v>
      </c>
      <c r="K115" s="15"/>
      <c r="L115" s="15">
        <v>69000000</v>
      </c>
      <c r="M115" s="15">
        <v>215000000</v>
      </c>
      <c r="N115" s="62">
        <f>+J115+K115+L115+M115</f>
        <v>2040873028.198</v>
      </c>
    </row>
    <row r="116" spans="1:14" s="23" customFormat="1" ht="15" hidden="1" outlineLevel="1" x14ac:dyDescent="0.25">
      <c r="A116" s="26" t="s">
        <v>68</v>
      </c>
      <c r="B116" s="6"/>
      <c r="C116" s="6"/>
      <c r="D116" s="6"/>
      <c r="E116" s="8"/>
      <c r="F116" s="6"/>
      <c r="G116" s="8">
        <v>422050386</v>
      </c>
      <c r="H116" s="8">
        <f>+B116+C116+D116+G116+E116+F116</f>
        <v>422050386</v>
      </c>
      <c r="I116" s="6"/>
      <c r="J116" s="15">
        <f>+H116+I116</f>
        <v>422050386</v>
      </c>
      <c r="K116" s="15"/>
      <c r="L116" s="15"/>
      <c r="M116" s="15"/>
      <c r="N116" s="62">
        <f>+J116+K116+L116+M116</f>
        <v>422050386</v>
      </c>
    </row>
    <row r="117" spans="1:14" s="23" customFormat="1" ht="15" hidden="1" outlineLevel="1" x14ac:dyDescent="0.25">
      <c r="A117" s="26" t="s">
        <v>94</v>
      </c>
      <c r="B117" s="6"/>
      <c r="C117" s="6"/>
      <c r="D117" s="6"/>
      <c r="E117" s="8"/>
      <c r="F117" s="6"/>
      <c r="G117" s="8">
        <v>128471301.44320001</v>
      </c>
      <c r="H117" s="8">
        <f>+B117+C117+D117+G117+E117+F117</f>
        <v>128471301.44320001</v>
      </c>
      <c r="I117" s="6"/>
      <c r="J117" s="15">
        <f>+H117+I117</f>
        <v>128471301.44320001</v>
      </c>
      <c r="K117" s="15"/>
      <c r="L117" s="15"/>
      <c r="M117" s="15"/>
      <c r="N117" s="62">
        <f>+J117+K117+L117+M117</f>
        <v>128471301.44320001</v>
      </c>
    </row>
    <row r="118" spans="1:14" s="23" customFormat="1" ht="15" hidden="1" outlineLevel="1" x14ac:dyDescent="0.25">
      <c r="A118" s="26" t="s">
        <v>95</v>
      </c>
      <c r="B118" s="6"/>
      <c r="C118" s="6"/>
      <c r="D118" s="6"/>
      <c r="E118" s="8"/>
      <c r="F118" s="6"/>
      <c r="G118" s="8">
        <v>1355560000</v>
      </c>
      <c r="H118" s="8">
        <f>+B118+C118+D118+G118+E118+F118</f>
        <v>1355560000</v>
      </c>
      <c r="I118" s="6"/>
      <c r="J118" s="15">
        <f>+H118+I118</f>
        <v>1355560000</v>
      </c>
      <c r="K118" s="15"/>
      <c r="L118" s="15">
        <v>200000000</v>
      </c>
      <c r="M118" s="15"/>
      <c r="N118" s="62">
        <f>+J118+K118+L118+M118</f>
        <v>1555560000</v>
      </c>
    </row>
    <row r="119" spans="1:14" s="23" customFormat="1" ht="15" collapsed="1" x14ac:dyDescent="0.25">
      <c r="A119" s="35" t="s">
        <v>9</v>
      </c>
      <c r="B119" s="6"/>
      <c r="C119" s="6"/>
      <c r="D119" s="6"/>
      <c r="E119" s="11"/>
      <c r="F119" s="6"/>
      <c r="G119" s="11">
        <f>SUM(G120:G121)</f>
        <v>603330250.14999998</v>
      </c>
      <c r="H119" s="11">
        <f>SUM(H120:H121)</f>
        <v>603330250.14999998</v>
      </c>
      <c r="I119" s="6"/>
      <c r="J119" s="11">
        <f>SUM(J120:J121)</f>
        <v>603330250.14999998</v>
      </c>
      <c r="K119" s="11">
        <f>SUM(K120:K121)</f>
        <v>0</v>
      </c>
      <c r="L119" s="11">
        <f>SUM(L120:L121)</f>
        <v>0</v>
      </c>
      <c r="M119" s="11">
        <f>SUM(M120:M121)</f>
        <v>0</v>
      </c>
      <c r="N119" s="56">
        <f>SUM(N120:N121)</f>
        <v>603330250.14999998</v>
      </c>
    </row>
    <row r="120" spans="1:14" s="23" customFormat="1" ht="15" hidden="1" outlineLevel="1" x14ac:dyDescent="0.25">
      <c r="A120" s="26" t="s">
        <v>30</v>
      </c>
      <c r="B120" s="6"/>
      <c r="C120" s="6"/>
      <c r="D120" s="6"/>
      <c r="E120" s="8"/>
      <c r="F120" s="6"/>
      <c r="G120" s="8">
        <v>363470000</v>
      </c>
      <c r="H120" s="8">
        <f>+B120+C120+D120+G120+E120+F120</f>
        <v>363470000</v>
      </c>
      <c r="I120" s="6"/>
      <c r="J120" s="15">
        <f>+H120+I120</f>
        <v>363470000</v>
      </c>
      <c r="K120" s="15"/>
      <c r="L120" s="15"/>
      <c r="M120" s="15"/>
      <c r="N120" s="62">
        <f>+J120+K120+L120+M120</f>
        <v>363470000</v>
      </c>
    </row>
    <row r="121" spans="1:14" s="23" customFormat="1" ht="15" hidden="1" outlineLevel="1" x14ac:dyDescent="0.25">
      <c r="A121" s="26" t="s">
        <v>69</v>
      </c>
      <c r="B121" s="6"/>
      <c r="C121" s="6"/>
      <c r="D121" s="6"/>
      <c r="E121" s="8"/>
      <c r="F121" s="6"/>
      <c r="G121" s="8">
        <v>239860250.15000001</v>
      </c>
      <c r="H121" s="8">
        <f>+B121+C121+D121+G121+E121+F121</f>
        <v>239860250.15000001</v>
      </c>
      <c r="I121" s="6"/>
      <c r="J121" s="15">
        <f>+H121+I121</f>
        <v>239860250.15000001</v>
      </c>
      <c r="K121" s="15"/>
      <c r="L121" s="15"/>
      <c r="M121" s="15"/>
      <c r="N121" s="62">
        <f>+J121+K121+L121+M121</f>
        <v>239860250.15000001</v>
      </c>
    </row>
    <row r="122" spans="1:14" s="23" customFormat="1" ht="15" collapsed="1" x14ac:dyDescent="0.25">
      <c r="A122" s="35" t="s">
        <v>96</v>
      </c>
      <c r="B122" s="6"/>
      <c r="C122" s="6"/>
      <c r="D122" s="6"/>
      <c r="E122" s="11"/>
      <c r="F122" s="6"/>
      <c r="G122" s="11">
        <f>SUM(G123:G128)</f>
        <v>1213486700</v>
      </c>
      <c r="H122" s="11">
        <f>SUM(H123:H128)</f>
        <v>1213486700</v>
      </c>
      <c r="I122" s="6"/>
      <c r="J122" s="11">
        <f>SUM(J123:J128)</f>
        <v>1213486700</v>
      </c>
      <c r="K122" s="11">
        <f>SUM(K123:K128)</f>
        <v>850000000</v>
      </c>
      <c r="L122" s="11">
        <f>SUM(L123:L128)</f>
        <v>0</v>
      </c>
      <c r="M122" s="11">
        <f>SUM(M123:M128)</f>
        <v>-91893362</v>
      </c>
      <c r="N122" s="56">
        <f>SUM(N123:N128)</f>
        <v>1971593338</v>
      </c>
    </row>
    <row r="123" spans="1:14" s="23" customFormat="1" ht="15" hidden="1" outlineLevel="1" x14ac:dyDescent="0.25">
      <c r="A123" s="26" t="s">
        <v>59</v>
      </c>
      <c r="B123" s="6"/>
      <c r="C123" s="6"/>
      <c r="D123" s="6"/>
      <c r="E123" s="8"/>
      <c r="F123" s="6"/>
      <c r="G123" s="8">
        <v>132000000</v>
      </c>
      <c r="H123" s="8">
        <f t="shared" ref="H123:H128" si="20">+B123+C123+D123+G123+E123+F123</f>
        <v>132000000</v>
      </c>
      <c r="I123" s="6"/>
      <c r="J123" s="15">
        <f t="shared" ref="J123:J128" si="21">+H123+I123</f>
        <v>132000000</v>
      </c>
      <c r="K123" s="15"/>
      <c r="L123" s="15"/>
      <c r="M123" s="15"/>
      <c r="N123" s="62">
        <f t="shared" ref="N123:N128" si="22">+J123+K123+L123+M123</f>
        <v>132000000</v>
      </c>
    </row>
    <row r="124" spans="1:14" s="23" customFormat="1" ht="15" hidden="1" outlineLevel="1" x14ac:dyDescent="0.25">
      <c r="A124" s="26" t="s">
        <v>198</v>
      </c>
      <c r="B124" s="6"/>
      <c r="C124" s="6"/>
      <c r="D124" s="6"/>
      <c r="E124" s="8"/>
      <c r="F124" s="6"/>
      <c r="G124" s="8">
        <v>580555000</v>
      </c>
      <c r="H124" s="8">
        <f t="shared" si="20"/>
        <v>580555000</v>
      </c>
      <c r="I124" s="6"/>
      <c r="J124" s="15">
        <f t="shared" si="21"/>
        <v>580555000</v>
      </c>
      <c r="K124" s="15">
        <v>850000000</v>
      </c>
      <c r="L124" s="15"/>
      <c r="M124" s="15"/>
      <c r="N124" s="62">
        <f t="shared" si="22"/>
        <v>1430555000</v>
      </c>
    </row>
    <row r="125" spans="1:14" s="23" customFormat="1" ht="15" hidden="1" outlineLevel="1" x14ac:dyDescent="0.25">
      <c r="A125" s="26" t="s">
        <v>193</v>
      </c>
      <c r="B125" s="6"/>
      <c r="C125" s="6"/>
      <c r="D125" s="6"/>
      <c r="E125" s="8"/>
      <c r="F125" s="6"/>
      <c r="G125" s="8">
        <v>60000000</v>
      </c>
      <c r="H125" s="8">
        <f t="shared" si="20"/>
        <v>60000000</v>
      </c>
      <c r="I125" s="6"/>
      <c r="J125" s="15">
        <f t="shared" si="21"/>
        <v>60000000</v>
      </c>
      <c r="K125" s="15"/>
      <c r="L125" s="15"/>
      <c r="M125" s="15"/>
      <c r="N125" s="62">
        <f t="shared" si="22"/>
        <v>60000000</v>
      </c>
    </row>
    <row r="126" spans="1:14" s="23" customFormat="1" ht="15" hidden="1" outlineLevel="1" x14ac:dyDescent="0.25">
      <c r="A126" s="26" t="s">
        <v>97</v>
      </c>
      <c r="B126" s="6"/>
      <c r="C126" s="6"/>
      <c r="D126" s="6"/>
      <c r="E126" s="8"/>
      <c r="F126" s="6"/>
      <c r="G126" s="8">
        <v>110000000</v>
      </c>
      <c r="H126" s="8">
        <f t="shared" si="20"/>
        <v>110000000</v>
      </c>
      <c r="I126" s="6"/>
      <c r="J126" s="15">
        <f t="shared" si="21"/>
        <v>110000000</v>
      </c>
      <c r="K126" s="15"/>
      <c r="L126" s="15"/>
      <c r="M126" s="15">
        <v>-10000000</v>
      </c>
      <c r="N126" s="62">
        <f t="shared" si="22"/>
        <v>100000000</v>
      </c>
    </row>
    <row r="127" spans="1:14" s="23" customFormat="1" ht="15" hidden="1" outlineLevel="1" x14ac:dyDescent="0.25">
      <c r="A127" s="26" t="s">
        <v>207</v>
      </c>
      <c r="B127" s="6"/>
      <c r="C127" s="6"/>
      <c r="D127" s="6"/>
      <c r="E127" s="8"/>
      <c r="F127" s="6"/>
      <c r="G127" s="8">
        <v>323911700</v>
      </c>
      <c r="H127" s="8">
        <f t="shared" si="20"/>
        <v>323911700</v>
      </c>
      <c r="I127" s="6"/>
      <c r="J127" s="15">
        <f t="shared" si="21"/>
        <v>323911700</v>
      </c>
      <c r="K127" s="15"/>
      <c r="L127" s="15"/>
      <c r="M127" s="15">
        <v>-81893362</v>
      </c>
      <c r="N127" s="62">
        <f t="shared" si="22"/>
        <v>242018338</v>
      </c>
    </row>
    <row r="128" spans="1:14" s="23" customFormat="1" ht="15" hidden="1" outlineLevel="1" x14ac:dyDescent="0.25">
      <c r="A128" s="26" t="s">
        <v>191</v>
      </c>
      <c r="B128" s="6"/>
      <c r="C128" s="6"/>
      <c r="D128" s="6"/>
      <c r="E128" s="8"/>
      <c r="F128" s="6"/>
      <c r="G128" s="8">
        <v>7020000</v>
      </c>
      <c r="H128" s="8">
        <f t="shared" si="20"/>
        <v>7020000</v>
      </c>
      <c r="I128" s="6"/>
      <c r="J128" s="15">
        <f t="shared" si="21"/>
        <v>7020000</v>
      </c>
      <c r="K128" s="15"/>
      <c r="L128" s="15"/>
      <c r="M128" s="15"/>
      <c r="N128" s="62">
        <f t="shared" si="22"/>
        <v>7020000</v>
      </c>
    </row>
    <row r="129" spans="1:14" s="23" customFormat="1" ht="15" collapsed="1" x14ac:dyDescent="0.25">
      <c r="A129" s="35" t="s">
        <v>7</v>
      </c>
      <c r="B129" s="6"/>
      <c r="C129" s="6"/>
      <c r="D129" s="6"/>
      <c r="E129" s="11"/>
      <c r="F129" s="6"/>
      <c r="G129" s="11">
        <f>SUM(G130:G131)</f>
        <v>323412404</v>
      </c>
      <c r="H129" s="11">
        <f>SUM(H130:H131)</f>
        <v>323412404</v>
      </c>
      <c r="I129" s="6"/>
      <c r="J129" s="11">
        <f>SUM(J130:J131)</f>
        <v>323412404</v>
      </c>
      <c r="K129" s="11">
        <f>SUM(K130:K131)</f>
        <v>0</v>
      </c>
      <c r="L129" s="11">
        <f>SUM(L130:L131)</f>
        <v>140000000</v>
      </c>
      <c r="M129" s="11">
        <f>SUM(M130:M131)</f>
        <v>0</v>
      </c>
      <c r="N129" s="56">
        <f>SUM(N130:N131)</f>
        <v>463412404</v>
      </c>
    </row>
    <row r="130" spans="1:14" s="23" customFormat="1" ht="15" hidden="1" outlineLevel="1" x14ac:dyDescent="0.25">
      <c r="A130" s="26" t="s">
        <v>32</v>
      </c>
      <c r="B130" s="6"/>
      <c r="C130" s="6"/>
      <c r="D130" s="6"/>
      <c r="E130" s="8"/>
      <c r="F130" s="6"/>
      <c r="G130" s="8">
        <v>208182249</v>
      </c>
      <c r="H130" s="8">
        <f>+B130+C130+D130+G130+E130+F130</f>
        <v>208182249</v>
      </c>
      <c r="I130" s="6"/>
      <c r="J130" s="15">
        <f>+H130+I130</f>
        <v>208182249</v>
      </c>
      <c r="K130" s="15"/>
      <c r="L130" s="15"/>
      <c r="M130" s="15"/>
      <c r="N130" s="62">
        <f>+J130+K130+L130+M130</f>
        <v>208182249</v>
      </c>
    </row>
    <row r="131" spans="1:14" s="23" customFormat="1" ht="15" hidden="1" outlineLevel="1" x14ac:dyDescent="0.25">
      <c r="A131" s="26" t="s">
        <v>205</v>
      </c>
      <c r="B131" s="6"/>
      <c r="C131" s="6"/>
      <c r="D131" s="6"/>
      <c r="E131" s="8"/>
      <c r="F131" s="6"/>
      <c r="G131" s="8">
        <v>115230155</v>
      </c>
      <c r="H131" s="8">
        <f>+B131+C131+D131+G131+E131+F131</f>
        <v>115230155</v>
      </c>
      <c r="I131" s="6"/>
      <c r="J131" s="15">
        <f>+H131+I131</f>
        <v>115230155</v>
      </c>
      <c r="K131" s="15"/>
      <c r="L131" s="15">
        <v>140000000</v>
      </c>
      <c r="M131" s="15"/>
      <c r="N131" s="62">
        <f>+J131+K131+L131+M131</f>
        <v>255230155</v>
      </c>
    </row>
    <row r="132" spans="1:14" s="23" customFormat="1" ht="15" collapsed="1" x14ac:dyDescent="0.25">
      <c r="A132" s="35" t="s">
        <v>50</v>
      </c>
      <c r="B132" s="6"/>
      <c r="C132" s="6"/>
      <c r="D132" s="6"/>
      <c r="E132" s="6"/>
      <c r="F132" s="6"/>
      <c r="G132" s="6">
        <f>SUM(G133:G135)</f>
        <v>6727801894.9390011</v>
      </c>
      <c r="H132" s="6">
        <f>SUM(H133:H135)</f>
        <v>6727801894.9390011</v>
      </c>
      <c r="I132" s="6"/>
      <c r="J132" s="6">
        <f>SUM(J133:J135)</f>
        <v>6727801894.9390011</v>
      </c>
      <c r="K132" s="6">
        <f>SUM(K133:K135)</f>
        <v>0</v>
      </c>
      <c r="L132" s="6">
        <f>SUM(L133:L135)</f>
        <v>16000000</v>
      </c>
      <c r="M132" s="6">
        <f>SUM(M133:M135)</f>
        <v>-24431733</v>
      </c>
      <c r="N132" s="58">
        <f>SUM(N133:N135)</f>
        <v>6719370161.9390011</v>
      </c>
    </row>
    <row r="133" spans="1:14" s="23" customFormat="1" ht="15" hidden="1" outlineLevel="1" x14ac:dyDescent="0.25">
      <c r="A133" s="26" t="s">
        <v>56</v>
      </c>
      <c r="B133" s="6"/>
      <c r="C133" s="6"/>
      <c r="D133" s="6"/>
      <c r="E133" s="15"/>
      <c r="F133" s="6"/>
      <c r="G133" s="15">
        <v>6569841906.1600008</v>
      </c>
      <c r="H133" s="8">
        <f>+B133+C133+D133+G133+E133+F133</f>
        <v>6569841906.1600008</v>
      </c>
      <c r="I133" s="6"/>
      <c r="J133" s="15">
        <f>+H133+I133</f>
        <v>6569841906.1600008</v>
      </c>
      <c r="K133" s="15"/>
      <c r="L133" s="15"/>
      <c r="M133" s="15"/>
      <c r="N133" s="62">
        <f>+J133+K133+L133+M133</f>
        <v>6569841906.1600008</v>
      </c>
    </row>
    <row r="134" spans="1:14" s="23" customFormat="1" ht="15" hidden="1" outlineLevel="1" x14ac:dyDescent="0.25">
      <c r="A134" s="26" t="s">
        <v>98</v>
      </c>
      <c r="B134" s="6"/>
      <c r="C134" s="6"/>
      <c r="D134" s="6"/>
      <c r="E134" s="15"/>
      <c r="F134" s="6"/>
      <c r="G134" s="15">
        <v>95238156.671999946</v>
      </c>
      <c r="H134" s="8">
        <f>+B134+C134+D134+G134+E134+F134</f>
        <v>95238156.671999946</v>
      </c>
      <c r="I134" s="6"/>
      <c r="J134" s="15">
        <f>+H134+I134</f>
        <v>95238156.671999946</v>
      </c>
      <c r="K134" s="15"/>
      <c r="L134" s="15"/>
      <c r="M134" s="15">
        <v>-24431733</v>
      </c>
      <c r="N134" s="62">
        <f>+J134+K134+L134+M134</f>
        <v>70806423.671999946</v>
      </c>
    </row>
    <row r="135" spans="1:14" s="23" customFormat="1" ht="15" hidden="1" outlineLevel="1" x14ac:dyDescent="0.25">
      <c r="A135" s="26" t="s">
        <v>52</v>
      </c>
      <c r="B135" s="6"/>
      <c r="C135" s="6"/>
      <c r="D135" s="6"/>
      <c r="E135" s="15"/>
      <c r="F135" s="6"/>
      <c r="G135" s="15">
        <v>62721832.107000001</v>
      </c>
      <c r="H135" s="8">
        <f>+B135+C135+D135+G135+E135+F135</f>
        <v>62721832.107000001</v>
      </c>
      <c r="I135" s="6"/>
      <c r="J135" s="15">
        <f>+H135+I135</f>
        <v>62721832.107000001</v>
      </c>
      <c r="K135" s="15"/>
      <c r="L135" s="15">
        <v>16000000</v>
      </c>
      <c r="M135" s="15"/>
      <c r="N135" s="62">
        <f>+J135+K135+L135+M135</f>
        <v>78721832.106999993</v>
      </c>
    </row>
    <row r="136" spans="1:14" s="23" customFormat="1" ht="15" collapsed="1" x14ac:dyDescent="0.25">
      <c r="A136" s="26"/>
      <c r="B136" s="6"/>
      <c r="C136" s="6"/>
      <c r="D136" s="6"/>
      <c r="E136" s="15"/>
      <c r="F136" s="6"/>
      <c r="G136" s="15"/>
      <c r="H136" s="8"/>
      <c r="I136" s="6"/>
      <c r="J136" s="15"/>
      <c r="K136" s="15"/>
      <c r="L136" s="15"/>
      <c r="M136" s="15"/>
      <c r="N136" s="62"/>
    </row>
    <row r="137" spans="1:14" s="43" customFormat="1" ht="15" x14ac:dyDescent="0.25">
      <c r="A137" s="35" t="s">
        <v>148</v>
      </c>
      <c r="B137" s="41"/>
      <c r="C137" s="11">
        <f>+C138+C145+C153</f>
        <v>1387835936</v>
      </c>
      <c r="D137" s="41"/>
      <c r="E137" s="42"/>
      <c r="F137" s="41"/>
      <c r="G137" s="42"/>
      <c r="H137" s="11">
        <f>+H138+H145+H153</f>
        <v>1387835936</v>
      </c>
      <c r="I137" s="41"/>
      <c r="J137" s="11">
        <f>+H137+I137</f>
        <v>1387835936</v>
      </c>
      <c r="K137" s="11">
        <f>+K138+K145+K153</f>
        <v>0</v>
      </c>
      <c r="L137" s="11">
        <f>+L138+L145+L153</f>
        <v>100000000</v>
      </c>
      <c r="M137" s="11">
        <f>+M138+M145+M153</f>
        <v>0</v>
      </c>
      <c r="N137" s="56">
        <f>+J137+K137+L137</f>
        <v>1487835936</v>
      </c>
    </row>
    <row r="138" spans="1:14" s="23" customFormat="1" ht="15" x14ac:dyDescent="0.25">
      <c r="A138" s="35" t="s">
        <v>105</v>
      </c>
      <c r="B138" s="41"/>
      <c r="C138" s="6">
        <f>SUM(C139:C144)</f>
        <v>383008160</v>
      </c>
      <c r="D138" s="6"/>
      <c r="E138" s="6"/>
      <c r="F138" s="6"/>
      <c r="G138" s="6"/>
      <c r="H138" s="11">
        <f>+B138+C138+D138+G138+E138+F138</f>
        <v>383008160</v>
      </c>
      <c r="I138" s="11"/>
      <c r="J138" s="6">
        <f>SUM(J139:J144)</f>
        <v>383008160</v>
      </c>
      <c r="K138" s="6">
        <f>SUM(K139:K144)</f>
        <v>0</v>
      </c>
      <c r="L138" s="6">
        <f>SUM(L139:L144)</f>
        <v>0</v>
      </c>
      <c r="M138" s="6">
        <f>SUM(M139:M144)</f>
        <v>0</v>
      </c>
      <c r="N138" s="58">
        <f>SUM(N139:N144)</f>
        <v>383008160</v>
      </c>
    </row>
    <row r="139" spans="1:14" s="23" customFormat="1" ht="15" hidden="1" outlineLevel="1" x14ac:dyDescent="0.25">
      <c r="A139" s="26" t="s">
        <v>149</v>
      </c>
      <c r="B139" s="41"/>
      <c r="C139" s="15">
        <v>12100000</v>
      </c>
      <c r="D139" s="6"/>
      <c r="E139" s="6"/>
      <c r="F139" s="6"/>
      <c r="G139" s="6"/>
      <c r="H139" s="15">
        <f>+B139+C139+D139+G139+E139+F139</f>
        <v>12100000</v>
      </c>
      <c r="I139" s="11"/>
      <c r="J139" s="15">
        <f t="shared" ref="J139:J157" si="23">+H139+I139</f>
        <v>12100000</v>
      </c>
      <c r="K139" s="15"/>
      <c r="L139" s="15"/>
      <c r="M139" s="15"/>
      <c r="N139" s="62">
        <f t="shared" ref="N139:N144" si="24">+J139+K139+L139+M139</f>
        <v>12100000</v>
      </c>
    </row>
    <row r="140" spans="1:14" s="23" customFormat="1" ht="15" hidden="1" outlineLevel="1" x14ac:dyDescent="0.25">
      <c r="A140" s="26" t="s">
        <v>150</v>
      </c>
      <c r="B140" s="41"/>
      <c r="C140" s="15">
        <v>258888160.00000003</v>
      </c>
      <c r="D140" s="6"/>
      <c r="E140" s="6"/>
      <c r="F140" s="6"/>
      <c r="G140" s="6"/>
      <c r="H140" s="15">
        <f t="shared" ref="H140:H157" si="25">+B140+C140+D140+G140+E140+F140</f>
        <v>258888160.00000003</v>
      </c>
      <c r="I140" s="11"/>
      <c r="J140" s="15">
        <f t="shared" si="23"/>
        <v>258888160.00000003</v>
      </c>
      <c r="K140" s="15"/>
      <c r="L140" s="15"/>
      <c r="M140" s="15"/>
      <c r="N140" s="62">
        <f t="shared" si="24"/>
        <v>258888160.00000003</v>
      </c>
    </row>
    <row r="141" spans="1:14" s="23" customFormat="1" ht="15" hidden="1" outlineLevel="1" x14ac:dyDescent="0.25">
      <c r="A141" s="26" t="s">
        <v>151</v>
      </c>
      <c r="B141" s="41"/>
      <c r="C141" s="15">
        <v>54000000</v>
      </c>
      <c r="D141" s="6"/>
      <c r="E141" s="6"/>
      <c r="F141" s="6"/>
      <c r="G141" s="6"/>
      <c r="H141" s="15">
        <f t="shared" si="25"/>
        <v>54000000</v>
      </c>
      <c r="I141" s="11"/>
      <c r="J141" s="15">
        <f t="shared" si="23"/>
        <v>54000000</v>
      </c>
      <c r="K141" s="15"/>
      <c r="L141" s="15"/>
      <c r="M141" s="15"/>
      <c r="N141" s="62">
        <f t="shared" si="24"/>
        <v>54000000</v>
      </c>
    </row>
    <row r="142" spans="1:14" s="23" customFormat="1" ht="15" hidden="1" outlineLevel="1" x14ac:dyDescent="0.25">
      <c r="A142" s="26" t="s">
        <v>152</v>
      </c>
      <c r="B142" s="41"/>
      <c r="C142" s="15">
        <v>34500000</v>
      </c>
      <c r="D142" s="6"/>
      <c r="E142" s="6"/>
      <c r="F142" s="6"/>
      <c r="G142" s="6"/>
      <c r="H142" s="15">
        <f t="shared" si="25"/>
        <v>34500000</v>
      </c>
      <c r="I142" s="11"/>
      <c r="J142" s="15">
        <f t="shared" si="23"/>
        <v>34500000</v>
      </c>
      <c r="K142" s="15"/>
      <c r="L142" s="15"/>
      <c r="M142" s="15"/>
      <c r="N142" s="62">
        <f t="shared" si="24"/>
        <v>34500000</v>
      </c>
    </row>
    <row r="143" spans="1:14" s="23" customFormat="1" ht="15" hidden="1" outlineLevel="1" x14ac:dyDescent="0.25">
      <c r="A143" s="26" t="s">
        <v>153</v>
      </c>
      <c r="B143" s="41"/>
      <c r="C143" s="15">
        <v>13920000</v>
      </c>
      <c r="D143" s="6"/>
      <c r="E143" s="6"/>
      <c r="F143" s="6"/>
      <c r="G143" s="6"/>
      <c r="H143" s="15">
        <f t="shared" si="25"/>
        <v>13920000</v>
      </c>
      <c r="I143" s="11"/>
      <c r="J143" s="15">
        <f t="shared" si="23"/>
        <v>13920000</v>
      </c>
      <c r="K143" s="15"/>
      <c r="L143" s="15"/>
      <c r="M143" s="15"/>
      <c r="N143" s="62">
        <f t="shared" si="24"/>
        <v>13920000</v>
      </c>
    </row>
    <row r="144" spans="1:14" s="23" customFormat="1" ht="15" hidden="1" outlineLevel="1" x14ac:dyDescent="0.25">
      <c r="A144" s="26" t="s">
        <v>154</v>
      </c>
      <c r="B144" s="41"/>
      <c r="C144" s="15">
        <v>9600000</v>
      </c>
      <c r="D144" s="6"/>
      <c r="E144" s="6"/>
      <c r="F144" s="6"/>
      <c r="G144" s="6"/>
      <c r="H144" s="15">
        <f t="shared" si="25"/>
        <v>9600000</v>
      </c>
      <c r="I144" s="11"/>
      <c r="J144" s="15">
        <f t="shared" si="23"/>
        <v>9600000</v>
      </c>
      <c r="K144" s="15"/>
      <c r="L144" s="15"/>
      <c r="M144" s="15"/>
      <c r="N144" s="62">
        <f t="shared" si="24"/>
        <v>9600000</v>
      </c>
    </row>
    <row r="145" spans="1:14" s="23" customFormat="1" ht="15" collapsed="1" x14ac:dyDescent="0.25">
      <c r="A145" s="35" t="s">
        <v>106</v>
      </c>
      <c r="B145" s="41"/>
      <c r="C145" s="6">
        <f>SUM(C146:C152)</f>
        <v>848040150</v>
      </c>
      <c r="D145" s="6"/>
      <c r="E145" s="6"/>
      <c r="F145" s="6"/>
      <c r="G145" s="6"/>
      <c r="H145" s="6">
        <f>SUM(H146:H152)</f>
        <v>848040150</v>
      </c>
      <c r="I145" s="11"/>
      <c r="J145" s="6">
        <f>SUM(J146:J152)</f>
        <v>848040150</v>
      </c>
      <c r="K145" s="6">
        <f>SUM(K146:K152)</f>
        <v>0</v>
      </c>
      <c r="L145" s="6">
        <f>SUM(L146:L152)</f>
        <v>100000000</v>
      </c>
      <c r="M145" s="6">
        <f>SUM(M146:M152)</f>
        <v>0</v>
      </c>
      <c r="N145" s="58">
        <f>SUM(N146:N152)</f>
        <v>948040150</v>
      </c>
    </row>
    <row r="146" spans="1:14" s="23" customFormat="1" ht="15" hidden="1" outlineLevel="1" x14ac:dyDescent="0.25">
      <c r="A146" s="26" t="s">
        <v>149</v>
      </c>
      <c r="B146" s="41"/>
      <c r="C146" s="15">
        <v>17750000</v>
      </c>
      <c r="D146" s="6"/>
      <c r="E146" s="6"/>
      <c r="F146" s="6"/>
      <c r="G146" s="6"/>
      <c r="H146" s="15">
        <f t="shared" si="25"/>
        <v>17750000</v>
      </c>
      <c r="I146" s="11"/>
      <c r="J146" s="15">
        <f t="shared" si="23"/>
        <v>17750000</v>
      </c>
      <c r="K146" s="15"/>
      <c r="L146" s="15"/>
      <c r="M146" s="15"/>
      <c r="N146" s="62">
        <f t="shared" ref="N146:N152" si="26">+J146+K146+L146+M146</f>
        <v>17750000</v>
      </c>
    </row>
    <row r="147" spans="1:14" s="23" customFormat="1" ht="15" hidden="1" outlineLevel="1" x14ac:dyDescent="0.25">
      <c r="A147" s="26" t="s">
        <v>155</v>
      </c>
      <c r="B147" s="41"/>
      <c r="C147" s="15">
        <v>22000000</v>
      </c>
      <c r="D147" s="6"/>
      <c r="E147" s="6"/>
      <c r="F147" s="6"/>
      <c r="G147" s="6"/>
      <c r="H147" s="15">
        <f t="shared" si="25"/>
        <v>22000000</v>
      </c>
      <c r="I147" s="11"/>
      <c r="J147" s="15">
        <f t="shared" si="23"/>
        <v>22000000</v>
      </c>
      <c r="K147" s="15"/>
      <c r="L147" s="15"/>
      <c r="M147" s="15"/>
      <c r="N147" s="62">
        <f t="shared" si="26"/>
        <v>22000000</v>
      </c>
    </row>
    <row r="148" spans="1:14" s="23" customFormat="1" ht="15" hidden="1" outlineLevel="1" x14ac:dyDescent="0.25">
      <c r="A148" s="26" t="s">
        <v>156</v>
      </c>
      <c r="B148" s="41"/>
      <c r="C148" s="15">
        <v>585090150</v>
      </c>
      <c r="D148" s="6"/>
      <c r="E148" s="6"/>
      <c r="F148" s="6"/>
      <c r="G148" s="6"/>
      <c r="H148" s="15">
        <f t="shared" si="25"/>
        <v>585090150</v>
      </c>
      <c r="I148" s="11"/>
      <c r="J148" s="15">
        <f t="shared" si="23"/>
        <v>585090150</v>
      </c>
      <c r="K148" s="15"/>
      <c r="L148" s="15"/>
      <c r="M148" s="15"/>
      <c r="N148" s="62">
        <f t="shared" si="26"/>
        <v>585090150</v>
      </c>
    </row>
    <row r="149" spans="1:14" s="23" customFormat="1" ht="15" hidden="1" outlineLevel="1" x14ac:dyDescent="0.25">
      <c r="A149" s="26" t="s">
        <v>157</v>
      </c>
      <c r="B149" s="41"/>
      <c r="C149" s="15">
        <v>83000000</v>
      </c>
      <c r="D149" s="6"/>
      <c r="E149" s="6"/>
      <c r="F149" s="6"/>
      <c r="G149" s="6"/>
      <c r="H149" s="15">
        <f t="shared" si="25"/>
        <v>83000000</v>
      </c>
      <c r="I149" s="11"/>
      <c r="J149" s="15">
        <f t="shared" si="23"/>
        <v>83000000</v>
      </c>
      <c r="K149" s="15"/>
      <c r="L149" s="15"/>
      <c r="M149" s="15"/>
      <c r="N149" s="62">
        <f t="shared" si="26"/>
        <v>83000000</v>
      </c>
    </row>
    <row r="150" spans="1:14" s="23" customFormat="1" ht="15" hidden="1" outlineLevel="1" x14ac:dyDescent="0.25">
      <c r="A150" s="26" t="s">
        <v>158</v>
      </c>
      <c r="B150" s="41"/>
      <c r="C150" s="15">
        <v>130200000</v>
      </c>
      <c r="D150" s="6"/>
      <c r="E150" s="6"/>
      <c r="F150" s="6"/>
      <c r="G150" s="6"/>
      <c r="H150" s="15">
        <f t="shared" si="25"/>
        <v>130200000</v>
      </c>
      <c r="I150" s="11"/>
      <c r="J150" s="15">
        <f t="shared" si="23"/>
        <v>130200000</v>
      </c>
      <c r="K150" s="15"/>
      <c r="L150" s="15"/>
      <c r="M150" s="15"/>
      <c r="N150" s="62">
        <f t="shared" si="26"/>
        <v>130200000</v>
      </c>
    </row>
    <row r="151" spans="1:14" s="23" customFormat="1" ht="15" hidden="1" outlineLevel="1" x14ac:dyDescent="0.25">
      <c r="A151" s="26" t="s">
        <v>165</v>
      </c>
      <c r="B151" s="41"/>
      <c r="C151" s="15">
        <v>10000000</v>
      </c>
      <c r="D151" s="6"/>
      <c r="E151" s="6"/>
      <c r="F151" s="6"/>
      <c r="G151" s="6"/>
      <c r="H151" s="15">
        <f t="shared" si="25"/>
        <v>10000000</v>
      </c>
      <c r="I151" s="11"/>
      <c r="J151" s="15">
        <f t="shared" si="23"/>
        <v>10000000</v>
      </c>
      <c r="K151" s="15"/>
      <c r="L151" s="15"/>
      <c r="M151" s="15"/>
      <c r="N151" s="62">
        <f t="shared" si="26"/>
        <v>10000000</v>
      </c>
    </row>
    <row r="152" spans="1:14" s="23" customFormat="1" ht="15" hidden="1" outlineLevel="1" x14ac:dyDescent="0.25">
      <c r="A152" s="26" t="s">
        <v>201</v>
      </c>
      <c r="B152" s="41"/>
      <c r="C152" s="15"/>
      <c r="D152" s="6"/>
      <c r="E152" s="6"/>
      <c r="F152" s="6"/>
      <c r="G152" s="6"/>
      <c r="H152" s="15">
        <f>+B152+C152+D152+G152+E152+F152</f>
        <v>0</v>
      </c>
      <c r="I152" s="11"/>
      <c r="J152" s="15">
        <f>+H152+I152</f>
        <v>0</v>
      </c>
      <c r="K152" s="15"/>
      <c r="L152" s="15">
        <v>100000000</v>
      </c>
      <c r="M152" s="15"/>
      <c r="N152" s="62">
        <f t="shared" si="26"/>
        <v>100000000</v>
      </c>
    </row>
    <row r="153" spans="1:14" s="23" customFormat="1" ht="15" collapsed="1" x14ac:dyDescent="0.25">
      <c r="A153" s="35" t="s">
        <v>107</v>
      </c>
      <c r="B153" s="41"/>
      <c r="C153" s="6">
        <f>SUM(C154:C157)</f>
        <v>156787626</v>
      </c>
      <c r="D153" s="6"/>
      <c r="E153" s="6"/>
      <c r="F153" s="6"/>
      <c r="G153" s="6"/>
      <c r="H153" s="11">
        <f>+B153+C153+D153+G153+E153+F153</f>
        <v>156787626</v>
      </c>
      <c r="I153" s="11"/>
      <c r="J153" s="6">
        <f>SUM(J154:J157)</f>
        <v>156787626</v>
      </c>
      <c r="K153" s="6">
        <f>SUM(K154:K157)</f>
        <v>0</v>
      </c>
      <c r="L153" s="6">
        <f>SUM(L154:L157)</f>
        <v>0</v>
      </c>
      <c r="M153" s="6">
        <f>SUM(M154:M157)</f>
        <v>0</v>
      </c>
      <c r="N153" s="58">
        <f>SUM(N154:N157)</f>
        <v>156787626</v>
      </c>
    </row>
    <row r="154" spans="1:14" s="23" customFormat="1" ht="15" hidden="1" outlineLevel="1" x14ac:dyDescent="0.25">
      <c r="A154" s="26" t="s">
        <v>159</v>
      </c>
      <c r="B154" s="41"/>
      <c r="C154" s="15">
        <v>50587626</v>
      </c>
      <c r="D154" s="6"/>
      <c r="E154" s="6"/>
      <c r="F154" s="6"/>
      <c r="G154" s="6"/>
      <c r="H154" s="15">
        <f t="shared" si="25"/>
        <v>50587626</v>
      </c>
      <c r="I154" s="11"/>
      <c r="J154" s="15">
        <f t="shared" si="23"/>
        <v>50587626</v>
      </c>
      <c r="K154" s="15"/>
      <c r="L154" s="15"/>
      <c r="M154" s="15"/>
      <c r="N154" s="62">
        <f>+J154+K154+L154+M154</f>
        <v>50587626</v>
      </c>
    </row>
    <row r="155" spans="1:14" s="23" customFormat="1" ht="15" hidden="1" outlineLevel="1" x14ac:dyDescent="0.25">
      <c r="A155" s="26" t="s">
        <v>166</v>
      </c>
      <c r="B155" s="41"/>
      <c r="C155" s="15">
        <v>36000000</v>
      </c>
      <c r="D155" s="6"/>
      <c r="E155" s="6"/>
      <c r="F155" s="6"/>
      <c r="G155" s="6"/>
      <c r="H155" s="15">
        <f t="shared" si="25"/>
        <v>36000000</v>
      </c>
      <c r="I155" s="11"/>
      <c r="J155" s="15">
        <f t="shared" si="23"/>
        <v>36000000</v>
      </c>
      <c r="K155" s="15"/>
      <c r="L155" s="15"/>
      <c r="M155" s="15"/>
      <c r="N155" s="62">
        <f>+J155+K155+L155+M155</f>
        <v>36000000</v>
      </c>
    </row>
    <row r="156" spans="1:14" s="23" customFormat="1" ht="15" hidden="1" outlineLevel="1" x14ac:dyDescent="0.25">
      <c r="A156" s="26" t="s">
        <v>160</v>
      </c>
      <c r="B156" s="41"/>
      <c r="C156" s="15">
        <v>33000000</v>
      </c>
      <c r="D156" s="6"/>
      <c r="E156" s="6"/>
      <c r="F156" s="6"/>
      <c r="G156" s="6"/>
      <c r="H156" s="15">
        <f t="shared" si="25"/>
        <v>33000000</v>
      </c>
      <c r="I156" s="11"/>
      <c r="J156" s="15">
        <f t="shared" si="23"/>
        <v>33000000</v>
      </c>
      <c r="K156" s="15"/>
      <c r="L156" s="15"/>
      <c r="M156" s="15"/>
      <c r="N156" s="62">
        <f>+J156+K156+L156+M156</f>
        <v>33000000</v>
      </c>
    </row>
    <row r="157" spans="1:14" s="23" customFormat="1" ht="15" hidden="1" outlineLevel="1" x14ac:dyDescent="0.25">
      <c r="A157" s="26" t="s">
        <v>161</v>
      </c>
      <c r="B157" s="41"/>
      <c r="C157" s="15">
        <v>37200000</v>
      </c>
      <c r="D157" s="6"/>
      <c r="E157" s="6"/>
      <c r="F157" s="6"/>
      <c r="G157" s="6"/>
      <c r="H157" s="15">
        <f t="shared" si="25"/>
        <v>37200000</v>
      </c>
      <c r="I157" s="11"/>
      <c r="J157" s="15">
        <f t="shared" si="23"/>
        <v>37200000</v>
      </c>
      <c r="K157" s="15"/>
      <c r="L157" s="15"/>
      <c r="M157" s="15"/>
      <c r="N157" s="62">
        <f>+J157+K157+L157+M157</f>
        <v>37200000</v>
      </c>
    </row>
    <row r="158" spans="1:14" s="23" customFormat="1" ht="15" collapsed="1" x14ac:dyDescent="0.25">
      <c r="A158" s="26"/>
      <c r="B158" s="41"/>
      <c r="C158" s="6"/>
      <c r="D158" s="6"/>
      <c r="E158" s="6"/>
      <c r="F158" s="6"/>
      <c r="G158" s="6"/>
      <c r="H158" s="15"/>
      <c r="I158" s="6"/>
      <c r="J158" s="15"/>
      <c r="K158" s="15"/>
      <c r="L158" s="15"/>
      <c r="M158" s="15"/>
      <c r="N158" s="62"/>
    </row>
    <row r="159" spans="1:14" s="23" customFormat="1" ht="15" x14ac:dyDescent="0.25">
      <c r="A159" s="35" t="s">
        <v>162</v>
      </c>
      <c r="B159" s="41"/>
      <c r="C159" s="6"/>
      <c r="D159" s="6">
        <f>+D160+D167+D179</f>
        <v>1277482235</v>
      </c>
      <c r="E159" s="6"/>
      <c r="F159" s="6"/>
      <c r="G159" s="6"/>
      <c r="H159" s="6">
        <f>+H160+H167+H179</f>
        <v>1277482235</v>
      </c>
      <c r="I159" s="6"/>
      <c r="J159" s="11">
        <f>+H159+I159</f>
        <v>1277482235</v>
      </c>
      <c r="K159" s="6">
        <f>+K160+K167+K179</f>
        <v>285000000</v>
      </c>
      <c r="L159" s="6">
        <f>+L160+L167+L179</f>
        <v>240944600</v>
      </c>
      <c r="M159" s="6">
        <f>+M160+M167+M179</f>
        <v>-112252771</v>
      </c>
      <c r="N159" s="58">
        <f>+N160+N167+N179</f>
        <v>1691174064</v>
      </c>
    </row>
    <row r="160" spans="1:14" s="23" customFormat="1" ht="15" x14ac:dyDescent="0.25">
      <c r="A160" s="35" t="s">
        <v>108</v>
      </c>
      <c r="B160" s="6"/>
      <c r="C160" s="6"/>
      <c r="D160" s="6">
        <f>SUM(D161:D166)</f>
        <v>222163750</v>
      </c>
      <c r="E160" s="6">
        <f>SUM(E161:E165)</f>
        <v>0</v>
      </c>
      <c r="F160" s="6">
        <f>SUM(F161:F165)</f>
        <v>0</v>
      </c>
      <c r="G160" s="6">
        <f>SUM(G161:G165)</f>
        <v>0</v>
      </c>
      <c r="H160" s="6">
        <f>SUM(H161:H166)</f>
        <v>222163750</v>
      </c>
      <c r="I160" s="6">
        <f>SUM(I161:I165)</f>
        <v>0</v>
      </c>
      <c r="J160" s="6">
        <f>SUM(J161:J166)</f>
        <v>222163750</v>
      </c>
      <c r="K160" s="6">
        <f>SUM(K161:K166)</f>
        <v>180000000</v>
      </c>
      <c r="L160" s="6">
        <f>SUM(L161:L166)</f>
        <v>150000000</v>
      </c>
      <c r="M160" s="6">
        <f>SUM(M161:M166)</f>
        <v>-25000000</v>
      </c>
      <c r="N160" s="58">
        <f>SUM(N161:N166)</f>
        <v>527163750</v>
      </c>
    </row>
    <row r="161" spans="1:14" s="23" customFormat="1" ht="15" hidden="1" outlineLevel="1" x14ac:dyDescent="0.25">
      <c r="A161" s="26" t="s">
        <v>70</v>
      </c>
      <c r="B161" s="6"/>
      <c r="C161" s="6"/>
      <c r="D161" s="15">
        <v>188372982</v>
      </c>
      <c r="E161" s="6"/>
      <c r="F161" s="6"/>
      <c r="G161" s="6"/>
      <c r="H161" s="8">
        <f>+'[14]Consolidado Investigación'!$B$9+'[14]Consolidado Investigación'!$B$10+'[14]Consolidado Investigación'!$B$11</f>
        <v>188372982</v>
      </c>
      <c r="I161" s="6"/>
      <c r="J161" s="15">
        <f t="shared" ref="J161:J166" si="27">+H161+I161</f>
        <v>188372982</v>
      </c>
      <c r="K161" s="15"/>
      <c r="L161" s="15"/>
      <c r="M161" s="15">
        <v>-25000000</v>
      </c>
      <c r="N161" s="62">
        <f t="shared" ref="N161:N166" si="28">+J161+K161+L161+M161</f>
        <v>163372982</v>
      </c>
    </row>
    <row r="162" spans="1:14" s="23" customFormat="1" ht="15" hidden="1" outlineLevel="1" x14ac:dyDescent="0.25">
      <c r="A162" s="26" t="s">
        <v>194</v>
      </c>
      <c r="B162" s="6"/>
      <c r="C162" s="6"/>
      <c r="D162" s="15">
        <v>8370768</v>
      </c>
      <c r="E162" s="6"/>
      <c r="F162" s="6"/>
      <c r="G162" s="6"/>
      <c r="H162" s="8">
        <f>+B162+C162+D162+G162+E162+F162</f>
        <v>8370768</v>
      </c>
      <c r="I162" s="6"/>
      <c r="J162" s="15">
        <f t="shared" si="27"/>
        <v>8370768</v>
      </c>
      <c r="K162" s="15"/>
      <c r="L162" s="15"/>
      <c r="M162" s="15"/>
      <c r="N162" s="62">
        <f>+J162+K162+L162+M162</f>
        <v>8370768</v>
      </c>
    </row>
    <row r="163" spans="1:14" s="23" customFormat="1" ht="15" hidden="1" outlineLevel="1" x14ac:dyDescent="0.25">
      <c r="A163" s="26" t="s">
        <v>71</v>
      </c>
      <c r="B163" s="6"/>
      <c r="C163" s="6"/>
      <c r="D163" s="15">
        <v>10420000</v>
      </c>
      <c r="E163" s="6"/>
      <c r="F163" s="6"/>
      <c r="G163" s="6"/>
      <c r="H163" s="8">
        <f>+B163+C163+D163+G163+E163+F163</f>
        <v>10420000</v>
      </c>
      <c r="I163" s="6"/>
      <c r="J163" s="15">
        <f t="shared" si="27"/>
        <v>10420000</v>
      </c>
      <c r="K163" s="15"/>
      <c r="L163" s="15"/>
      <c r="M163" s="15"/>
      <c r="N163" s="62">
        <f t="shared" si="28"/>
        <v>10420000</v>
      </c>
    </row>
    <row r="164" spans="1:14" s="23" customFormat="1" ht="15" hidden="1" outlineLevel="1" x14ac:dyDescent="0.25">
      <c r="A164" s="26" t="s">
        <v>72</v>
      </c>
      <c r="B164" s="6"/>
      <c r="C164" s="6"/>
      <c r="D164" s="15">
        <v>15000000</v>
      </c>
      <c r="E164" s="6"/>
      <c r="F164" s="6"/>
      <c r="G164" s="6"/>
      <c r="H164" s="8">
        <f>+B164+C164+D164+G164+E164+F164</f>
        <v>15000000</v>
      </c>
      <c r="I164" s="6"/>
      <c r="J164" s="15">
        <f t="shared" si="27"/>
        <v>15000000</v>
      </c>
      <c r="K164" s="15"/>
      <c r="L164" s="15"/>
      <c r="M164" s="15"/>
      <c r="N164" s="62">
        <f t="shared" si="28"/>
        <v>15000000</v>
      </c>
    </row>
    <row r="165" spans="1:14" s="23" customFormat="1" ht="15" hidden="1" outlineLevel="1" x14ac:dyDescent="0.25">
      <c r="A165" s="26" t="s">
        <v>197</v>
      </c>
      <c r="B165" s="6"/>
      <c r="C165" s="6"/>
      <c r="D165" s="15"/>
      <c r="E165" s="6"/>
      <c r="F165" s="6"/>
      <c r="G165" s="6"/>
      <c r="H165" s="8"/>
      <c r="I165" s="6"/>
      <c r="J165" s="15">
        <f t="shared" si="27"/>
        <v>0</v>
      </c>
      <c r="K165" s="15">
        <v>180000000</v>
      </c>
      <c r="L165" s="15"/>
      <c r="M165" s="15"/>
      <c r="N165" s="62">
        <f t="shared" si="28"/>
        <v>180000000</v>
      </c>
    </row>
    <row r="166" spans="1:14" s="23" customFormat="1" ht="15" hidden="1" outlineLevel="1" x14ac:dyDescent="0.25">
      <c r="A166" s="26" t="s">
        <v>200</v>
      </c>
      <c r="B166" s="6"/>
      <c r="C166" s="6"/>
      <c r="D166" s="15"/>
      <c r="E166" s="6"/>
      <c r="F166" s="6"/>
      <c r="G166" s="6"/>
      <c r="H166" s="8"/>
      <c r="I166" s="6"/>
      <c r="J166" s="15">
        <f t="shared" si="27"/>
        <v>0</v>
      </c>
      <c r="K166" s="15"/>
      <c r="L166" s="15">
        <v>150000000</v>
      </c>
      <c r="M166" s="15"/>
      <c r="N166" s="62">
        <f t="shared" si="28"/>
        <v>150000000</v>
      </c>
    </row>
    <row r="167" spans="1:14" s="23" customFormat="1" ht="15" collapsed="1" x14ac:dyDescent="0.25">
      <c r="A167" s="35" t="s">
        <v>109</v>
      </c>
      <c r="B167" s="6"/>
      <c r="C167" s="6"/>
      <c r="D167" s="6">
        <f>+D168+D173</f>
        <v>670400000</v>
      </c>
      <c r="E167" s="6"/>
      <c r="F167" s="6"/>
      <c r="G167" s="6"/>
      <c r="H167" s="6">
        <f>+H168+H173</f>
        <v>670400000</v>
      </c>
      <c r="I167" s="6"/>
      <c r="J167" s="6">
        <f>+J168+J173</f>
        <v>670400000</v>
      </c>
      <c r="K167" s="6">
        <f>+K168+K173</f>
        <v>105000000</v>
      </c>
      <c r="L167" s="6">
        <f>+L168+L173</f>
        <v>90944600</v>
      </c>
      <c r="M167" s="6">
        <f>+M168+M173</f>
        <v>-87252771</v>
      </c>
      <c r="N167" s="58">
        <f>+N168+N173</f>
        <v>779091829</v>
      </c>
    </row>
    <row r="168" spans="1:14" s="23" customFormat="1" ht="15" hidden="1" outlineLevel="1" x14ac:dyDescent="0.25">
      <c r="A168" s="35" t="s">
        <v>135</v>
      </c>
      <c r="B168" s="6"/>
      <c r="C168" s="6"/>
      <c r="D168" s="6">
        <f>SUM(D169:D172)</f>
        <v>211000000</v>
      </c>
      <c r="E168" s="6"/>
      <c r="F168" s="6"/>
      <c r="G168" s="6"/>
      <c r="H168" s="6">
        <f>SUM(H169:H172)</f>
        <v>211000000</v>
      </c>
      <c r="I168" s="6"/>
      <c r="J168" s="6">
        <f>SUM(J169:J172)</f>
        <v>211000000</v>
      </c>
      <c r="K168" s="6">
        <f>SUM(K169:K172)</f>
        <v>105000000</v>
      </c>
      <c r="L168" s="6">
        <f>SUM(L169:L172)</f>
        <v>70944600</v>
      </c>
      <c r="M168" s="6">
        <f>SUM(M169:M172)</f>
        <v>0</v>
      </c>
      <c r="N168" s="58">
        <f>SUM(N169:N172)</f>
        <v>386944600</v>
      </c>
    </row>
    <row r="169" spans="1:14" s="23" customFormat="1" ht="15" hidden="1" outlineLevel="2" x14ac:dyDescent="0.25">
      <c r="A169" s="26" t="s">
        <v>79</v>
      </c>
      <c r="B169" s="6"/>
      <c r="C169" s="6"/>
      <c r="D169" s="15">
        <v>32000000</v>
      </c>
      <c r="E169" s="6"/>
      <c r="F169" s="6"/>
      <c r="G169" s="6"/>
      <c r="H169" s="8">
        <f>+B169+C169+D169+G169+E169+F169</f>
        <v>32000000</v>
      </c>
      <c r="I169" s="6"/>
      <c r="J169" s="15">
        <f>+H169+I169</f>
        <v>32000000</v>
      </c>
      <c r="K169" s="15">
        <v>105000000</v>
      </c>
      <c r="L169" s="15">
        <v>70944600</v>
      </c>
      <c r="M169" s="15"/>
      <c r="N169" s="62">
        <f>+J169+K169+L169+M169</f>
        <v>207944600</v>
      </c>
    </row>
    <row r="170" spans="1:14" s="23" customFormat="1" ht="15" hidden="1" outlineLevel="2" x14ac:dyDescent="0.25">
      <c r="A170" s="26" t="s">
        <v>73</v>
      </c>
      <c r="B170" s="6"/>
      <c r="C170" s="6"/>
      <c r="D170" s="15">
        <v>60000000</v>
      </c>
      <c r="E170" s="6"/>
      <c r="F170" s="6"/>
      <c r="G170" s="6"/>
      <c r="H170" s="8">
        <f>+B170+C170+D170+G170+E170+F170</f>
        <v>60000000</v>
      </c>
      <c r="I170" s="6"/>
      <c r="J170" s="15">
        <f>+H170+I170</f>
        <v>60000000</v>
      </c>
      <c r="K170" s="15"/>
      <c r="L170" s="15"/>
      <c r="M170" s="15"/>
      <c r="N170" s="62">
        <f>+J170+K170+L170+M170</f>
        <v>60000000</v>
      </c>
    </row>
    <row r="171" spans="1:14" s="23" customFormat="1" ht="15" hidden="1" outlineLevel="2" x14ac:dyDescent="0.25">
      <c r="A171" s="26" t="s">
        <v>110</v>
      </c>
      <c r="B171" s="6"/>
      <c r="C171" s="6"/>
      <c r="D171" s="15">
        <v>44000000</v>
      </c>
      <c r="E171" s="6"/>
      <c r="F171" s="6"/>
      <c r="G171" s="6"/>
      <c r="H171" s="8">
        <f>+B171+C171+D171+G171+E171+F171</f>
        <v>44000000</v>
      </c>
      <c r="I171" s="6"/>
      <c r="J171" s="15">
        <f>+H171+I171</f>
        <v>44000000</v>
      </c>
      <c r="K171" s="15"/>
      <c r="L171" s="15"/>
      <c r="M171" s="15"/>
      <c r="N171" s="62">
        <f>+J171+K171+L171+M171</f>
        <v>44000000</v>
      </c>
    </row>
    <row r="172" spans="1:14" s="23" customFormat="1" ht="15" hidden="1" outlineLevel="2" x14ac:dyDescent="0.25">
      <c r="A172" s="26" t="s">
        <v>184</v>
      </c>
      <c r="B172" s="6"/>
      <c r="C172" s="6"/>
      <c r="D172" s="15">
        <v>75000000</v>
      </c>
      <c r="E172" s="6"/>
      <c r="F172" s="6"/>
      <c r="G172" s="6"/>
      <c r="H172" s="8">
        <f>+B172+C172+D172+G172+E172+F172</f>
        <v>75000000</v>
      </c>
      <c r="I172" s="6"/>
      <c r="J172" s="15">
        <f>+H172+I172</f>
        <v>75000000</v>
      </c>
      <c r="K172" s="15"/>
      <c r="L172" s="15"/>
      <c r="M172" s="15"/>
      <c r="N172" s="62">
        <f>+J172+K172+L172+M172</f>
        <v>75000000</v>
      </c>
    </row>
    <row r="173" spans="1:14" s="23" customFormat="1" ht="15" hidden="1" outlineLevel="1" x14ac:dyDescent="0.25">
      <c r="A173" s="35" t="s">
        <v>136</v>
      </c>
      <c r="B173" s="6"/>
      <c r="C173" s="6"/>
      <c r="D173" s="6">
        <f>SUM(D174:D178)</f>
        <v>459400000</v>
      </c>
      <c r="E173" s="6"/>
      <c r="F173" s="6"/>
      <c r="G173" s="6"/>
      <c r="H173" s="6">
        <f>SUM(H174:H178)</f>
        <v>459400000</v>
      </c>
      <c r="I173" s="6"/>
      <c r="J173" s="6">
        <f>SUM(J174:J178)</f>
        <v>459400000</v>
      </c>
      <c r="K173" s="6">
        <f>SUM(K174:K178)</f>
        <v>0</v>
      </c>
      <c r="L173" s="6">
        <f>SUM(L174:L178)</f>
        <v>20000000</v>
      </c>
      <c r="M173" s="6">
        <f>SUM(M174:M178)</f>
        <v>-87252771</v>
      </c>
      <c r="N173" s="58">
        <f>SUM(N174:N178)</f>
        <v>392147229</v>
      </c>
    </row>
    <row r="174" spans="1:14" s="23" customFormat="1" ht="15" hidden="1" outlineLevel="2" x14ac:dyDescent="0.25">
      <c r="A174" s="26" t="s">
        <v>74</v>
      </c>
      <c r="B174" s="6"/>
      <c r="C174" s="6"/>
      <c r="D174" s="15">
        <v>83000000</v>
      </c>
      <c r="E174" s="6"/>
      <c r="F174" s="6"/>
      <c r="G174" s="6"/>
      <c r="H174" s="8">
        <f>+B174+C174+D174+G174+E174+F174</f>
        <v>83000000</v>
      </c>
      <c r="I174" s="6"/>
      <c r="J174" s="15">
        <f>+H174+I174</f>
        <v>83000000</v>
      </c>
      <c r="K174" s="15"/>
      <c r="L174" s="15"/>
      <c r="M174" s="15"/>
      <c r="N174" s="62">
        <f>+J174+K174+L174+M174</f>
        <v>83000000</v>
      </c>
    </row>
    <row r="175" spans="1:14" s="23" customFormat="1" ht="15" hidden="1" outlineLevel="2" x14ac:dyDescent="0.25">
      <c r="A175" s="26" t="s">
        <v>185</v>
      </c>
      <c r="B175" s="6"/>
      <c r="C175" s="6"/>
      <c r="D175" s="15">
        <v>26400000</v>
      </c>
      <c r="E175" s="6"/>
      <c r="F175" s="6"/>
      <c r="G175" s="6"/>
      <c r="H175" s="8">
        <f>+B175+C175+D175+G175+E175+F175</f>
        <v>26400000</v>
      </c>
      <c r="I175" s="6"/>
      <c r="J175" s="15">
        <f>+H175+I175</f>
        <v>26400000</v>
      </c>
      <c r="K175" s="15"/>
      <c r="L175" s="15"/>
      <c r="M175" s="15"/>
      <c r="N175" s="62">
        <f>+J175+K175+L175+M175</f>
        <v>26400000</v>
      </c>
    </row>
    <row r="176" spans="1:14" s="23" customFormat="1" ht="15" hidden="1" outlineLevel="2" x14ac:dyDescent="0.25">
      <c r="A176" s="26" t="s">
        <v>192</v>
      </c>
      <c r="B176" s="6"/>
      <c r="C176" s="6"/>
      <c r="D176" s="15">
        <v>250000000</v>
      </c>
      <c r="E176" s="6"/>
      <c r="F176" s="6"/>
      <c r="G176" s="6"/>
      <c r="H176" s="8">
        <f>+B176+C176+D176+G176+E176+F176</f>
        <v>250000000</v>
      </c>
      <c r="I176" s="6"/>
      <c r="J176" s="15">
        <f>+H176+I176</f>
        <v>250000000</v>
      </c>
      <c r="K176" s="15"/>
      <c r="L176" s="15"/>
      <c r="M176" s="15">
        <v>-87252771</v>
      </c>
      <c r="N176" s="62">
        <f>+J176+K176+L176+M176</f>
        <v>162747229</v>
      </c>
    </row>
    <row r="177" spans="1:14" s="23" customFormat="1" ht="15" hidden="1" outlineLevel="2" x14ac:dyDescent="0.25">
      <c r="A177" s="26" t="s">
        <v>80</v>
      </c>
      <c r="B177" s="6"/>
      <c r="C177" s="6"/>
      <c r="D177" s="15">
        <v>100000000</v>
      </c>
      <c r="E177" s="6"/>
      <c r="F177" s="6"/>
      <c r="G177" s="6"/>
      <c r="H177" s="8">
        <f>+B177+C177+D177+G177+E177+F177</f>
        <v>100000000</v>
      </c>
      <c r="I177" s="6"/>
      <c r="J177" s="15">
        <f>+H177+I177</f>
        <v>100000000</v>
      </c>
      <c r="K177" s="15"/>
      <c r="L177" s="15"/>
      <c r="M177" s="15"/>
      <c r="N177" s="62">
        <f>+J177+K177+L177+M177</f>
        <v>100000000</v>
      </c>
    </row>
    <row r="178" spans="1:14" s="23" customFormat="1" ht="15" hidden="1" outlineLevel="2" x14ac:dyDescent="0.25">
      <c r="A178" s="26" t="s">
        <v>203</v>
      </c>
      <c r="B178" s="6"/>
      <c r="C178" s="6"/>
      <c r="D178" s="15"/>
      <c r="E178" s="6"/>
      <c r="F178" s="6"/>
      <c r="G178" s="6"/>
      <c r="H178" s="8">
        <f>+B178+C178+D178+G178+E178+F178</f>
        <v>0</v>
      </c>
      <c r="I178" s="6"/>
      <c r="J178" s="15">
        <f>+H178+I178</f>
        <v>0</v>
      </c>
      <c r="K178" s="15"/>
      <c r="L178" s="15">
        <v>20000000</v>
      </c>
      <c r="M178" s="15"/>
      <c r="N178" s="62">
        <f>+J178+K178+L178+M178</f>
        <v>20000000</v>
      </c>
    </row>
    <row r="179" spans="1:14" s="23" customFormat="1" ht="15" collapsed="1" x14ac:dyDescent="0.25">
      <c r="A179" s="35" t="s">
        <v>111</v>
      </c>
      <c r="B179" s="6"/>
      <c r="C179" s="6"/>
      <c r="D179" s="6">
        <f>+D180+D186+D190+D191</f>
        <v>384918485</v>
      </c>
      <c r="E179" s="6"/>
      <c r="F179" s="6"/>
      <c r="G179" s="6"/>
      <c r="H179" s="6">
        <f>+H180+H186+H190+H191</f>
        <v>384918485</v>
      </c>
      <c r="I179" s="6"/>
      <c r="J179" s="6">
        <f>+J180+J186+J190+J191</f>
        <v>384918485</v>
      </c>
      <c r="K179" s="6">
        <f>+K180+K186+K190+K191</f>
        <v>0</v>
      </c>
      <c r="L179" s="6">
        <f>+L180+L186+L190+L191</f>
        <v>0</v>
      </c>
      <c r="M179" s="6">
        <f>+M180+M186+M190+M191</f>
        <v>0</v>
      </c>
      <c r="N179" s="58">
        <f>+N180+N186+N190+N191</f>
        <v>384918485</v>
      </c>
    </row>
    <row r="180" spans="1:14" s="23" customFormat="1" ht="15" hidden="1" outlineLevel="1" x14ac:dyDescent="0.25">
      <c r="A180" s="35" t="s">
        <v>112</v>
      </c>
      <c r="B180" s="6"/>
      <c r="C180" s="6"/>
      <c r="D180" s="6">
        <f>SUM(D181:D185)</f>
        <v>130294983</v>
      </c>
      <c r="E180" s="6"/>
      <c r="F180" s="6"/>
      <c r="G180" s="6"/>
      <c r="H180" s="6">
        <f>SUM(H181:H185)</f>
        <v>130294983</v>
      </c>
      <c r="I180" s="6"/>
      <c r="J180" s="6">
        <f>SUM(J181:J185)</f>
        <v>130294983</v>
      </c>
      <c r="K180" s="6">
        <f>SUM(K181:K185)</f>
        <v>0</v>
      </c>
      <c r="L180" s="6">
        <f>SUM(L181:L185)</f>
        <v>0</v>
      </c>
      <c r="M180" s="6">
        <f>SUM(M181:M185)</f>
        <v>0</v>
      </c>
      <c r="N180" s="58">
        <f>SUM(N181:N185)</f>
        <v>130294983</v>
      </c>
    </row>
    <row r="181" spans="1:14" s="23" customFormat="1" ht="15" hidden="1" outlineLevel="2" x14ac:dyDescent="0.25">
      <c r="A181" s="26" t="s">
        <v>113</v>
      </c>
      <c r="B181" s="6"/>
      <c r="C181" s="6"/>
      <c r="D181" s="8">
        <v>14199990</v>
      </c>
      <c r="E181" s="6"/>
      <c r="F181" s="6"/>
      <c r="G181" s="6"/>
      <c r="H181" s="8">
        <f>+B181+C181+D181+G181+E181+F181</f>
        <v>14199990</v>
      </c>
      <c r="I181" s="6"/>
      <c r="J181" s="15">
        <f>+H181+I181</f>
        <v>14199990</v>
      </c>
      <c r="K181" s="15"/>
      <c r="L181" s="15"/>
      <c r="M181" s="15"/>
      <c r="N181" s="62">
        <f>+J181+K181+L181+M181</f>
        <v>14199990</v>
      </c>
    </row>
    <row r="182" spans="1:14" s="23" customFormat="1" ht="15" hidden="1" outlineLevel="2" x14ac:dyDescent="0.25">
      <c r="A182" s="26" t="s">
        <v>114</v>
      </c>
      <c r="B182" s="6"/>
      <c r="C182" s="6"/>
      <c r="D182" s="8">
        <v>16903493</v>
      </c>
      <c r="E182" s="6"/>
      <c r="F182" s="6"/>
      <c r="G182" s="6"/>
      <c r="H182" s="8">
        <f>+B182+C182+D182+G182+E182+F182</f>
        <v>16903493</v>
      </c>
      <c r="I182" s="6"/>
      <c r="J182" s="15">
        <f>+H182+I182</f>
        <v>16903493</v>
      </c>
      <c r="K182" s="15"/>
      <c r="L182" s="15"/>
      <c r="M182" s="15"/>
      <c r="N182" s="62">
        <f>+J182+K182+L182+M182</f>
        <v>16903493</v>
      </c>
    </row>
    <row r="183" spans="1:14" s="23" customFormat="1" ht="15" hidden="1" outlineLevel="2" x14ac:dyDescent="0.25">
      <c r="A183" s="26" t="s">
        <v>115</v>
      </c>
      <c r="B183" s="6"/>
      <c r="C183" s="6"/>
      <c r="D183" s="8">
        <v>21463500</v>
      </c>
      <c r="E183" s="6"/>
      <c r="F183" s="6"/>
      <c r="G183" s="6"/>
      <c r="H183" s="8">
        <f>+B183+C183+D183+G183+E183+F183</f>
        <v>21463500</v>
      </c>
      <c r="I183" s="6"/>
      <c r="J183" s="15">
        <f>+H183+I183</f>
        <v>21463500</v>
      </c>
      <c r="K183" s="15"/>
      <c r="L183" s="15"/>
      <c r="M183" s="15"/>
      <c r="N183" s="62">
        <f>+J183+K183+L183+M183</f>
        <v>21463500</v>
      </c>
    </row>
    <row r="184" spans="1:14" s="23" customFormat="1" ht="15" hidden="1" outlineLevel="2" x14ac:dyDescent="0.25">
      <c r="A184" s="26" t="s">
        <v>186</v>
      </c>
      <c r="B184" s="6"/>
      <c r="C184" s="6"/>
      <c r="D184" s="8">
        <v>57728000</v>
      </c>
      <c r="E184" s="6"/>
      <c r="F184" s="6"/>
      <c r="G184" s="6"/>
      <c r="H184" s="8">
        <f>+B184+C184+D184+G184+E184+F184</f>
        <v>57728000</v>
      </c>
      <c r="I184" s="6"/>
      <c r="J184" s="15">
        <f>+H184+I184</f>
        <v>57728000</v>
      </c>
      <c r="K184" s="15"/>
      <c r="L184" s="15"/>
      <c r="M184" s="15"/>
      <c r="N184" s="62">
        <f>+J184+K184+L184+M184</f>
        <v>57728000</v>
      </c>
    </row>
    <row r="185" spans="1:14" s="23" customFormat="1" ht="15" hidden="1" outlineLevel="2" x14ac:dyDescent="0.25">
      <c r="A185" s="26" t="s">
        <v>187</v>
      </c>
      <c r="B185" s="6"/>
      <c r="C185" s="6"/>
      <c r="D185" s="8">
        <v>20000000</v>
      </c>
      <c r="E185" s="6"/>
      <c r="F185" s="6"/>
      <c r="G185" s="6"/>
      <c r="H185" s="8">
        <f>+B185+C185+D185+G185+E185+F185</f>
        <v>20000000</v>
      </c>
      <c r="I185" s="6"/>
      <c r="J185" s="15">
        <f>+H185+I185</f>
        <v>20000000</v>
      </c>
      <c r="K185" s="15"/>
      <c r="L185" s="15"/>
      <c r="M185" s="15"/>
      <c r="N185" s="62">
        <f>+J185+K185+L185+M185</f>
        <v>20000000</v>
      </c>
    </row>
    <row r="186" spans="1:14" s="23" customFormat="1" ht="15" hidden="1" outlineLevel="1" x14ac:dyDescent="0.25">
      <c r="A186" s="35" t="s">
        <v>116</v>
      </c>
      <c r="B186" s="6"/>
      <c r="C186" s="6"/>
      <c r="D186" s="6">
        <f>SUM(D187:D189)</f>
        <v>204623502</v>
      </c>
      <c r="E186" s="6"/>
      <c r="F186" s="6"/>
      <c r="G186" s="6"/>
      <c r="H186" s="6">
        <f>SUM(H187:H189)</f>
        <v>204623502</v>
      </c>
      <c r="I186" s="6"/>
      <c r="J186" s="6">
        <f>SUM(J187:J189)</f>
        <v>204623502</v>
      </c>
      <c r="K186" s="6">
        <f>SUM(K187:K189)</f>
        <v>0</v>
      </c>
      <c r="L186" s="6">
        <f>SUM(L187:L189)</f>
        <v>0</v>
      </c>
      <c r="M186" s="6">
        <f>SUM(M187:M189)</f>
        <v>0</v>
      </c>
      <c r="N186" s="58">
        <f>SUM(N187:N189)</f>
        <v>204623502</v>
      </c>
    </row>
    <row r="187" spans="1:14" s="23" customFormat="1" ht="15" hidden="1" outlineLevel="2" x14ac:dyDescent="0.25">
      <c r="A187" s="26" t="s">
        <v>188</v>
      </c>
      <c r="B187" s="6"/>
      <c r="C187" s="6"/>
      <c r="D187" s="8">
        <v>52760264</v>
      </c>
      <c r="E187" s="6"/>
      <c r="F187" s="6"/>
      <c r="G187" s="6"/>
      <c r="H187" s="8">
        <f>+B187+C187+D187+G187+E187+F187</f>
        <v>52760264</v>
      </c>
      <c r="I187" s="6"/>
      <c r="J187" s="15">
        <f>+H187+I187</f>
        <v>52760264</v>
      </c>
      <c r="K187" s="15"/>
      <c r="L187" s="15"/>
      <c r="M187" s="15"/>
      <c r="N187" s="62">
        <f>+J187+K187+L187+M187</f>
        <v>52760264</v>
      </c>
    </row>
    <row r="188" spans="1:14" s="23" customFormat="1" ht="15" hidden="1" outlineLevel="2" x14ac:dyDescent="0.25">
      <c r="A188" s="26" t="s">
        <v>189</v>
      </c>
      <c r="B188" s="6"/>
      <c r="C188" s="6"/>
      <c r="D188" s="8">
        <v>50017738</v>
      </c>
      <c r="E188" s="6"/>
      <c r="F188" s="6"/>
      <c r="G188" s="6"/>
      <c r="H188" s="8">
        <f>+B188+C188+D188+G188+E188+F188</f>
        <v>50017738</v>
      </c>
      <c r="I188" s="6"/>
      <c r="J188" s="15">
        <f>+H188+I188</f>
        <v>50017738</v>
      </c>
      <c r="K188" s="15"/>
      <c r="L188" s="15"/>
      <c r="M188" s="15"/>
      <c r="N188" s="62">
        <f>+J188+K188+L188+M188</f>
        <v>50017738</v>
      </c>
    </row>
    <row r="189" spans="1:14" s="23" customFormat="1" ht="15" hidden="1" outlineLevel="2" x14ac:dyDescent="0.25">
      <c r="A189" s="26" t="s">
        <v>117</v>
      </c>
      <c r="B189" s="6"/>
      <c r="C189" s="6"/>
      <c r="D189" s="8">
        <v>101845500</v>
      </c>
      <c r="E189" s="6"/>
      <c r="F189" s="6"/>
      <c r="G189" s="6"/>
      <c r="H189" s="8">
        <f>+B189+C189+D189+G189+E189+F189</f>
        <v>101845500</v>
      </c>
      <c r="I189" s="6"/>
      <c r="J189" s="15">
        <f>+H189+I189</f>
        <v>101845500</v>
      </c>
      <c r="K189" s="15"/>
      <c r="L189" s="15"/>
      <c r="M189" s="15"/>
      <c r="N189" s="62">
        <f>+J189+K189+L189+M189</f>
        <v>101845500</v>
      </c>
    </row>
    <row r="190" spans="1:14" s="23" customFormat="1" ht="15" hidden="1" outlineLevel="1" x14ac:dyDescent="0.25">
      <c r="A190" s="35" t="s">
        <v>118</v>
      </c>
      <c r="B190" s="6"/>
      <c r="C190" s="6"/>
      <c r="D190" s="6">
        <v>20000000</v>
      </c>
      <c r="E190" s="6"/>
      <c r="F190" s="6"/>
      <c r="G190" s="6"/>
      <c r="H190" s="11">
        <f>+B190+C190+D190+G190+E190+F190</f>
        <v>20000000</v>
      </c>
      <c r="I190" s="11"/>
      <c r="J190" s="11">
        <f>+H190+I190</f>
        <v>20000000</v>
      </c>
      <c r="K190" s="11"/>
      <c r="L190" s="11"/>
      <c r="M190" s="11"/>
      <c r="N190" s="56">
        <f>+J190+K190+L190+M190</f>
        <v>20000000</v>
      </c>
    </row>
    <row r="191" spans="1:14" s="23" customFormat="1" ht="15" hidden="1" outlineLevel="1" x14ac:dyDescent="0.25">
      <c r="A191" s="35" t="s">
        <v>190</v>
      </c>
      <c r="B191" s="6"/>
      <c r="C191" s="6"/>
      <c r="D191" s="6">
        <v>30000000</v>
      </c>
      <c r="E191" s="6"/>
      <c r="F191" s="6"/>
      <c r="G191" s="6"/>
      <c r="H191" s="11">
        <f>+B191+C191+D191+G191+E191+F191</f>
        <v>30000000</v>
      </c>
      <c r="I191" s="11"/>
      <c r="J191" s="11">
        <f>+H191+I191</f>
        <v>30000000</v>
      </c>
      <c r="K191" s="11"/>
      <c r="L191" s="11"/>
      <c r="M191" s="11"/>
      <c r="N191" s="56">
        <f>+J191+K191+L191+M191</f>
        <v>30000000</v>
      </c>
    </row>
    <row r="192" spans="1:14" s="23" customFormat="1" ht="15" collapsed="1" x14ac:dyDescent="0.25">
      <c r="A192" s="26"/>
      <c r="B192" s="6"/>
      <c r="C192" s="6"/>
      <c r="D192" s="6"/>
      <c r="E192" s="6"/>
      <c r="F192" s="6"/>
      <c r="G192" s="6"/>
      <c r="H192" s="8"/>
      <c r="I192" s="6"/>
      <c r="J192" s="15"/>
      <c r="K192" s="15"/>
      <c r="L192" s="15"/>
      <c r="M192" s="15"/>
      <c r="N192" s="62"/>
    </row>
    <row r="193" spans="1:14" s="23" customFormat="1" ht="15" x14ac:dyDescent="0.25">
      <c r="A193" s="35" t="s">
        <v>163</v>
      </c>
      <c r="B193" s="6"/>
      <c r="C193" s="6"/>
      <c r="D193" s="6"/>
      <c r="E193" s="11">
        <f>+E194</f>
        <v>229329000</v>
      </c>
      <c r="F193" s="11"/>
      <c r="G193" s="11"/>
      <c r="H193" s="11">
        <f>+H194</f>
        <v>229329000</v>
      </c>
      <c r="I193" s="11"/>
      <c r="J193" s="11">
        <f>+H193+I193</f>
        <v>229329000</v>
      </c>
      <c r="K193" s="11">
        <f>+K194</f>
        <v>0</v>
      </c>
      <c r="L193" s="11">
        <f>+L194</f>
        <v>0</v>
      </c>
      <c r="M193" s="11">
        <f>+M194</f>
        <v>0</v>
      </c>
      <c r="N193" s="56">
        <f>+J193+K193+L193</f>
        <v>229329000</v>
      </c>
    </row>
    <row r="194" spans="1:14" s="23" customFormat="1" ht="15" x14ac:dyDescent="0.25">
      <c r="A194" s="35" t="s">
        <v>101</v>
      </c>
      <c r="B194" s="6"/>
      <c r="C194" s="6"/>
      <c r="D194" s="6"/>
      <c r="E194" s="6">
        <f>SUM(E195:E197)</f>
        <v>229329000</v>
      </c>
      <c r="F194" s="6"/>
      <c r="G194" s="6"/>
      <c r="H194" s="6">
        <f>SUM(H195:H197)</f>
        <v>229329000</v>
      </c>
      <c r="I194" s="6"/>
      <c r="J194" s="6">
        <f>SUM(J195:J197)</f>
        <v>229329000</v>
      </c>
      <c r="K194" s="6">
        <f>SUM(K195:K197)</f>
        <v>0</v>
      </c>
      <c r="L194" s="6">
        <f>SUM(L195:L197)</f>
        <v>0</v>
      </c>
      <c r="M194" s="6">
        <f>SUM(M195:M197)</f>
        <v>0</v>
      </c>
      <c r="N194" s="58">
        <f>SUM(N195:N197)</f>
        <v>229329000</v>
      </c>
    </row>
    <row r="195" spans="1:14" s="23" customFormat="1" ht="15" hidden="1" outlineLevel="1" x14ac:dyDescent="0.25">
      <c r="A195" s="26" t="s">
        <v>102</v>
      </c>
      <c r="B195" s="6"/>
      <c r="C195" s="6"/>
      <c r="D195" s="6"/>
      <c r="E195" s="15">
        <v>43865000</v>
      </c>
      <c r="F195" s="6"/>
      <c r="G195" s="6"/>
      <c r="H195" s="8">
        <f>+B195+C195+D195+G195+E195+F195</f>
        <v>43865000</v>
      </c>
      <c r="I195" s="6"/>
      <c r="J195" s="15">
        <f>+H195+I195</f>
        <v>43865000</v>
      </c>
      <c r="K195" s="15"/>
      <c r="L195" s="15"/>
      <c r="M195" s="15"/>
      <c r="N195" s="62">
        <f>+J195+K195+L195+M195</f>
        <v>43865000</v>
      </c>
    </row>
    <row r="196" spans="1:14" s="23" customFormat="1" ht="15" hidden="1" outlineLevel="1" x14ac:dyDescent="0.25">
      <c r="A196" s="26" t="s">
        <v>103</v>
      </c>
      <c r="B196" s="6"/>
      <c r="C196" s="6"/>
      <c r="D196" s="6"/>
      <c r="E196" s="15">
        <v>179460000</v>
      </c>
      <c r="F196" s="6"/>
      <c r="G196" s="6"/>
      <c r="H196" s="8">
        <f>+B196+C196+D196+G196+E196+F196</f>
        <v>179460000</v>
      </c>
      <c r="I196" s="6"/>
      <c r="J196" s="15">
        <f>+H196+I196</f>
        <v>179460000</v>
      </c>
      <c r="K196" s="15"/>
      <c r="L196" s="15"/>
      <c r="M196" s="15"/>
      <c r="N196" s="62">
        <f>+J196+K196+L196+M196</f>
        <v>179460000</v>
      </c>
    </row>
    <row r="197" spans="1:14" s="23" customFormat="1" ht="15" hidden="1" outlineLevel="1" x14ac:dyDescent="0.25">
      <c r="A197" s="26" t="s">
        <v>104</v>
      </c>
      <c r="B197" s="6"/>
      <c r="C197" s="6"/>
      <c r="D197" s="6"/>
      <c r="E197" s="15">
        <v>6004000</v>
      </c>
      <c r="F197" s="6"/>
      <c r="G197" s="6"/>
      <c r="H197" s="8">
        <f>+B197+C197+D197+G197+E197+F197</f>
        <v>6004000</v>
      </c>
      <c r="I197" s="6"/>
      <c r="J197" s="15">
        <f>+H197+I197</f>
        <v>6004000</v>
      </c>
      <c r="K197" s="15"/>
      <c r="L197" s="15"/>
      <c r="M197" s="15"/>
      <c r="N197" s="62">
        <f>+J197+K197+L197+M197</f>
        <v>6004000</v>
      </c>
    </row>
    <row r="198" spans="1:14" s="23" customFormat="1" ht="15" collapsed="1" x14ac:dyDescent="0.25">
      <c r="A198" s="26"/>
      <c r="B198" s="8"/>
      <c r="C198" s="6"/>
      <c r="D198" s="6"/>
      <c r="E198" s="6"/>
      <c r="F198" s="6"/>
      <c r="G198" s="6"/>
      <c r="H198" s="8"/>
      <c r="I198" s="6"/>
      <c r="J198" s="15"/>
      <c r="K198" s="15"/>
      <c r="L198" s="15"/>
      <c r="M198" s="15"/>
      <c r="N198" s="62"/>
    </row>
    <row r="199" spans="1:14" ht="15" x14ac:dyDescent="0.25">
      <c r="A199" s="10" t="s">
        <v>34</v>
      </c>
      <c r="B199" s="8"/>
      <c r="C199" s="8"/>
      <c r="D199" s="8"/>
      <c r="E199" s="8"/>
      <c r="F199" s="8"/>
      <c r="G199" s="8"/>
      <c r="H199" s="8"/>
      <c r="I199" s="6">
        <f>+I200+I201</f>
        <v>2679118339.072258</v>
      </c>
      <c r="J199" s="6">
        <f>+I199+H199</f>
        <v>2679118339.072258</v>
      </c>
      <c r="K199" s="6">
        <f>+K200+K201</f>
        <v>173817673</v>
      </c>
      <c r="L199" s="6">
        <f>+L200+L201</f>
        <v>189999660</v>
      </c>
      <c r="M199" s="6">
        <f>+M200+M201</f>
        <v>0</v>
      </c>
      <c r="N199" s="58">
        <f>+N200+N201</f>
        <v>3042935672.072258</v>
      </c>
    </row>
    <row r="200" spans="1:14" ht="14.25" outlineLevel="1" x14ac:dyDescent="0.2">
      <c r="A200" s="16" t="s">
        <v>75</v>
      </c>
      <c r="B200" s="8"/>
      <c r="C200" s="8"/>
      <c r="D200" s="8"/>
      <c r="E200" s="8"/>
      <c r="F200" s="8"/>
      <c r="G200" s="8"/>
      <c r="H200" s="8"/>
      <c r="I200" s="15">
        <f>+('[16]Anexo 1 Minagricultura'!B14+'[16]Anexo 1 Minagricultura'!B18)*0.1</f>
        <v>1674448961.9201612</v>
      </c>
      <c r="J200" s="15">
        <f>+I200+H200</f>
        <v>1674448961.9201612</v>
      </c>
      <c r="K200" s="15">
        <v>108636046</v>
      </c>
      <c r="L200" s="15">
        <v>118749787</v>
      </c>
      <c r="M200" s="15"/>
      <c r="N200" s="62">
        <f>+J200+K200+L200+M200</f>
        <v>1901834794.9201612</v>
      </c>
    </row>
    <row r="201" spans="1:14" ht="14.25" outlineLevel="1" x14ac:dyDescent="0.2">
      <c r="A201" s="16" t="s">
        <v>76</v>
      </c>
      <c r="B201" s="8"/>
      <c r="C201" s="8"/>
      <c r="D201" s="8"/>
      <c r="E201" s="8"/>
      <c r="F201" s="8"/>
      <c r="G201" s="8"/>
      <c r="H201" s="8"/>
      <c r="I201" s="15">
        <f>+('[16]Anexo 1 Minagricultura'!B15+'[16]Anexo 1 Minagricultura'!B19)*0.1</f>
        <v>1004669377.1520967</v>
      </c>
      <c r="J201" s="15">
        <f>+I201+H201</f>
        <v>1004669377.1520967</v>
      </c>
      <c r="K201" s="15">
        <v>65181627</v>
      </c>
      <c r="L201" s="15">
        <v>71249873</v>
      </c>
      <c r="M201" s="15"/>
      <c r="N201" s="62">
        <f>+J201+K201+L201+M201</f>
        <v>1141100877.1520967</v>
      </c>
    </row>
    <row r="202" spans="1:14" ht="15" x14ac:dyDescent="0.25">
      <c r="A202" s="1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57"/>
    </row>
    <row r="203" spans="1:14" ht="15" x14ac:dyDescent="0.25">
      <c r="A203" s="25" t="s">
        <v>62</v>
      </c>
      <c r="B203" s="11"/>
      <c r="C203" s="11"/>
      <c r="D203" s="11"/>
      <c r="E203" s="11"/>
      <c r="F203" s="11"/>
      <c r="G203" s="46">
        <v>3100000000</v>
      </c>
      <c r="H203" s="11">
        <f>+B203+C203+D203+G203+F203</f>
        <v>3100000000</v>
      </c>
      <c r="I203" s="11"/>
      <c r="J203" s="44">
        <f>+I203+H203</f>
        <v>3100000000</v>
      </c>
      <c r="K203" s="44">
        <v>1500000000</v>
      </c>
      <c r="L203" s="44"/>
      <c r="M203" s="44"/>
      <c r="N203" s="63">
        <f>+J203+K203+L203+M203</f>
        <v>4600000000</v>
      </c>
    </row>
    <row r="204" spans="1:14" ht="15" x14ac:dyDescent="0.25">
      <c r="A204" s="1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57"/>
    </row>
    <row r="205" spans="1:14" ht="15" x14ac:dyDescent="0.25">
      <c r="A205" s="10" t="s">
        <v>37</v>
      </c>
      <c r="B205" s="8"/>
      <c r="C205" s="8"/>
      <c r="D205" s="8"/>
      <c r="E205" s="8"/>
      <c r="F205" s="8"/>
      <c r="G205" s="8"/>
      <c r="H205" s="6">
        <f>+B205+C205+G205+F205</f>
        <v>0</v>
      </c>
      <c r="I205" s="6">
        <f>+I206+I207</f>
        <v>524844677.98458862</v>
      </c>
      <c r="J205" s="6">
        <f>+I205+H205</f>
        <v>524844677.98458862</v>
      </c>
      <c r="K205" s="6">
        <f>+K206+K207</f>
        <v>2521384478</v>
      </c>
      <c r="L205" s="6">
        <f>+L206+L207</f>
        <v>621643820</v>
      </c>
      <c r="M205" s="6">
        <f>+M206+M207</f>
        <v>110283134</v>
      </c>
      <c r="N205" s="58">
        <f>+J205+K205+L205+M205</f>
        <v>3778156109.9845886</v>
      </c>
    </row>
    <row r="206" spans="1:14" s="13" customFormat="1" ht="14.25" outlineLevel="1" x14ac:dyDescent="0.2">
      <c r="A206" s="9" t="s">
        <v>53</v>
      </c>
      <c r="B206" s="8"/>
      <c r="C206" s="8"/>
      <c r="D206" s="8"/>
      <c r="E206" s="8"/>
      <c r="F206" s="8"/>
      <c r="G206" s="8"/>
      <c r="H206" s="8">
        <f>+B206+C206+G206+F206</f>
        <v>0</v>
      </c>
      <c r="I206" s="8">
        <v>134296314.68525696</v>
      </c>
      <c r="J206" s="8">
        <f>+I206+H206</f>
        <v>134296314.68525696</v>
      </c>
      <c r="K206" s="8">
        <f>1086360457+306576038-139001640-30000000-108636046</f>
        <v>1115298809</v>
      </c>
      <c r="L206" s="8">
        <f>-100000000+30000000+586394969</f>
        <v>516394969</v>
      </c>
      <c r="M206" s="8">
        <f>-13251473+25000000+87252771</f>
        <v>99001298</v>
      </c>
      <c r="N206" s="57">
        <f>+J206+K206+L206+M206</f>
        <v>1864991390.685257</v>
      </c>
    </row>
    <row r="207" spans="1:14" s="13" customFormat="1" ht="14.25" outlineLevel="1" x14ac:dyDescent="0.2">
      <c r="A207" s="9" t="s">
        <v>54</v>
      </c>
      <c r="B207" s="8"/>
      <c r="C207" s="8"/>
      <c r="D207" s="8"/>
      <c r="E207" s="8"/>
      <c r="F207" s="8"/>
      <c r="G207" s="8"/>
      <c r="H207" s="8">
        <f>+B207+C207+G207+F207</f>
        <v>0</v>
      </c>
      <c r="I207" s="8">
        <v>390548363.29933167</v>
      </c>
      <c r="J207" s="8">
        <f>+I207+H207</f>
        <v>390548363.29933167</v>
      </c>
      <c r="K207" s="8">
        <f>651816275+2319451021-65181627-1500000000</f>
        <v>1406085669</v>
      </c>
      <c r="L207" s="8">
        <v>105248851</v>
      </c>
      <c r="M207" s="8">
        <v>11281836</v>
      </c>
      <c r="N207" s="57">
        <f>+J207+K207+L207+M207</f>
        <v>1913164719.2993317</v>
      </c>
    </row>
    <row r="208" spans="1:14" ht="15" x14ac:dyDescent="0.25">
      <c r="A208" s="1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57"/>
    </row>
    <row r="209" spans="1:19" ht="15" x14ac:dyDescent="0.25">
      <c r="A209" s="12" t="s">
        <v>55</v>
      </c>
      <c r="B209" s="6">
        <f>+B39+B37</f>
        <v>4001657969.7714081</v>
      </c>
      <c r="C209" s="6">
        <f>+C37+C39</f>
        <v>1800073944.7877474</v>
      </c>
      <c r="D209" s="6">
        <f>+D39+D37</f>
        <v>1622663438.7286286</v>
      </c>
      <c r="E209" s="6">
        <f>+E39+E37</f>
        <v>290104891.69159055</v>
      </c>
      <c r="F209" s="6">
        <f>+F39+F37</f>
        <v>8057341215.4621449</v>
      </c>
      <c r="G209" s="6">
        <f>+G37+G39+G203</f>
        <v>17624348826.93034</v>
      </c>
      <c r="H209" s="6">
        <f>+B209+C209+D209+G209+E209+F209</f>
        <v>33396190287.371857</v>
      </c>
      <c r="I209" s="6">
        <f>+I205+I199+I39+I37</f>
        <v>4079549277.1588583</v>
      </c>
      <c r="J209" s="6">
        <f>+I209+H209</f>
        <v>37475739564.530716</v>
      </c>
      <c r="K209" s="6">
        <f>+K37+K39+K199+K203+K205</f>
        <v>5697612819</v>
      </c>
      <c r="L209" s="6">
        <f>+L37+L39+L199+L203+L205</f>
        <v>1939941197</v>
      </c>
      <c r="M209" s="6">
        <f>+M37+M39+M199+M203+M205</f>
        <v>0</v>
      </c>
      <c r="N209" s="58">
        <f>+J209+K209+L209+M209</f>
        <v>45113293580.530716</v>
      </c>
    </row>
    <row r="210" spans="1:19" ht="15.75" thickBot="1" x14ac:dyDescent="0.3">
      <c r="A210" s="20"/>
      <c r="B210" s="4"/>
      <c r="C210" s="21"/>
      <c r="D210" s="21"/>
      <c r="E210" s="24"/>
      <c r="F210" s="21"/>
      <c r="G210" s="24"/>
      <c r="H210" s="21"/>
      <c r="I210" s="21"/>
      <c r="J210" s="21"/>
      <c r="K210" s="21"/>
      <c r="L210" s="21"/>
      <c r="M210" s="21"/>
      <c r="N210" s="64"/>
      <c r="O210" s="36"/>
      <c r="P210" s="36"/>
      <c r="Q210" s="36"/>
      <c r="R210" s="36"/>
      <c r="S210" s="36"/>
    </row>
    <row r="211" spans="1:19" ht="13.5" thickTop="1" x14ac:dyDescent="0.2">
      <c r="A211" s="22"/>
      <c r="B211" s="19"/>
      <c r="C211" s="19"/>
      <c r="D211" s="19"/>
      <c r="E211" s="19"/>
      <c r="F211" s="19"/>
      <c r="G211" s="27"/>
      <c r="H211" s="2"/>
      <c r="I211" s="19"/>
      <c r="J211" s="19"/>
      <c r="K211" s="19"/>
      <c r="L211" s="19"/>
      <c r="M211" s="19"/>
      <c r="N211" s="19"/>
    </row>
    <row r="212" spans="1:19" x14ac:dyDescent="0.2">
      <c r="A212" s="22"/>
      <c r="B212" s="19"/>
      <c r="C212" s="19"/>
      <c r="D212" s="19"/>
      <c r="E212" s="19"/>
      <c r="F212" s="19"/>
      <c r="G212" s="28"/>
      <c r="H212" s="19"/>
      <c r="I212" s="19"/>
      <c r="J212" s="45"/>
      <c r="K212" s="45"/>
      <c r="L212" s="45"/>
      <c r="M212" s="45"/>
      <c r="N212" s="45"/>
    </row>
    <row r="213" spans="1:19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9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9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9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9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9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9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9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9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9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9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9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</sheetData>
  <mergeCells count="4">
    <mergeCell ref="A1:N1"/>
    <mergeCell ref="A2:N2"/>
    <mergeCell ref="A3:N3"/>
    <mergeCell ref="A4:N4"/>
  </mergeCells>
  <printOptions horizontalCentered="1"/>
  <pageMargins left="0.19685039370078741" right="0.19685039370078741" top="0.39370078740157483" bottom="0.39370078740157483" header="0" footer="0"/>
  <pageSetup scale="54" orientation="portrait" r:id="rId1"/>
  <headerFooter alignWithMargins="0"/>
  <ignoredErrors>
    <ignoredError sqref="H36:H37 H180:J198 H72:J73 I74 H153:J158 I161:J161 H208:J209 H206:H207 J206:J207 H75:J80 H163:J164 I167:J167 H169:J172 I168 H83:J144 H146:J151 I145 H45:J47 H53:J54 H50:J51 I48:I49 I52 H55:J59 H61:J63 I60 H65:J67 H70:J71 I69 H177:J177 I64 H174:J175 I173 H200:J205 H199 J199 I159:J159 I17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</vt:lpstr>
      <vt:lpstr>'Anexo 2 '!Área_de_impresión</vt:lpstr>
      <vt:lpstr>'Anexo 2 '!Títulos_a_imprimir</vt:lpstr>
    </vt:vector>
  </TitlesOfParts>
  <Company>Fondo  Nal. de la Porcicultura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davidgomez</dc:creator>
  <cp:lastModifiedBy>Jeymy Pilar</cp:lastModifiedBy>
  <cp:lastPrinted>2016-09-22T16:59:26Z</cp:lastPrinted>
  <dcterms:created xsi:type="dcterms:W3CDTF">2004-09-15T00:05:45Z</dcterms:created>
  <dcterms:modified xsi:type="dcterms:W3CDTF">2020-08-03T04:05:29Z</dcterms:modified>
</cp:coreProperties>
</file>