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6\Gasto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hidden="1">#REF!</definedName>
    <definedName name="ANEXO" hidden="1">'[4]Inversión total en programas'!$A$50:$IV$50,'[4]Inversión total en programas'!$A$60:$IV$63</definedName>
    <definedName name="_xlnm.Print_Area" localSheetId="0">'Anexo 2 '!$A$1:$L$205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'[6]Anexo 1 Minagricultura'!#REF!</definedName>
    <definedName name="CABEZAS_PROYEC" localSheetId="0">'[7]Anexo 1 Minagricultura'!$C$46</definedName>
    <definedName name="CABEZAS_PROYEC">'[3]Anexo 1 Minagricultura'!#REF!</definedName>
    <definedName name="CUOTAPPC2005" localSheetId="0">'[7]Anexo 1 Minagricultura'!#REF!</definedName>
    <definedName name="CUOTAPPC2005">'[3]Anexo 1 Minagricultura'!#REF!</definedName>
    <definedName name="CUOTAPPC2013" localSheetId="0">'[7]Anexo 1 Minagricultura'!#REF!</definedName>
    <definedName name="CUOTAPPC2013">'[3]Anexo 1 Minagricultura'!#REF!</definedName>
    <definedName name="CUOTAPPC203" localSheetId="0">'[7]Anexo 1 Minagricultura'!#REF!</definedName>
    <definedName name="CUOTAPPC203">'[3]Anexo 1 Minagricultura'!#REF!</definedName>
    <definedName name="DIAG_PPC">#REF!</definedName>
    <definedName name="DISTRIBUIDOR">#REF!</definedName>
    <definedName name="Dólar" localSheetId="0">#REF!</definedName>
    <definedName name="Dólar">#REF!</definedName>
    <definedName name="eeeee" localSheetId="0">'[7]Ejecución ingresos 2014'!#REF!</definedName>
    <definedName name="eeeee">#REF!</definedName>
    <definedName name="EPPC" localSheetId="0">'[7]Anexo 1 Minagricultura'!$C$54</definedName>
    <definedName name="EPPC">'[3]Anexo 1 Minagricultura'!#REF!</definedName>
    <definedName name="Euro" localSheetId="0">#REF!</definedName>
    <definedName name="Euro">#REF!</definedName>
    <definedName name="FDGFDG">#REF!</definedName>
    <definedName name="FECHA_DE_RECIBIDO">[8]BASE!$E$3:$E$177</definedName>
    <definedName name="FOMENTO" localSheetId="0">'[7]Anexo 1 Minagricultura'!$C$53</definedName>
    <definedName name="FOMENTO">'[3]Anexo 1 Minagricultura'!#REF!</definedName>
    <definedName name="FOMENTOS">'[11]Anexo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 localSheetId="0">#REF!</definedName>
    <definedName name="Pasajes">#REF!</definedName>
    <definedName name="RESERV_FUTU">#REF!</definedName>
    <definedName name="saldo" localSheetId="0">'[7]Ejecución ingresos 2014'!#REF!</definedName>
    <definedName name="saldo">#REF!</definedName>
    <definedName name="saldos" localSheetId="0">'[7]Ejecución ingresos 2014'!#REF!</definedName>
    <definedName name="saldos">#REF!</definedName>
    <definedName name="SUPERA2004" localSheetId="0">'[7]Anexo 1 Minagricultura'!#REF!</definedName>
    <definedName name="SUPERA2004">'[3]Anexo 1 Minagricultura'!#REF!</definedName>
    <definedName name="SUPERA2005" localSheetId="0">'[7]Anexo 1 Minagricultura'!#REF!</definedName>
    <definedName name="SUPERA2005">'[3]Anexo 1 Minagricultura'!#REF!</definedName>
    <definedName name="SUPERA2010">'[13]Anexo 1 Minagricultura'!$C$21</definedName>
    <definedName name="SUPERA2012" localSheetId="0">'[7]Anexo 1 Minagricultura'!#REF!</definedName>
    <definedName name="SUPERA2012">'[3]Anexo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2 '!$1:$6</definedName>
    <definedName name="_xlnm.Print_Titles">#REF!</definedName>
    <definedName name="xx">[14]Ingresos!$C$19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'[16]Ingresos 2014'!#REF!</definedName>
    <definedName name="ZFRONTERA">'[16]Ingresos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2" i="1" l="1"/>
  <c r="H202" i="1"/>
  <c r="J202" i="1" s="1"/>
  <c r="L202" i="1" s="1"/>
  <c r="K201" i="1"/>
  <c r="K200" i="1" s="1"/>
  <c r="J201" i="1"/>
  <c r="L201" i="1" s="1"/>
  <c r="H201" i="1"/>
  <c r="I200" i="1"/>
  <c r="H200" i="1"/>
  <c r="J198" i="1"/>
  <c r="L198" i="1" s="1"/>
  <c r="H198" i="1"/>
  <c r="I196" i="1"/>
  <c r="J196" i="1" s="1"/>
  <c r="L196" i="1" s="1"/>
  <c r="J195" i="1"/>
  <c r="L195" i="1" s="1"/>
  <c r="I195" i="1"/>
  <c r="I194" i="1" s="1"/>
  <c r="J194" i="1" s="1"/>
  <c r="L194" i="1" s="1"/>
  <c r="K194" i="1"/>
  <c r="H192" i="1"/>
  <c r="H189" i="1" s="1"/>
  <c r="H188" i="1" s="1"/>
  <c r="J188" i="1" s="1"/>
  <c r="L188" i="1" s="1"/>
  <c r="J191" i="1"/>
  <c r="L191" i="1" s="1"/>
  <c r="H191" i="1"/>
  <c r="H190" i="1"/>
  <c r="J190" i="1" s="1"/>
  <c r="K189" i="1"/>
  <c r="K188" i="1" s="1"/>
  <c r="E189" i="1"/>
  <c r="E188" i="1"/>
  <c r="E39" i="1" s="1"/>
  <c r="J186" i="1"/>
  <c r="L186" i="1" s="1"/>
  <c r="H186" i="1"/>
  <c r="H185" i="1"/>
  <c r="J185" i="1" s="1"/>
  <c r="L185" i="1" s="1"/>
  <c r="J184" i="1"/>
  <c r="L184" i="1" s="1"/>
  <c r="H184" i="1"/>
  <c r="H183" i="1"/>
  <c r="J183" i="1" s="1"/>
  <c r="L183" i="1" s="1"/>
  <c r="H182" i="1"/>
  <c r="K181" i="1"/>
  <c r="D181" i="1"/>
  <c r="H180" i="1"/>
  <c r="J180" i="1" s="1"/>
  <c r="L180" i="1" s="1"/>
  <c r="H179" i="1"/>
  <c r="J179" i="1" s="1"/>
  <c r="L179" i="1" s="1"/>
  <c r="J178" i="1"/>
  <c r="L178" i="1" s="1"/>
  <c r="H178" i="1"/>
  <c r="J177" i="1"/>
  <c r="L177" i="1" s="1"/>
  <c r="H177" i="1"/>
  <c r="J176" i="1"/>
  <c r="H176" i="1"/>
  <c r="K175" i="1"/>
  <c r="H175" i="1"/>
  <c r="D175" i="1"/>
  <c r="D174" i="1" s="1"/>
  <c r="K174" i="1"/>
  <c r="J173" i="1"/>
  <c r="L173" i="1" s="1"/>
  <c r="H173" i="1"/>
  <c r="J172" i="1"/>
  <c r="L172" i="1" s="1"/>
  <c r="H172" i="1"/>
  <c r="H171" i="1"/>
  <c r="J171" i="1" s="1"/>
  <c r="L171" i="1" s="1"/>
  <c r="J170" i="1"/>
  <c r="L170" i="1" s="1"/>
  <c r="L169" i="1" s="1"/>
  <c r="H170" i="1"/>
  <c r="H169" i="1" s="1"/>
  <c r="K169" i="1"/>
  <c r="D169" i="1"/>
  <c r="J168" i="1"/>
  <c r="L168" i="1" s="1"/>
  <c r="H168" i="1"/>
  <c r="H167" i="1"/>
  <c r="J167" i="1" s="1"/>
  <c r="L167" i="1" s="1"/>
  <c r="H166" i="1"/>
  <c r="J166" i="1" s="1"/>
  <c r="L166" i="1" s="1"/>
  <c r="H165" i="1"/>
  <c r="K164" i="1"/>
  <c r="K163" i="1" s="1"/>
  <c r="D164" i="1"/>
  <c r="D163" i="1" s="1"/>
  <c r="J162" i="1"/>
  <c r="L162" i="1" s="1"/>
  <c r="L161" i="1"/>
  <c r="J161" i="1"/>
  <c r="H161" i="1"/>
  <c r="H160" i="1"/>
  <c r="J160" i="1" s="1"/>
  <c r="L160" i="1" s="1"/>
  <c r="H159" i="1"/>
  <c r="J159" i="1" s="1"/>
  <c r="L159" i="1" s="1"/>
  <c r="H158" i="1"/>
  <c r="J158" i="1" s="1"/>
  <c r="J157" i="1" s="1"/>
  <c r="K157" i="1"/>
  <c r="K156" i="1" s="1"/>
  <c r="I157" i="1"/>
  <c r="G157" i="1"/>
  <c r="F157" i="1"/>
  <c r="E157" i="1"/>
  <c r="D157" i="1"/>
  <c r="D156" i="1"/>
  <c r="D39" i="1" s="1"/>
  <c r="D204" i="1" s="1"/>
  <c r="J154" i="1"/>
  <c r="L154" i="1" s="1"/>
  <c r="H154" i="1"/>
  <c r="H153" i="1"/>
  <c r="J153" i="1" s="1"/>
  <c r="L153" i="1" s="1"/>
  <c r="J152" i="1"/>
  <c r="L152" i="1" s="1"/>
  <c r="H152" i="1"/>
  <c r="H151" i="1"/>
  <c r="J151" i="1" s="1"/>
  <c r="K150" i="1"/>
  <c r="H150" i="1"/>
  <c r="C150" i="1"/>
  <c r="H149" i="1"/>
  <c r="J149" i="1" s="1"/>
  <c r="L149" i="1" s="1"/>
  <c r="H148" i="1"/>
  <c r="J148" i="1" s="1"/>
  <c r="L148" i="1" s="1"/>
  <c r="L147" i="1"/>
  <c r="H147" i="1"/>
  <c r="J147" i="1" s="1"/>
  <c r="J146" i="1"/>
  <c r="L146" i="1" s="1"/>
  <c r="H146" i="1"/>
  <c r="H145" i="1"/>
  <c r="J145" i="1" s="1"/>
  <c r="L145" i="1" s="1"/>
  <c r="J144" i="1"/>
  <c r="H144" i="1"/>
  <c r="K143" i="1"/>
  <c r="C143" i="1"/>
  <c r="H143" i="1" s="1"/>
  <c r="J142" i="1"/>
  <c r="L142" i="1" s="1"/>
  <c r="H142" i="1"/>
  <c r="H141" i="1"/>
  <c r="J141" i="1" s="1"/>
  <c r="L141" i="1" s="1"/>
  <c r="J140" i="1"/>
  <c r="L140" i="1" s="1"/>
  <c r="H140" i="1"/>
  <c r="H139" i="1"/>
  <c r="J139" i="1" s="1"/>
  <c r="L139" i="1" s="1"/>
  <c r="H138" i="1"/>
  <c r="J138" i="1" s="1"/>
  <c r="L138" i="1" s="1"/>
  <c r="H137" i="1"/>
  <c r="J137" i="1" s="1"/>
  <c r="L137" i="1" s="1"/>
  <c r="K136" i="1"/>
  <c r="K135" i="1" s="1"/>
  <c r="C136" i="1"/>
  <c r="H133" i="1"/>
  <c r="J133" i="1" s="1"/>
  <c r="L133" i="1" s="1"/>
  <c r="H132" i="1"/>
  <c r="J131" i="1"/>
  <c r="L131" i="1" s="1"/>
  <c r="H131" i="1"/>
  <c r="K130" i="1"/>
  <c r="K111" i="1" s="1"/>
  <c r="G130" i="1"/>
  <c r="J129" i="1"/>
  <c r="L129" i="1" s="1"/>
  <c r="H129" i="1"/>
  <c r="H128" i="1"/>
  <c r="H127" i="1" s="1"/>
  <c r="K127" i="1"/>
  <c r="G127" i="1"/>
  <c r="H126" i="1"/>
  <c r="J126" i="1" s="1"/>
  <c r="L126" i="1" s="1"/>
  <c r="J125" i="1"/>
  <c r="L125" i="1" s="1"/>
  <c r="H125" i="1"/>
  <c r="H124" i="1"/>
  <c r="J124" i="1" s="1"/>
  <c r="L124" i="1" s="1"/>
  <c r="J123" i="1"/>
  <c r="L123" i="1" s="1"/>
  <c r="H123" i="1"/>
  <c r="H122" i="1"/>
  <c r="J122" i="1" s="1"/>
  <c r="L122" i="1" s="1"/>
  <c r="H121" i="1"/>
  <c r="K120" i="1"/>
  <c r="G120" i="1"/>
  <c r="H119" i="1"/>
  <c r="J119" i="1" s="1"/>
  <c r="L119" i="1" s="1"/>
  <c r="H118" i="1"/>
  <c r="J118" i="1" s="1"/>
  <c r="K117" i="1"/>
  <c r="H117" i="1"/>
  <c r="G117" i="1"/>
  <c r="L116" i="1"/>
  <c r="H116" i="1"/>
  <c r="J116" i="1" s="1"/>
  <c r="J115" i="1"/>
  <c r="L115" i="1" s="1"/>
  <c r="H115" i="1"/>
  <c r="H114" i="1"/>
  <c r="H112" i="1" s="1"/>
  <c r="J113" i="1"/>
  <c r="L113" i="1" s="1"/>
  <c r="H113" i="1"/>
  <c r="K112" i="1"/>
  <c r="G112" i="1"/>
  <c r="H109" i="1"/>
  <c r="J109" i="1" s="1"/>
  <c r="L109" i="1" s="1"/>
  <c r="J108" i="1"/>
  <c r="L108" i="1" s="1"/>
  <c r="H108" i="1"/>
  <c r="H107" i="1"/>
  <c r="J107" i="1" s="1"/>
  <c r="L107" i="1" s="1"/>
  <c r="J106" i="1"/>
  <c r="L106" i="1" s="1"/>
  <c r="H106" i="1"/>
  <c r="L105" i="1"/>
  <c r="H105" i="1"/>
  <c r="J105" i="1" s="1"/>
  <c r="K104" i="1"/>
  <c r="H104" i="1"/>
  <c r="J104" i="1" s="1"/>
  <c r="L104" i="1" s="1"/>
  <c r="F104" i="1"/>
  <c r="L103" i="1"/>
  <c r="H103" i="1"/>
  <c r="J103" i="1" s="1"/>
  <c r="J102" i="1"/>
  <c r="L102" i="1" s="1"/>
  <c r="H102" i="1"/>
  <c r="H101" i="1"/>
  <c r="J100" i="1"/>
  <c r="L100" i="1" s="1"/>
  <c r="H100" i="1"/>
  <c r="K99" i="1"/>
  <c r="F99" i="1"/>
  <c r="J98" i="1"/>
  <c r="L98" i="1" s="1"/>
  <c r="H98" i="1"/>
  <c r="H97" i="1"/>
  <c r="J96" i="1"/>
  <c r="L96" i="1" s="1"/>
  <c r="H96" i="1"/>
  <c r="H95" i="1"/>
  <c r="J95" i="1" s="1"/>
  <c r="L95" i="1" s="1"/>
  <c r="J94" i="1"/>
  <c r="L94" i="1" s="1"/>
  <c r="H94" i="1"/>
  <c r="L93" i="1"/>
  <c r="H93" i="1"/>
  <c r="J93" i="1" s="1"/>
  <c r="J92" i="1"/>
  <c r="L92" i="1" s="1"/>
  <c r="H92" i="1"/>
  <c r="H91" i="1"/>
  <c r="J91" i="1" s="1"/>
  <c r="K90" i="1"/>
  <c r="F90" i="1"/>
  <c r="H89" i="1"/>
  <c r="J89" i="1" s="1"/>
  <c r="L89" i="1" s="1"/>
  <c r="J88" i="1"/>
  <c r="L88" i="1" s="1"/>
  <c r="H88" i="1"/>
  <c r="H87" i="1"/>
  <c r="J87" i="1" s="1"/>
  <c r="L87" i="1" s="1"/>
  <c r="J86" i="1"/>
  <c r="L86" i="1" s="1"/>
  <c r="L84" i="1" s="1"/>
  <c r="H86" i="1"/>
  <c r="L85" i="1"/>
  <c r="H85" i="1"/>
  <c r="J85" i="1" s="1"/>
  <c r="K84" i="1"/>
  <c r="F84" i="1"/>
  <c r="L83" i="1"/>
  <c r="L81" i="1" s="1"/>
  <c r="H83" i="1"/>
  <c r="J83" i="1" s="1"/>
  <c r="L82" i="1"/>
  <c r="J82" i="1"/>
  <c r="H82" i="1"/>
  <c r="H81" i="1" s="1"/>
  <c r="K81" i="1"/>
  <c r="J81" i="1"/>
  <c r="F81" i="1"/>
  <c r="J80" i="1"/>
  <c r="L80" i="1" s="1"/>
  <c r="H80" i="1"/>
  <c r="H79" i="1"/>
  <c r="J79" i="1" s="1"/>
  <c r="L79" i="1" s="1"/>
  <c r="H78" i="1"/>
  <c r="J78" i="1" s="1"/>
  <c r="L78" i="1" s="1"/>
  <c r="L77" i="1"/>
  <c r="H77" i="1"/>
  <c r="J77" i="1" s="1"/>
  <c r="J76" i="1"/>
  <c r="L76" i="1" s="1"/>
  <c r="H76" i="1"/>
  <c r="H75" i="1"/>
  <c r="J75" i="1" s="1"/>
  <c r="L75" i="1" s="1"/>
  <c r="J74" i="1"/>
  <c r="L74" i="1" s="1"/>
  <c r="H74" i="1"/>
  <c r="K73" i="1"/>
  <c r="F73" i="1"/>
  <c r="K72" i="1"/>
  <c r="L70" i="1"/>
  <c r="L68" i="1" s="1"/>
  <c r="H70" i="1"/>
  <c r="J70" i="1" s="1"/>
  <c r="J68" i="1" s="1"/>
  <c r="J69" i="1"/>
  <c r="L69" i="1" s="1"/>
  <c r="H69" i="1"/>
  <c r="K68" i="1"/>
  <c r="H68" i="1"/>
  <c r="B68" i="1"/>
  <c r="J67" i="1"/>
  <c r="L67" i="1" s="1"/>
  <c r="H67" i="1"/>
  <c r="H66" i="1"/>
  <c r="J66" i="1" s="1"/>
  <c r="L66" i="1" s="1"/>
  <c r="J65" i="1"/>
  <c r="J64" i="1" s="1"/>
  <c r="H65" i="1"/>
  <c r="H64" i="1" s="1"/>
  <c r="K64" i="1"/>
  <c r="B64" i="1"/>
  <c r="J63" i="1"/>
  <c r="L63" i="1" s="1"/>
  <c r="H63" i="1"/>
  <c r="L62" i="1"/>
  <c r="H62" i="1"/>
  <c r="J62" i="1" s="1"/>
  <c r="J61" i="1"/>
  <c r="L61" i="1" s="1"/>
  <c r="H61" i="1"/>
  <c r="K60" i="1"/>
  <c r="J60" i="1"/>
  <c r="B60" i="1"/>
  <c r="J59" i="1"/>
  <c r="L59" i="1" s="1"/>
  <c r="H59" i="1"/>
  <c r="L58" i="1"/>
  <c r="H58" i="1"/>
  <c r="J58" i="1" s="1"/>
  <c r="B58" i="1"/>
  <c r="B57" i="1"/>
  <c r="H57" i="1" s="1"/>
  <c r="K56" i="1"/>
  <c r="B55" i="1"/>
  <c r="H55" i="1" s="1"/>
  <c r="J55" i="1" s="1"/>
  <c r="L55" i="1" s="1"/>
  <c r="J54" i="1"/>
  <c r="L54" i="1" s="1"/>
  <c r="H54" i="1"/>
  <c r="H53" i="1"/>
  <c r="J53" i="1" s="1"/>
  <c r="L53" i="1" s="1"/>
  <c r="K52" i="1"/>
  <c r="K48" i="1" s="1"/>
  <c r="K45" i="1" s="1"/>
  <c r="H52" i="1"/>
  <c r="J52" i="1" s="1"/>
  <c r="L52" i="1" s="1"/>
  <c r="B52" i="1"/>
  <c r="H51" i="1"/>
  <c r="J51" i="1" s="1"/>
  <c r="L51" i="1" s="1"/>
  <c r="J50" i="1"/>
  <c r="L50" i="1" s="1"/>
  <c r="H50" i="1"/>
  <c r="K49" i="1"/>
  <c r="B49" i="1"/>
  <c r="H47" i="1"/>
  <c r="J47" i="1" s="1"/>
  <c r="L47" i="1" s="1"/>
  <c r="J46" i="1"/>
  <c r="H46" i="1"/>
  <c r="J44" i="1"/>
  <c r="L44" i="1" s="1"/>
  <c r="H44" i="1"/>
  <c r="H43" i="1"/>
  <c r="J43" i="1" s="1"/>
  <c r="J42" i="1" s="1"/>
  <c r="K42" i="1"/>
  <c r="K41" i="1" s="1"/>
  <c r="B42" i="1"/>
  <c r="K39" i="1"/>
  <c r="I37" i="1"/>
  <c r="G37" i="1"/>
  <c r="I36" i="1"/>
  <c r="G36" i="1"/>
  <c r="F36" i="1"/>
  <c r="F37" i="1" s="1"/>
  <c r="E36" i="1"/>
  <c r="D36" i="1"/>
  <c r="D37" i="1" s="1"/>
  <c r="C36" i="1"/>
  <c r="B36" i="1"/>
  <c r="J35" i="1"/>
  <c r="L35" i="1" s="1"/>
  <c r="H35" i="1"/>
  <c r="H34" i="1"/>
  <c r="J34" i="1" s="1"/>
  <c r="L34" i="1" s="1"/>
  <c r="H33" i="1"/>
  <c r="J33" i="1" s="1"/>
  <c r="L33" i="1" s="1"/>
  <c r="H32" i="1"/>
  <c r="J32" i="1" s="1"/>
  <c r="L32" i="1" s="1"/>
  <c r="J31" i="1"/>
  <c r="L31" i="1" s="1"/>
  <c r="H31" i="1"/>
  <c r="J30" i="1"/>
  <c r="L30" i="1" s="1"/>
  <c r="H30" i="1"/>
  <c r="J29" i="1"/>
  <c r="L29" i="1" s="1"/>
  <c r="H29" i="1"/>
  <c r="H28" i="1"/>
  <c r="J28" i="1" s="1"/>
  <c r="L28" i="1" s="1"/>
  <c r="L27" i="1"/>
  <c r="J27" i="1"/>
  <c r="H27" i="1"/>
  <c r="H26" i="1"/>
  <c r="J26" i="1" s="1"/>
  <c r="L26" i="1" s="1"/>
  <c r="H25" i="1"/>
  <c r="J25" i="1" s="1"/>
  <c r="L25" i="1" s="1"/>
  <c r="H24" i="1"/>
  <c r="J24" i="1" s="1"/>
  <c r="L24" i="1" s="1"/>
  <c r="J23" i="1"/>
  <c r="L23" i="1" s="1"/>
  <c r="H23" i="1"/>
  <c r="H22" i="1"/>
  <c r="J22" i="1" s="1"/>
  <c r="L22" i="1" s="1"/>
  <c r="K21" i="1"/>
  <c r="H21" i="1"/>
  <c r="J21" i="1" s="1"/>
  <c r="J36" i="1" s="1"/>
  <c r="K19" i="1"/>
  <c r="I19" i="1"/>
  <c r="G19" i="1"/>
  <c r="F19" i="1"/>
  <c r="E19" i="1"/>
  <c r="E37" i="1" s="1"/>
  <c r="D19" i="1"/>
  <c r="C19" i="1"/>
  <c r="C37" i="1" s="1"/>
  <c r="B19" i="1"/>
  <c r="H19" i="1" s="1"/>
  <c r="H18" i="1"/>
  <c r="J18" i="1" s="1"/>
  <c r="L18" i="1" s="1"/>
  <c r="J17" i="1"/>
  <c r="L17" i="1" s="1"/>
  <c r="H17" i="1"/>
  <c r="H16" i="1"/>
  <c r="J16" i="1" s="1"/>
  <c r="L16" i="1" s="1"/>
  <c r="J15" i="1"/>
  <c r="L15" i="1" s="1"/>
  <c r="H15" i="1"/>
  <c r="L14" i="1"/>
  <c r="H14" i="1"/>
  <c r="J14" i="1" s="1"/>
  <c r="J13" i="1"/>
  <c r="L13" i="1" s="1"/>
  <c r="H13" i="1"/>
  <c r="H12" i="1"/>
  <c r="J12" i="1" s="1"/>
  <c r="L12" i="1" s="1"/>
  <c r="H11" i="1"/>
  <c r="J11" i="1" s="1"/>
  <c r="L11" i="1" s="1"/>
  <c r="H10" i="1"/>
  <c r="J10" i="1" s="1"/>
  <c r="L10" i="1" s="1"/>
  <c r="J9" i="1"/>
  <c r="L9" i="1" s="1"/>
  <c r="H9" i="1"/>
  <c r="K8" i="1"/>
  <c r="I8" i="1"/>
  <c r="G8" i="1"/>
  <c r="F8" i="1"/>
  <c r="E8" i="1"/>
  <c r="D8" i="1"/>
  <c r="C8" i="1"/>
  <c r="B8" i="1"/>
  <c r="J150" i="1" l="1"/>
  <c r="L151" i="1"/>
  <c r="L150" i="1" s="1"/>
  <c r="L8" i="1"/>
  <c r="L60" i="1"/>
  <c r="L136" i="1"/>
  <c r="E204" i="1"/>
  <c r="J37" i="1"/>
  <c r="H56" i="1"/>
  <c r="J57" i="1"/>
  <c r="L73" i="1"/>
  <c r="J97" i="1"/>
  <c r="L97" i="1" s="1"/>
  <c r="H90" i="1"/>
  <c r="G204" i="1"/>
  <c r="H36" i="1"/>
  <c r="C135" i="1"/>
  <c r="C39" i="1" s="1"/>
  <c r="C204" i="1" s="1"/>
  <c r="H136" i="1"/>
  <c r="H135" i="1" s="1"/>
  <c r="J135" i="1" s="1"/>
  <c r="L135" i="1" s="1"/>
  <c r="L65" i="1"/>
  <c r="L64" i="1" s="1"/>
  <c r="L144" i="1"/>
  <c r="L143" i="1" s="1"/>
  <c r="J143" i="1"/>
  <c r="L158" i="1"/>
  <c r="L157" i="1" s="1"/>
  <c r="H181" i="1"/>
  <c r="H174" i="1" s="1"/>
  <c r="J182" i="1"/>
  <c r="L19" i="1"/>
  <c r="B37" i="1"/>
  <c r="H37" i="1" s="1"/>
  <c r="J90" i="1"/>
  <c r="G111" i="1"/>
  <c r="G39" i="1" s="1"/>
  <c r="J114" i="1"/>
  <c r="L114" i="1" s="1"/>
  <c r="L112" i="1" s="1"/>
  <c r="H73" i="1"/>
  <c r="L91" i="1"/>
  <c r="J117" i="1"/>
  <c r="H120" i="1"/>
  <c r="J128" i="1"/>
  <c r="J132" i="1"/>
  <c r="H130" i="1"/>
  <c r="H111" i="1" s="1"/>
  <c r="H8" i="1"/>
  <c r="B56" i="1"/>
  <c r="H60" i="1"/>
  <c r="J73" i="1"/>
  <c r="J84" i="1"/>
  <c r="L118" i="1"/>
  <c r="L117" i="1" s="1"/>
  <c r="J121" i="1"/>
  <c r="J192" i="1"/>
  <c r="L192" i="1" s="1"/>
  <c r="B48" i="1"/>
  <c r="H49" i="1"/>
  <c r="J49" i="1" s="1"/>
  <c r="L49" i="1" s="1"/>
  <c r="J189" i="1"/>
  <c r="L190" i="1"/>
  <c r="L189" i="1" s="1"/>
  <c r="L21" i="1"/>
  <c r="L36" i="1" s="1"/>
  <c r="L37" i="1" s="1"/>
  <c r="K36" i="1"/>
  <c r="K37" i="1" s="1"/>
  <c r="K204" i="1" s="1"/>
  <c r="L43" i="1"/>
  <c r="L42" i="1" s="1"/>
  <c r="H84" i="1"/>
  <c r="J169" i="1"/>
  <c r="L46" i="1"/>
  <c r="F72" i="1"/>
  <c r="F39" i="1" s="1"/>
  <c r="F204" i="1" s="1"/>
  <c r="J101" i="1"/>
  <c r="L101" i="1" s="1"/>
  <c r="L99" i="1" s="1"/>
  <c r="H99" i="1"/>
  <c r="J136" i="1"/>
  <c r="H42" i="1"/>
  <c r="H157" i="1"/>
  <c r="J165" i="1"/>
  <c r="H164" i="1"/>
  <c r="H163" i="1" s="1"/>
  <c r="L176" i="1"/>
  <c r="L175" i="1" s="1"/>
  <c r="J175" i="1"/>
  <c r="J8" i="1"/>
  <c r="J19" i="1"/>
  <c r="I204" i="1"/>
  <c r="J200" i="1"/>
  <c r="L200" i="1" s="1"/>
  <c r="L111" i="1" l="1"/>
  <c r="J174" i="1"/>
  <c r="L121" i="1"/>
  <c r="L120" i="1" s="1"/>
  <c r="J120" i="1"/>
  <c r="J112" i="1"/>
  <c r="J127" i="1"/>
  <c r="L128" i="1"/>
  <c r="L127" i="1" s="1"/>
  <c r="J164" i="1"/>
  <c r="J163" i="1" s="1"/>
  <c r="L165" i="1"/>
  <c r="L164" i="1" s="1"/>
  <c r="L163" i="1" s="1"/>
  <c r="H156" i="1"/>
  <c r="J156" i="1" s="1"/>
  <c r="L156" i="1" s="1"/>
  <c r="J56" i="1"/>
  <c r="L57" i="1"/>
  <c r="L56" i="1" s="1"/>
  <c r="J99" i="1"/>
  <c r="L90" i="1"/>
  <c r="L182" i="1"/>
  <c r="L181" i="1" s="1"/>
  <c r="L174" i="1" s="1"/>
  <c r="J181" i="1"/>
  <c r="L132" i="1"/>
  <c r="L130" i="1" s="1"/>
  <c r="J130" i="1"/>
  <c r="H48" i="1"/>
  <c r="B45" i="1"/>
  <c r="B41" i="1" s="1"/>
  <c r="B39" i="1" s="1"/>
  <c r="H72" i="1"/>
  <c r="J72" i="1" s="1"/>
  <c r="L72" i="1" s="1"/>
  <c r="J48" i="1" l="1"/>
  <c r="H45" i="1"/>
  <c r="H41" i="1" s="1"/>
  <c r="J111" i="1"/>
  <c r="B204" i="1"/>
  <c r="H204" i="1" s="1"/>
  <c r="J204" i="1" s="1"/>
  <c r="L204" i="1" s="1"/>
  <c r="H39" i="1"/>
  <c r="J39" i="1" s="1"/>
  <c r="L39" i="1" s="1"/>
  <c r="L48" i="1" l="1"/>
  <c r="L45" i="1" s="1"/>
  <c r="L41" i="1" s="1"/>
  <c r="J45" i="1"/>
  <c r="J41" i="1" s="1"/>
</calcChain>
</file>

<file path=xl/comments1.xml><?xml version="1.0" encoding="utf-8"?>
<comments xmlns="http://schemas.openxmlformats.org/spreadsheetml/2006/main">
  <authors>
    <author>Coordinacion Administrativa</author>
    <author>Oscar Rubio</author>
  </authors>
  <commentList>
    <comment ref="G12" authorId="0" shapeId="0">
      <text>
        <r>
          <rPr>
            <sz val="9"/>
            <color indexed="81"/>
            <rFont val="Tahoma"/>
            <family val="2"/>
          </rPr>
          <t xml:space="preserve">Corresponde a 5 meses a razón de $ 3.450.000 mensuales.  ($2.268.000 salario hoy del Profesional Grado II Sanidad más la carga prestacional).
</t>
        </r>
      </text>
    </comment>
    <comment ref="K21" authorId="1" shapeId="0">
      <text>
        <r>
          <rPr>
            <sz val="9"/>
            <color indexed="81"/>
            <rFont val="Tahoma"/>
            <family val="2"/>
          </rPr>
          <t>Equipos de computo de los programas recaudo, servicios técnicos y financieros y sistema de información de mercados $30.000.000, apoyo adecuaciones nueva sede$69.658.000</t>
        </r>
      </text>
    </comment>
    <comment ref="K27" authorId="1" shapeId="0">
      <text>
        <r>
          <rPr>
            <sz val="9"/>
            <color indexed="81"/>
            <rFont val="Tahoma"/>
            <family val="2"/>
          </rPr>
          <t>Apoyo adecuaciones nueva sede FNP</t>
        </r>
      </text>
    </comment>
    <comment ref="K42" authorId="1" shapeId="0">
      <text>
        <r>
          <rPr>
            <sz val="9"/>
            <color indexed="81"/>
            <rFont val="Tahoma"/>
            <family val="2"/>
          </rPr>
          <t>Se traslada el recurso correspondiente a los gastos de operación de la cadena carnica porcina debido a que al MADR a partir de Abril asume el gasto</t>
        </r>
      </text>
    </comment>
    <comment ref="K45" authorId="1" shapeId="0">
      <text>
        <r>
          <rPr>
            <sz val="9"/>
            <color indexed="81"/>
            <rFont val="Tahoma"/>
            <family val="2"/>
          </rPr>
          <t>Se trasladan los $58.761.637 del recurso de la cadena carnica con el proposito de fortalecer el trabajo con los productores interesados con asociatividad, adicionalmente se incorporan $198.409.028 correspondiente a la contrapartida Secretaria de Pereira</t>
        </r>
      </text>
    </comment>
    <comment ref="K73" authorId="1" shapeId="0">
      <text>
        <r>
          <rPr>
            <sz val="9"/>
            <color indexed="81"/>
            <rFont val="Tahoma"/>
            <family val="2"/>
          </rPr>
          <t>se traslada el recurso no ejecutado para la Teletón con el fin de generar hallazgos sobre la comercialización de la carne de cerdo técnificada Colombiana</t>
        </r>
      </text>
    </comment>
    <comment ref="K99" authorId="1" shapeId="0">
      <text>
        <r>
          <rPr>
            <sz val="9"/>
            <color indexed="81"/>
            <rFont val="Tahoma"/>
            <family val="2"/>
          </rPr>
          <t>Evaluando los resultados con la negociación con la Teletón se decide no participar en este evento</t>
        </r>
      </text>
    </comment>
    <comment ref="K120" authorId="1" shapeId="0">
      <text>
        <r>
          <rPr>
            <sz val="9"/>
            <color indexed="81"/>
            <rFont val="Tahoma"/>
            <family val="2"/>
          </rPr>
          <t>Apoyo para la gestión de puestos de control con el ICA, carta de entendimiento No 2</t>
        </r>
      </text>
    </comment>
    <comment ref="K157" authorId="1" shapeId="0">
      <text>
        <r>
          <rPr>
            <sz val="9"/>
            <color indexed="81"/>
            <rFont val="Tahoma"/>
            <family val="2"/>
          </rPr>
          <t>Adición convenio MADR coperación técnica y cientifica para el mejoramiento continuo del estatus sanitario</t>
        </r>
      </text>
    </comment>
    <comment ref="K163" authorId="1" shapeId="0">
      <text>
        <r>
          <rPr>
            <sz val="9"/>
            <color indexed="81"/>
            <rFont val="Tahoma"/>
            <family val="2"/>
          </rPr>
          <t>Gastos de alojamiento  y alimentación grupo participantes girá técnica Dinamarca</t>
        </r>
      </text>
    </comment>
    <comment ref="K194" authorId="1" shapeId="0">
      <text>
        <r>
          <rPr>
            <sz val="9"/>
            <color indexed="81"/>
            <rFont val="Tahoma"/>
            <family val="2"/>
          </rPr>
          <t>Debido al incremento proyectado en la cuota de fomento es necesario incluir el 10% de cuota de administración</t>
        </r>
      </text>
    </comment>
    <comment ref="K201" authorId="1" shapeId="0">
      <text>
        <r>
          <rPr>
            <sz val="9"/>
            <color indexed="81"/>
            <rFont val="Tahoma"/>
            <family val="2"/>
          </rPr>
          <t>1.Incorporación cuota de fomento porcicola $1.086.360.457
2.Incorporación superavit vigencia 2015 $306.576.038
3.Traslado compra de equipos de computo económica $30.000.000,
4. Apoyo compra inmobiliario y adecuaciones nueva sede$139.001.640
5. Traslado cuota de administración $108.636.046</t>
        </r>
      </text>
    </comment>
    <comment ref="K202" authorId="1" shapeId="0">
      <text>
        <r>
          <rPr>
            <sz val="9"/>
            <color indexed="81"/>
            <rFont val="Tahoma"/>
            <family val="2"/>
          </rPr>
          <t>1.Incorporación cuota de fomento porcicola $651.816.275
2.Incorporación superavit vigencia 2015 $2.319.451.021
3 Traslado cuota de administración $65.181.627</t>
        </r>
      </text>
    </comment>
  </commentList>
</comments>
</file>

<file path=xl/sharedStrings.xml><?xml version="1.0" encoding="utf-8"?>
<sst xmlns="http://schemas.openxmlformats.org/spreadsheetml/2006/main" count="203" uniqueCount="201">
  <si>
    <t>MINISTERIO DE AGRICULTURA  Y DESARROLLO RURAL</t>
  </si>
  <si>
    <t>DIRECCIÓN DE PLANEACIÓN Y SEGUIMIENTO PRESUPUESTAL</t>
  </si>
  <si>
    <t>PRESUPUESTO DE GASTOS DE FUNCIONAMIENTO E INVERSIÓN 2.016</t>
  </si>
  <si>
    <t>ANEXO 2</t>
  </si>
  <si>
    <t>CUENTAS</t>
  </si>
  <si>
    <t>PROGRAMAS ECONÓMICA</t>
  </si>
  <si>
    <t>PROGRAMAS TÉCNICA</t>
  </si>
  <si>
    <t>PROGRAMAS INVESTIGACIÓN Y TRANSFERENCIA DE TÉCNOLOGÍA</t>
  </si>
  <si>
    <t>PROGRAMA SANIDAD</t>
  </si>
  <si>
    <t>PROGRAMAS MERCADEO</t>
  </si>
  <si>
    <t xml:space="preserve">PROGRAMA PPC </t>
  </si>
  <si>
    <t>TOTAL INVERSIÓN</t>
  </si>
  <si>
    <t>GASTOS DE FUNCIONAMIENTO</t>
  </si>
  <si>
    <t>TOTAL PRESUPUESTO</t>
  </si>
  <si>
    <t>ACUERDO 5/16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</si>
  <si>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</si>
  <si>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</si>
  <si>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</si>
  <si>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</si>
  <si>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</si>
  <si>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</si>
  <si>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</si>
  <si>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</si>
  <si>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</si>
  <si>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</si>
  <si>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</si>
  <si>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</si>
  <si>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</si>
  <si>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</si>
  <si>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</si>
  <si>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</si>
  <si>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</si>
  <si>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</si>
  <si>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</si>
  <si>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</si>
  <si>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</si>
  <si>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</si>
  <si>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</si>
  <si>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</si>
  <si>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</si>
  <si>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</si>
  <si>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</si>
  <si>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</si>
  <si>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</si>
  <si>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</si>
  <si>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</si>
  <si>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</si>
  <si>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TOTAL ÁREA ECONÓMICA</t>
  </si>
  <si>
    <t>Fortalecimiento institucional</t>
  </si>
  <si>
    <t>Acceso a Mercados</t>
  </si>
  <si>
    <t xml:space="preserve">Cadena Carnica Porcína </t>
  </si>
  <si>
    <t>Centro de servicios técnicos y financieros</t>
  </si>
  <si>
    <t>Atención de Solicitudes (Asistencia a Productores)</t>
  </si>
  <si>
    <t>Herramientas del centro de servicios</t>
  </si>
  <si>
    <t>Convenios</t>
  </si>
  <si>
    <t xml:space="preserve">   Contrapartidas Gobernaciones y/o Alcaldias</t>
  </si>
  <si>
    <t xml:space="preserve">     Convenio Gobernacion de Cundinamarca</t>
  </si>
  <si>
    <t xml:space="preserve">     Convenio Pereira</t>
  </si>
  <si>
    <t xml:space="preserve">   Contrapartidas FNP</t>
  </si>
  <si>
    <t xml:space="preserve">     Convenio Gobernacion de Cundinamarca FNP</t>
  </si>
  <si>
    <t xml:space="preserve">     Convenio Pereira FNP</t>
  </si>
  <si>
    <t>Divulgación Resolución 2640</t>
  </si>
  <si>
    <t>Sistemas de información de mercados</t>
  </si>
  <si>
    <t>Monitoreo Precios de la Carne al Consumidor</t>
  </si>
  <si>
    <t>Actualización Información Nacional</t>
  </si>
  <si>
    <t>Seguimiento Mercados Internacionales</t>
  </si>
  <si>
    <t>Control al recaudo</t>
  </si>
  <si>
    <t>Seguimiento al recaudo regional</t>
  </si>
  <si>
    <t>Movilización coordinadores</t>
  </si>
  <si>
    <t>Jornadas de trabajo con los coordinadores regionales (visita plantas)</t>
  </si>
  <si>
    <t>Fortalecimiento del beneficio formal</t>
  </si>
  <si>
    <t>Movilización Jefe Coordinadores de recaudo</t>
  </si>
  <si>
    <t>Trabajo con autoridades</t>
  </si>
  <si>
    <t>Jornadas de trabajo con los coordinadores regionales(trabajo con autoridades)</t>
  </si>
  <si>
    <t>Aseguramiento de la calidad</t>
  </si>
  <si>
    <t>Asesorias BPM y HACCP</t>
  </si>
  <si>
    <t>Sello de producto en la cadena de transformación</t>
  </si>
  <si>
    <t>TOTAL ÁREA MERCADEO</t>
  </si>
  <si>
    <t>Investigación de mercados</t>
  </si>
  <si>
    <t>Home panel de Nilsen</t>
  </si>
  <si>
    <t>Brand equity tracking</t>
  </si>
  <si>
    <t>Eye Trancking</t>
  </si>
  <si>
    <t>Monitoreo de Medios</t>
  </si>
  <si>
    <t>Tracking publicitario ( Neuro nilsen)</t>
  </si>
  <si>
    <t>Estudio Digital</t>
  </si>
  <si>
    <t>Estudio del estatus de la comercializacion de la carne de cerdo</t>
  </si>
  <si>
    <t>Estrategia digital</t>
  </si>
  <si>
    <t>Me encanta la carne de cerdo.com</t>
  </si>
  <si>
    <t>Concurso innovador carne de cerdo</t>
  </si>
  <si>
    <t>Campaña de fomento al consumo</t>
  </si>
  <si>
    <t>Campaña de publicidad</t>
  </si>
  <si>
    <t>Free Press ATL Influenciadores</t>
  </si>
  <si>
    <t>Consultoría MESA</t>
  </si>
  <si>
    <t>Pauta institucional</t>
  </si>
  <si>
    <t>Kit Publicitario</t>
  </si>
  <si>
    <t>Eventos de Sensibilización de las bondades gastronomicas y nutricionales de la carne de cerdo</t>
  </si>
  <si>
    <t>Nutricionistas Ejecutivas</t>
  </si>
  <si>
    <t>Día de la Carne de Cerdo</t>
  </si>
  <si>
    <t>Asesores Gastronómicos Ejecutivos</t>
  </si>
  <si>
    <t>Viajes regionales equipo incentivo y sensibilizacion de las bondades de la carne de cerdo</t>
  </si>
  <si>
    <t>Capacitación anual contratistas</t>
  </si>
  <si>
    <t xml:space="preserve">Material Publicitario, Promoción y Divulgación para el Incentivo y sensibilizacion </t>
  </si>
  <si>
    <t>Festival de la Carne de cerdo</t>
  </si>
  <si>
    <t xml:space="preserve">Conceptos y artes </t>
  </si>
  <si>
    <t>Eventos Especializados y del Sector</t>
  </si>
  <si>
    <t>Seguimiento gestión a eventos de sensibilización de las bondades de la carne de cerdo</t>
  </si>
  <si>
    <t>Porciamericas</t>
  </si>
  <si>
    <t>Eventos especializados (Sector, gastronomicos , sector salud)</t>
  </si>
  <si>
    <t>Teletón</t>
  </si>
  <si>
    <t>Comercialización y Nuevos Negocios</t>
  </si>
  <si>
    <t>Profesional de Comercialización y Nuevos Negocios</t>
  </si>
  <si>
    <t>Material Promocional y Publicitario</t>
  </si>
  <si>
    <t>Cerdificado</t>
  </si>
  <si>
    <t xml:space="preserve">Club Gourmet de la Carne de Cerdo ( talleres de cocina ) </t>
  </si>
  <si>
    <t>Asesores Gastronómicos</t>
  </si>
  <si>
    <t>TOTAL ÁREA ERRADICACIÓN PPC</t>
  </si>
  <si>
    <t>Regionalización</t>
  </si>
  <si>
    <t>Compra de biológico, chapetas y tenazas</t>
  </si>
  <si>
    <t>Compra de materiales y dotaciones</t>
  </si>
  <si>
    <t>Pago de Axilios de frío, flete y movilización</t>
  </si>
  <si>
    <t>Gastos de brigada</t>
  </si>
  <si>
    <t>Capacitación y divulgación</t>
  </si>
  <si>
    <t>Capacitación</t>
  </si>
  <si>
    <t>Divulgación</t>
  </si>
  <si>
    <t>Vigilancia Epidemiológica</t>
  </si>
  <si>
    <t>Diagnóstico Rutinario</t>
  </si>
  <si>
    <t>Vigilancia epidemiologica</t>
  </si>
  <si>
    <t>Determinació de factores de riesgo</t>
  </si>
  <si>
    <t>Adminisbilidad y normatividad sanitaria</t>
  </si>
  <si>
    <t>Fortalecimiento al contrabando</t>
  </si>
  <si>
    <t>Equipos de comunicación</t>
  </si>
  <si>
    <t>Administración del programa</t>
  </si>
  <si>
    <t>Administración de la base de datos</t>
  </si>
  <si>
    <t>Proyecto de depuración, codificación y verificación de predios</t>
  </si>
  <si>
    <t>Ciclos de vacunación</t>
  </si>
  <si>
    <t>Contratación de personal</t>
  </si>
  <si>
    <t>Auxilios comités</t>
  </si>
  <si>
    <t>Recolección de desechos biológicos</t>
  </si>
  <si>
    <t>TOTAL ÁREA TÉCNICA</t>
  </si>
  <si>
    <t>Programa nacional de bioseguridad, sanidad y productividad-PNBSP</t>
  </si>
  <si>
    <t>Capacitación y fortalecimiento de competencias</t>
  </si>
  <si>
    <t>Profesionales de acompañamiento    *(Sello de granja)</t>
  </si>
  <si>
    <t>Taller técnico de bioseguridad, sanidad y productividad</t>
  </si>
  <si>
    <t>Talleres de sensibilidad en bioseguridad, productividad  y economía de las enfermedades</t>
  </si>
  <si>
    <t>Benchmarking y análisis de productividad e impacto económico</t>
  </si>
  <si>
    <t>Reconocimiento a granjas categorizadas, medios</t>
  </si>
  <si>
    <t xml:space="preserve">Sostenibilidad y responsabilidad social empresarial en producción primaria </t>
  </si>
  <si>
    <t>Acompañamiento jurídico ambiental</t>
  </si>
  <si>
    <t xml:space="preserve">Profesionales de acompañamiento </t>
  </si>
  <si>
    <t xml:space="preserve">Granjas modelo y mesas de trabajo interinstitucionales </t>
  </si>
  <si>
    <t>Sensibilización y divulgación en P.I.G.A y R.S.E y Guía ambiental</t>
  </si>
  <si>
    <t>Levantamiento línea base de consumo de agua en granja</t>
  </si>
  <si>
    <t>Inocuidad y bienestar animal en producción primaria y transporte</t>
  </si>
  <si>
    <t>Profesional de acompañamiento</t>
  </si>
  <si>
    <t>Fortalecimiento de competencias en bienestar animal e inocuidad</t>
  </si>
  <si>
    <t xml:space="preserve">Implementación del programa de P.A.C.I.P - granja y transporte </t>
  </si>
  <si>
    <t>Bienestar Animal</t>
  </si>
  <si>
    <t>TOTAL ÁREA INVESTIGACIÓN Y TRANSFERENCIA</t>
  </si>
  <si>
    <t>Investigación y desarrollo</t>
  </si>
  <si>
    <t>Proyectos</t>
  </si>
  <si>
    <t>Seguimiento a Proyectos</t>
  </si>
  <si>
    <t>Capacitación anual</t>
  </si>
  <si>
    <t>Jornadas de divulgación resultados de investigación</t>
  </si>
  <si>
    <t>Proyecto MADR</t>
  </si>
  <si>
    <t>Transferencia de tecnología</t>
  </si>
  <si>
    <t xml:space="preserve">  Vinculación tecnologica</t>
  </si>
  <si>
    <t>Gira técnica</t>
  </si>
  <si>
    <t>Capacitación en desposte de carne de cerdo</t>
  </si>
  <si>
    <t>Capacitación para expendedores</t>
  </si>
  <si>
    <t>Diplomado en alta gerencia</t>
  </si>
  <si>
    <t xml:space="preserve">  Talleres y seminarios</t>
  </si>
  <si>
    <t>Seminario Internacional</t>
  </si>
  <si>
    <t>Buenas practicas en el manejo de medicamentos veterinarios</t>
  </si>
  <si>
    <t>Taller tecnologia de carnicos</t>
  </si>
  <si>
    <t>Material de apoyo</t>
  </si>
  <si>
    <t>Diagnostico</t>
  </si>
  <si>
    <t>Diagnostico rutinario con laboratorios oficiales</t>
  </si>
  <si>
    <t xml:space="preserve">  Diagnostico rutinario</t>
  </si>
  <si>
    <t xml:space="preserve">  Diagnostico integrado</t>
  </si>
  <si>
    <t xml:space="preserve">  Diagnóstico PRRS (incluido IFA)</t>
  </si>
  <si>
    <t xml:space="preserve">  Compras de insumos</t>
  </si>
  <si>
    <t xml:space="preserve">  Diagnóstico importados</t>
  </si>
  <si>
    <t>Diagnostico rutinario con laboratorios privados</t>
  </si>
  <si>
    <t>Rutinario</t>
  </si>
  <si>
    <t>Combos</t>
  </si>
  <si>
    <t>PRRS</t>
  </si>
  <si>
    <t>Promoción del diagnóstico</t>
  </si>
  <si>
    <t>Inocuidad y Ambiente</t>
  </si>
  <si>
    <t>TOTAL ÁREA SANIDAD</t>
  </si>
  <si>
    <t>Control y monitoreo para la enfermedad de PRRS  en granjas de Colombia</t>
  </si>
  <si>
    <t>Apoyo programa PRRS</t>
  </si>
  <si>
    <t>Epidemiología de la enfermedad (Nacional)</t>
  </si>
  <si>
    <t>Sensibilización y divulgación</t>
  </si>
  <si>
    <t>CUOTA DE ADMINISTRACIÓN</t>
  </si>
  <si>
    <t>Cuota de administración FNP</t>
  </si>
  <si>
    <t>Cuota de administración PPC</t>
  </si>
  <si>
    <t>FONDO DE EMERGENCIA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</si>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</sst>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13" x14ac:knownFonts="1">
    <font>
      <sz val="10"/>
      <name val="Arial"/>
    </font>
    <font>
      <b/>
      <sz val="11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3" fontId="2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/>
    <xf numFmtId="0" fontId="4" fillId="0" borderId="5" xfId="0" applyFont="1" applyFill="1" applyBorder="1"/>
    <xf numFmtId="0" fontId="4" fillId="0" borderId="6" xfId="0" applyFont="1" applyFill="1" applyBorder="1"/>
    <xf numFmtId="3" fontId="5" fillId="0" borderId="4" xfId="0" applyNumberFormat="1" applyFont="1" applyFill="1" applyBorder="1" applyAlignment="1"/>
    <xf numFmtId="3" fontId="5" fillId="0" borderId="5" xfId="0" applyNumberFormat="1" applyFont="1" applyFill="1" applyBorder="1"/>
    <xf numFmtId="3" fontId="5" fillId="0" borderId="6" xfId="0" applyNumberFormat="1" applyFont="1" applyFill="1" applyBorder="1"/>
    <xf numFmtId="0" fontId="6" fillId="0" borderId="0" xfId="0" applyFont="1" applyFill="1"/>
    <xf numFmtId="3" fontId="4" fillId="0" borderId="4" xfId="0" applyNumberFormat="1" applyFont="1" applyFill="1" applyBorder="1" applyAlignment="1"/>
    <xf numFmtId="3" fontId="4" fillId="0" borderId="5" xfId="0" applyNumberFormat="1" applyFont="1" applyFill="1" applyBorder="1"/>
    <xf numFmtId="3" fontId="7" fillId="0" borderId="5" xfId="0" applyNumberFormat="1" applyFont="1" applyFill="1" applyBorder="1"/>
    <xf numFmtId="3" fontId="4" fillId="0" borderId="6" xfId="0" applyNumberFormat="1" applyFont="1" applyFill="1" applyBorder="1"/>
    <xf numFmtId="0" fontId="0" fillId="0" borderId="0" xfId="0" applyFill="1" applyAlignment="1">
      <alignment horizontal="center"/>
    </xf>
    <xf numFmtId="10" fontId="0" fillId="0" borderId="0" xfId="1" applyNumberFormat="1" applyFont="1" applyFill="1"/>
    <xf numFmtId="3" fontId="9" fillId="0" borderId="5" xfId="0" applyNumberFormat="1" applyFont="1" applyFill="1" applyBorder="1"/>
    <xf numFmtId="3" fontId="0" fillId="0" borderId="0" xfId="0" applyNumberFormat="1" applyFill="1"/>
    <xf numFmtId="0" fontId="1" fillId="0" borderId="4" xfId="0" applyFont="1" applyFill="1" applyBorder="1" applyAlignment="1"/>
    <xf numFmtId="3" fontId="1" fillId="0" borderId="5" xfId="0" applyNumberFormat="1" applyFont="1" applyFill="1" applyBorder="1"/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0" fontId="4" fillId="0" borderId="4" xfId="0" applyFont="1" applyFill="1" applyBorder="1" applyAlignment="1"/>
    <xf numFmtId="3" fontId="4" fillId="0" borderId="5" xfId="2" applyNumberFormat="1" applyFont="1" applyFill="1" applyBorder="1"/>
    <xf numFmtId="3" fontId="5" fillId="0" borderId="5" xfId="2" applyNumberFormat="1" applyFont="1" applyFill="1" applyBorder="1"/>
    <xf numFmtId="0" fontId="1" fillId="0" borderId="8" xfId="0" applyFont="1" applyFill="1" applyBorder="1" applyAlignment="1"/>
    <xf numFmtId="3" fontId="1" fillId="0" borderId="9" xfId="0" applyNumberFormat="1" applyFont="1" applyFill="1" applyBorder="1"/>
    <xf numFmtId="3" fontId="5" fillId="0" borderId="9" xfId="2" applyNumberFormat="1" applyFont="1" applyFill="1" applyBorder="1"/>
    <xf numFmtId="3" fontId="1" fillId="0" borderId="10" xfId="0" applyNumberFormat="1" applyFont="1" applyFill="1" applyBorder="1"/>
    <xf numFmtId="43" fontId="0" fillId="0" borderId="0" xfId="0" applyNumberFormat="1" applyFill="1"/>
    <xf numFmtId="0" fontId="4" fillId="0" borderId="11" xfId="0" applyFont="1" applyFill="1" applyBorder="1" applyAlignment="1"/>
    <xf numFmtId="3" fontId="4" fillId="0" borderId="12" xfId="0" applyNumberFormat="1" applyFont="1" applyFill="1" applyBorder="1"/>
    <xf numFmtId="3" fontId="4" fillId="0" borderId="13" xfId="0" applyNumberFormat="1" applyFont="1" applyFill="1" applyBorder="1"/>
    <xf numFmtId="0" fontId="1" fillId="0" borderId="14" xfId="0" applyFont="1" applyFill="1" applyBorder="1" applyAlignment="1"/>
    <xf numFmtId="3" fontId="1" fillId="0" borderId="15" xfId="0" applyNumberFormat="1" applyFont="1" applyFill="1" applyBorder="1"/>
    <xf numFmtId="3" fontId="1" fillId="0" borderId="16" xfId="0" applyNumberFormat="1" applyFont="1" applyFill="1" applyBorder="1"/>
    <xf numFmtId="37" fontId="1" fillId="0" borderId="4" xfId="0" applyNumberFormat="1" applyFont="1" applyFill="1" applyBorder="1" applyAlignment="1"/>
    <xf numFmtId="0" fontId="10" fillId="0" borderId="0" xfId="0" applyFont="1" applyFill="1"/>
    <xf numFmtId="37" fontId="7" fillId="0" borderId="4" xfId="0" applyNumberFormat="1" applyFont="1" applyFill="1" applyBorder="1" applyAlignment="1">
      <alignment horizontal="left"/>
    </xf>
    <xf numFmtId="3" fontId="7" fillId="0" borderId="6" xfId="0" applyNumberFormat="1" applyFont="1" applyFill="1" applyBorder="1"/>
    <xf numFmtId="37" fontId="5" fillId="0" borderId="4" xfId="0" applyNumberFormat="1" applyFont="1" applyFill="1" applyBorder="1" applyAlignment="1">
      <alignment horizontal="left"/>
    </xf>
    <xf numFmtId="164" fontId="1" fillId="0" borderId="5" xfId="2" applyFont="1" applyFill="1" applyBorder="1"/>
    <xf numFmtId="164" fontId="7" fillId="0" borderId="5" xfId="2" applyFont="1" applyFill="1" applyBorder="1"/>
    <xf numFmtId="164" fontId="10" fillId="0" borderId="0" xfId="2" applyFont="1" applyFill="1"/>
    <xf numFmtId="37" fontId="7" fillId="0" borderId="4" xfId="0" applyNumberFormat="1" applyFont="1" applyFill="1" applyBorder="1" applyAlignment="1"/>
    <xf numFmtId="37" fontId="5" fillId="0" borderId="4" xfId="0" applyNumberFormat="1" applyFont="1" applyFill="1" applyBorder="1" applyAlignment="1"/>
    <xf numFmtId="3" fontId="5" fillId="2" borderId="5" xfId="0" applyNumberFormat="1" applyFont="1" applyFill="1" applyBorder="1"/>
    <xf numFmtId="3" fontId="5" fillId="0" borderId="5" xfId="3" applyNumberFormat="1" applyFont="1" applyFill="1" applyBorder="1"/>
    <xf numFmtId="3" fontId="5" fillId="0" borderId="6" xfId="3" applyNumberFormat="1" applyFont="1" applyFill="1" applyBorder="1"/>
    <xf numFmtId="0" fontId="8" fillId="0" borderId="0" xfId="0" applyFont="1" applyFill="1"/>
    <xf numFmtId="0" fontId="4" fillId="0" borderId="17" xfId="0" applyFont="1" applyFill="1" applyBorder="1" applyAlignment="1"/>
    <xf numFmtId="3" fontId="1" fillId="0" borderId="18" xfId="0" applyNumberFormat="1" applyFont="1" applyFill="1" applyBorder="1"/>
    <xf numFmtId="0" fontId="4" fillId="0" borderId="18" xfId="0" applyFont="1" applyFill="1" applyBorder="1"/>
    <xf numFmtId="3" fontId="4" fillId="0" borderId="18" xfId="0" applyNumberFormat="1" applyFont="1" applyFill="1" applyBorder="1"/>
    <xf numFmtId="0" fontId="4" fillId="0" borderId="19" xfId="0" applyFont="1" applyFill="1" applyBorder="1"/>
    <xf numFmtId="0" fontId="11" fillId="0" borderId="0" xfId="0" applyFont="1" applyFill="1" applyAlignment="1"/>
    <xf numFmtId="3" fontId="11" fillId="0" borderId="0" xfId="0" applyNumberFormat="1" applyFont="1" applyFill="1"/>
    <xf numFmtId="37" fontId="11" fillId="0" borderId="0" xfId="0" applyNumberFormat="1" applyFont="1" applyFill="1"/>
    <xf numFmtId="0" fontId="11" fillId="0" borderId="0" xfId="0" applyFont="1" applyFill="1"/>
    <xf numFmtId="37" fontId="0" fillId="0" borderId="0" xfId="0" applyNumberFormat="1" applyFill="1"/>
    <xf numFmtId="164" fontId="11" fillId="0" borderId="0" xfId="2" applyFont="1" applyFill="1"/>
  </cellXfs>
  <cellStyles count="4">
    <cellStyle name="Millares 2 2" xfId="3"/>
    <cellStyle name="Millares 23" xfId="2"/>
    <cellStyle name="Normal" xfId="0" builtinId="0"/>
    <cellStyle name="Porcentaje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6/Presupuesto%202016/Presupuesto%202016%203ra%20versi&#243;n/Anexos/Presupuesto%20Econ&#243;mica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6/Presupuesto%202016/Presupuesto%202016%203ra%20versi&#243;n/Anexos/Presupuesto%20PPC%20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6/Presupuesto%202016/Presupuesto%202016%203ra%20versi&#243;n/Anexos/Presupuesto%20Investigacion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6/ANEXO%20ACUERDO%205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2015%20version%2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Agregado"/>
      <sheetName val="Generales"/>
      <sheetName val="Inversión"/>
      <sheetName val="Ingresos"/>
      <sheetName val="Supuestos"/>
      <sheetName val="Regionalización"/>
      <sheetName val="Anexo 4"/>
    </sheetNames>
    <sheetDataSet>
      <sheetData sheetId="0"/>
      <sheetData sheetId="1"/>
      <sheetData sheetId="2"/>
      <sheetData sheetId="3">
        <row r="60">
          <cell r="D60">
            <v>442938314.75140011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Investigación"/>
    </sheetNames>
    <sheetDataSet>
      <sheetData sheetId="0">
        <row r="9">
          <cell r="B9">
            <v>70690000</v>
          </cell>
        </row>
        <row r="10">
          <cell r="B10">
            <v>83490982</v>
          </cell>
        </row>
        <row r="11">
          <cell r="B11">
            <v>34192000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"/>
      <sheetName val="Superavit"/>
      <sheetName val="Ajuste salarios Coordinadores "/>
      <sheetName val="Detalle Incremento Nomina"/>
    </sheetNames>
    <sheetDataSet>
      <sheetData sheetId="0">
        <row r="14">
          <cell r="B14">
            <v>16638239619.201611</v>
          </cell>
        </row>
        <row r="15">
          <cell r="B15">
            <v>9982943771.5209675</v>
          </cell>
        </row>
        <row r="18">
          <cell r="B18">
            <v>106250000</v>
          </cell>
        </row>
        <row r="19">
          <cell r="B19">
            <v>63750000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tabSelected="1" view="pageBreakPreview" topLeftCell="A2" zoomScaleNormal="90" zoomScaleSheetLayoutView="100" workbookViewId="0">
      <pane xSplit="1" ySplit="5" topLeftCell="E187" activePane="bottomRight" state="frozen"/>
      <selection activeCell="A2" sqref="A2"/>
      <selection pane="topRight" activeCell="B2" sqref="B2"/>
      <selection pane="bottomLeft" activeCell="A7" sqref="A7"/>
      <selection pane="bottomRight" activeCell="J201" sqref="J201"/>
    </sheetView>
  </sheetViews>
  <sheetFormatPr baseColWidth="10" defaultRowHeight="12.75" outlineLevelRow="2" x14ac:dyDescent="0.2"/>
  <cols>
    <col min="1" max="1" width="57.7109375" style="2" customWidth="1"/>
    <col min="2" max="2" width="14.5703125" style="2" customWidth="1"/>
    <col min="3" max="3" width="14.7109375" style="2" customWidth="1"/>
    <col min="4" max="4" width="19.85546875" style="2" customWidth="1"/>
    <col min="5" max="5" width="13.42578125" style="2" customWidth="1"/>
    <col min="6" max="6" width="15.42578125" style="2" customWidth="1"/>
    <col min="7" max="7" width="17.5703125" style="2" customWidth="1"/>
    <col min="8" max="8" width="16.140625" style="2" customWidth="1"/>
    <col min="9" max="9" width="21.42578125" style="2" customWidth="1"/>
    <col min="10" max="12" width="19.7109375" style="2" customWidth="1"/>
    <col min="13" max="13" width="17.5703125" style="2" bestFit="1" customWidth="1"/>
    <col min="14" max="16" width="14.5703125" style="2" customWidth="1"/>
    <col min="17" max="16384" width="11.42578125" style="2"/>
  </cols>
  <sheetData>
    <row r="1" spans="1:15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5.75" thickBot="1" x14ac:dyDescent="0.3">
      <c r="A5" s="3"/>
      <c r="B5" s="4"/>
      <c r="C5" s="5"/>
      <c r="D5" s="5"/>
      <c r="E5" s="6"/>
      <c r="F5" s="6"/>
      <c r="G5" s="6"/>
      <c r="H5" s="7"/>
      <c r="I5" s="6"/>
    </row>
    <row r="6" spans="1:15" ht="73.5" customHeight="1" thickTop="1" x14ac:dyDescent="0.2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10" t="s">
        <v>13</v>
      </c>
    </row>
    <row r="7" spans="1:15" ht="15" x14ac:dyDescent="0.25">
      <c r="A7" s="11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5" ht="15" x14ac:dyDescent="0.25">
      <c r="A8" s="14" t="s">
        <v>16</v>
      </c>
      <c r="B8" s="15">
        <f>SUM(B9:B18)</f>
        <v>1213467336.8131318</v>
      </c>
      <c r="C8" s="15">
        <f t="shared" ref="C8:K8" si="0">SUM(C9:C18)</f>
        <v>363929306.2248475</v>
      </c>
      <c r="D8" s="15">
        <f t="shared" si="0"/>
        <v>313318541.86872858</v>
      </c>
      <c r="E8" s="15">
        <f t="shared" si="0"/>
        <v>42459825.962390512</v>
      </c>
      <c r="F8" s="15">
        <f t="shared" si="0"/>
        <v>322154128.03544462</v>
      </c>
      <c r="G8" s="15">
        <f>SUM(G9:G18)</f>
        <v>1215544981.9786389</v>
      </c>
      <c r="H8" s="15">
        <f>SUM(H9:H18)</f>
        <v>3470874120.883182</v>
      </c>
      <c r="I8" s="15">
        <f>SUM(I9:I18)</f>
        <v>343813119.24761134</v>
      </c>
      <c r="J8" s="15">
        <f t="shared" si="0"/>
        <v>3814687240.1307936</v>
      </c>
      <c r="K8" s="15">
        <f t="shared" si="0"/>
        <v>0</v>
      </c>
      <c r="L8" s="16">
        <f>SUM(L9:L18)</f>
        <v>3814687240.1307936</v>
      </c>
      <c r="M8" s="17"/>
    </row>
    <row r="9" spans="1:15" ht="14.25" x14ac:dyDescent="0.2">
      <c r="A9" s="18" t="s">
        <v>17</v>
      </c>
      <c r="B9" s="19">
        <v>768462194.29690647</v>
      </c>
      <c r="C9" s="19">
        <v>256098727.75618666</v>
      </c>
      <c r="D9" s="19">
        <v>223223166.80626667</v>
      </c>
      <c r="E9" s="19">
        <v>27580903.274400003</v>
      </c>
      <c r="F9" s="19">
        <v>228962555.55582666</v>
      </c>
      <c r="G9" s="19">
        <v>795375628.8648932</v>
      </c>
      <c r="H9" s="20">
        <f t="shared" ref="H9:H19" si="1">+B9+C9+D9+G9+E9+F9</f>
        <v>2299703176.5544796</v>
      </c>
      <c r="I9" s="19">
        <v>151389614.44266668</v>
      </c>
      <c r="J9" s="19">
        <f t="shared" ref="J9:J18" si="2">+H9+I9</f>
        <v>2451092790.9971461</v>
      </c>
      <c r="K9" s="19"/>
      <c r="L9" s="21">
        <f>+J9+K9</f>
        <v>2451092790.9971461</v>
      </c>
      <c r="O9" s="22"/>
    </row>
    <row r="10" spans="1:15" ht="14.25" x14ac:dyDescent="0.2">
      <c r="A10" s="18" t="s">
        <v>18</v>
      </c>
      <c r="B10" s="19">
        <v>38854830.04872001</v>
      </c>
      <c r="C10" s="19">
        <v>12948812.077560002</v>
      </c>
      <c r="D10" s="19">
        <v>11286564.613799999</v>
      </c>
      <c r="E10" s="19">
        <v>1394540.0532</v>
      </c>
      <c r="F10" s="19">
        <v>11576758.426980002</v>
      </c>
      <c r="G10" s="19">
        <v>40215621.684180006</v>
      </c>
      <c r="H10" s="20">
        <f t="shared" si="1"/>
        <v>116277126.90444003</v>
      </c>
      <c r="I10" s="19">
        <v>5976600.2280000001</v>
      </c>
      <c r="J10" s="19">
        <f t="shared" si="2"/>
        <v>122253727.13244003</v>
      </c>
      <c r="K10" s="19"/>
      <c r="L10" s="21">
        <f t="shared" ref="L10:L18" si="3">+J10+K10</f>
        <v>122253727.13244003</v>
      </c>
      <c r="M10" s="23"/>
    </row>
    <row r="11" spans="1:15" ht="14.25" x14ac:dyDescent="0.2">
      <c r="A11" s="18" t="s">
        <v>19</v>
      </c>
      <c r="B11" s="19">
        <v>55243320.18119999</v>
      </c>
      <c r="C11" s="19">
        <v>12066623.562600002</v>
      </c>
      <c r="D11" s="19">
        <v>9296211.1230000015</v>
      </c>
      <c r="E11" s="19">
        <v>2324233.4220000003</v>
      </c>
      <c r="F11" s="19">
        <v>9779867.4783000015</v>
      </c>
      <c r="G11" s="19">
        <v>57511306.2403</v>
      </c>
      <c r="H11" s="20">
        <f t="shared" si="1"/>
        <v>146221562.00739998</v>
      </c>
      <c r="I11" s="19">
        <v>9961000.3800000008</v>
      </c>
      <c r="J11" s="19">
        <f t="shared" si="2"/>
        <v>156182562.38739997</v>
      </c>
      <c r="K11" s="19"/>
      <c r="L11" s="21">
        <f t="shared" si="3"/>
        <v>156182562.38739997</v>
      </c>
      <c r="M11" s="23"/>
    </row>
    <row r="12" spans="1:15" ht="14.25" x14ac:dyDescent="0.2">
      <c r="A12" s="18" t="s">
        <v>20</v>
      </c>
      <c r="B12" s="24">
        <v>57868806.150000006</v>
      </c>
      <c r="C12" s="24">
        <v>0</v>
      </c>
      <c r="D12" s="24">
        <v>0</v>
      </c>
      <c r="E12" s="19">
        <v>0</v>
      </c>
      <c r="F12" s="20">
        <v>0</v>
      </c>
      <c r="G12" s="20">
        <v>17250000</v>
      </c>
      <c r="H12" s="20">
        <f t="shared" si="1"/>
        <v>75118806.150000006</v>
      </c>
      <c r="I12" s="19">
        <v>124335245.79680002</v>
      </c>
      <c r="J12" s="19">
        <f>+H12+I12</f>
        <v>199454051.94680002</v>
      </c>
      <c r="K12" s="19"/>
      <c r="L12" s="21">
        <f t="shared" si="3"/>
        <v>199454051.94680002</v>
      </c>
      <c r="M12" s="23"/>
    </row>
    <row r="13" spans="1:15" ht="14.25" x14ac:dyDescent="0.2">
      <c r="A13" s="18" t="s">
        <v>21</v>
      </c>
      <c r="B13" s="19">
        <v>2562480.0000000005</v>
      </c>
      <c r="C13" s="19">
        <v>640620.00000000012</v>
      </c>
      <c r="D13" s="19">
        <v>640620.00000000012</v>
      </c>
      <c r="E13" s="19">
        <v>0</v>
      </c>
      <c r="F13" s="19">
        <v>640620.00000000012</v>
      </c>
      <c r="G13" s="19">
        <v>1921860.0000000005</v>
      </c>
      <c r="H13" s="20">
        <f t="shared" si="1"/>
        <v>6406200.0000000009</v>
      </c>
      <c r="I13" s="19"/>
      <c r="J13" s="19">
        <f t="shared" si="2"/>
        <v>6406200.0000000009</v>
      </c>
      <c r="K13" s="19"/>
      <c r="L13" s="21">
        <f t="shared" si="3"/>
        <v>6406200.0000000009</v>
      </c>
      <c r="M13" s="23"/>
    </row>
    <row r="14" spans="1:15" ht="14.25" x14ac:dyDescent="0.2">
      <c r="A14" s="18" t="s">
        <v>22</v>
      </c>
      <c r="B14" s="19">
        <v>55243320.18119999</v>
      </c>
      <c r="C14" s="19">
        <v>12066623.562600002</v>
      </c>
      <c r="D14" s="19">
        <v>9296211.1230000015</v>
      </c>
      <c r="E14" s="19">
        <v>2324233.4220000003</v>
      </c>
      <c r="F14" s="19">
        <v>9779867.4783000015</v>
      </c>
      <c r="G14" s="19">
        <v>57511306.2403</v>
      </c>
      <c r="H14" s="20">
        <f t="shared" si="1"/>
        <v>146221562.00739998</v>
      </c>
      <c r="I14" s="19">
        <v>9961000.3800000008</v>
      </c>
      <c r="J14" s="19">
        <f t="shared" si="2"/>
        <v>156182562.38739997</v>
      </c>
      <c r="K14" s="19"/>
      <c r="L14" s="21">
        <f t="shared" si="3"/>
        <v>156182562.38739997</v>
      </c>
      <c r="M14" s="23"/>
      <c r="N14" s="25"/>
      <c r="O14" s="25"/>
    </row>
    <row r="15" spans="1:15" ht="14.25" x14ac:dyDescent="0.2">
      <c r="A15" s="18" t="s">
        <v>23</v>
      </c>
      <c r="B15" s="19">
        <v>6629198.4217439992</v>
      </c>
      <c r="C15" s="19">
        <v>1447994.827512</v>
      </c>
      <c r="D15" s="19">
        <v>1115545.33476</v>
      </c>
      <c r="E15" s="19">
        <v>278908.01063999999</v>
      </c>
      <c r="F15" s="19">
        <v>1173584.0973960001</v>
      </c>
      <c r="G15" s="19">
        <v>6901356.7488359986</v>
      </c>
      <c r="H15" s="20">
        <f t="shared" si="1"/>
        <v>17546587.440887999</v>
      </c>
      <c r="I15" s="19">
        <v>1195320.0455999998</v>
      </c>
      <c r="J15" s="19">
        <f t="shared" si="2"/>
        <v>18741907.486488</v>
      </c>
      <c r="K15" s="19"/>
      <c r="L15" s="21">
        <f t="shared" si="3"/>
        <v>18741907.486488</v>
      </c>
      <c r="M15" s="23"/>
      <c r="N15" s="25"/>
      <c r="O15" s="25"/>
    </row>
    <row r="16" spans="1:15" ht="14.25" x14ac:dyDescent="0.2">
      <c r="A16" s="18" t="s">
        <v>24</v>
      </c>
      <c r="B16" s="19">
        <v>157648246.09325883</v>
      </c>
      <c r="C16" s="19">
        <v>47175986.302913614</v>
      </c>
      <c r="D16" s="19">
        <v>40167819.86284598</v>
      </c>
      <c r="E16" s="19">
        <v>5879490.8780065086</v>
      </c>
      <c r="F16" s="19">
        <v>41391299.872280344</v>
      </c>
      <c r="G16" s="19">
        <v>165200730.41994426</v>
      </c>
      <c r="H16" s="20">
        <f t="shared" si="1"/>
        <v>457463573.42924958</v>
      </c>
      <c r="I16" s="19">
        <v>29519265.536784649</v>
      </c>
      <c r="J16" s="19">
        <f t="shared" si="2"/>
        <v>486982838.96603423</v>
      </c>
      <c r="K16" s="19"/>
      <c r="L16" s="21">
        <f t="shared" si="3"/>
        <v>486982838.96603423</v>
      </c>
      <c r="M16" s="23"/>
    </row>
    <row r="17" spans="1:13" ht="14.25" x14ac:dyDescent="0.2">
      <c r="A17" s="18" t="s">
        <v>25</v>
      </c>
      <c r="B17" s="19">
        <v>31535529.528934404</v>
      </c>
      <c r="C17" s="19">
        <v>9548408.0602112003</v>
      </c>
      <c r="D17" s="19">
        <v>8129956.8911359999</v>
      </c>
      <c r="E17" s="19">
        <v>1190007.5120640001</v>
      </c>
      <c r="F17" s="19">
        <v>8377588.9450496007</v>
      </c>
      <c r="G17" s="19">
        <v>32736520.791193604</v>
      </c>
      <c r="H17" s="20">
        <f t="shared" si="1"/>
        <v>91518011.72858879</v>
      </c>
      <c r="I17" s="19">
        <v>5100032.1945599997</v>
      </c>
      <c r="J17" s="19">
        <f t="shared" si="2"/>
        <v>96618043.923148796</v>
      </c>
      <c r="K17" s="19"/>
      <c r="L17" s="21">
        <f t="shared" si="3"/>
        <v>96618043.923148796</v>
      </c>
      <c r="M17" s="23"/>
    </row>
    <row r="18" spans="1:13" ht="14.25" x14ac:dyDescent="0.2">
      <c r="A18" s="18" t="s">
        <v>26</v>
      </c>
      <c r="B18" s="19">
        <v>39419411.911168009</v>
      </c>
      <c r="C18" s="19">
        <v>11935510.075263999</v>
      </c>
      <c r="D18" s="19">
        <v>10162446.113920001</v>
      </c>
      <c r="E18" s="19">
        <v>1487509.3900800003</v>
      </c>
      <c r="F18" s="19">
        <v>10471986.181311999</v>
      </c>
      <c r="G18" s="19">
        <v>40920650.988991998</v>
      </c>
      <c r="H18" s="20">
        <f t="shared" si="1"/>
        <v>114397514.66073601</v>
      </c>
      <c r="I18" s="19">
        <v>6375040.2432000004</v>
      </c>
      <c r="J18" s="19">
        <f t="shared" si="2"/>
        <v>120772554.90393601</v>
      </c>
      <c r="K18" s="19"/>
      <c r="L18" s="21">
        <f t="shared" si="3"/>
        <v>120772554.90393601</v>
      </c>
      <c r="M18" s="23"/>
    </row>
    <row r="19" spans="1:13" ht="15" x14ac:dyDescent="0.25">
      <c r="A19" s="26" t="s">
        <v>27</v>
      </c>
      <c r="B19" s="27">
        <f t="shared" ref="B19:G19" si="4">SUM(B9:B18)</f>
        <v>1213467336.8131318</v>
      </c>
      <c r="C19" s="27">
        <f t="shared" si="4"/>
        <v>363929306.2248475</v>
      </c>
      <c r="D19" s="27">
        <f t="shared" si="4"/>
        <v>313318541.86872858</v>
      </c>
      <c r="E19" s="27">
        <f t="shared" si="4"/>
        <v>42459825.962390512</v>
      </c>
      <c r="F19" s="27">
        <f t="shared" si="4"/>
        <v>322154128.03544462</v>
      </c>
      <c r="G19" s="27">
        <f t="shared" si="4"/>
        <v>1215544981.9786389</v>
      </c>
      <c r="H19" s="27">
        <f t="shared" si="1"/>
        <v>3470874120.883182</v>
      </c>
      <c r="I19" s="27">
        <f>SUM(I9:I18)</f>
        <v>343813119.24761134</v>
      </c>
      <c r="J19" s="27">
        <f>SUM(J9:J18)</f>
        <v>3814687240.1307936</v>
      </c>
      <c r="K19" s="27">
        <f>SUM(K9:K18)</f>
        <v>0</v>
      </c>
      <c r="L19" s="28">
        <f>SUM(L9:L18)</f>
        <v>3814687240.1307936</v>
      </c>
      <c r="M19" s="29"/>
    </row>
    <row r="20" spans="1:13" ht="15" x14ac:dyDescent="0.25">
      <c r="A20" s="11" t="s">
        <v>28</v>
      </c>
      <c r="B20" s="19"/>
      <c r="C20" s="19"/>
      <c r="D20" s="19"/>
      <c r="E20" s="19"/>
      <c r="F20" s="19"/>
      <c r="G20" s="19"/>
      <c r="H20" s="19"/>
      <c r="I20" s="27"/>
      <c r="J20" s="19"/>
      <c r="K20" s="19"/>
      <c r="L20" s="21"/>
      <c r="M20" s="23"/>
    </row>
    <row r="21" spans="1:13" ht="14.25" x14ac:dyDescent="0.2">
      <c r="A21" s="30" t="s">
        <v>29</v>
      </c>
      <c r="B21" s="31">
        <v>100581561.61612284</v>
      </c>
      <c r="C21" s="31">
        <v>0</v>
      </c>
      <c r="D21" s="31">
        <v>0</v>
      </c>
      <c r="E21" s="31">
        <v>0</v>
      </c>
      <c r="F21" s="31">
        <v>0</v>
      </c>
      <c r="G21" s="31">
        <v>17600000</v>
      </c>
      <c r="H21" s="31">
        <f t="shared" ref="H21:H35" si="5">+B21+C21+D21+G21+E21+F21</f>
        <v>118181561.61612284</v>
      </c>
      <c r="I21" s="19">
        <v>101005624.4359</v>
      </c>
      <c r="J21" s="19">
        <f>+I21+H21</f>
        <v>219187186.05202284</v>
      </c>
      <c r="K21" s="19">
        <f>30000000+69658000</f>
        <v>99658000</v>
      </c>
      <c r="L21" s="21">
        <f>+K21+J21</f>
        <v>318845186.05202281</v>
      </c>
      <c r="M21" s="23"/>
    </row>
    <row r="22" spans="1:13" ht="14.25" x14ac:dyDescent="0.2">
      <c r="A22" s="30" t="s">
        <v>30</v>
      </c>
      <c r="B22" s="19">
        <v>33080132.697000004</v>
      </c>
      <c r="C22" s="31">
        <v>4270800</v>
      </c>
      <c r="D22" s="31">
        <v>0</v>
      </c>
      <c r="E22" s="19">
        <v>4800000</v>
      </c>
      <c r="F22" s="31">
        <v>0</v>
      </c>
      <c r="G22" s="19">
        <v>19218600</v>
      </c>
      <c r="H22" s="31">
        <f t="shared" si="5"/>
        <v>61369532.697000004</v>
      </c>
      <c r="I22" s="19">
        <v>12094394.171700001</v>
      </c>
      <c r="J22" s="19">
        <f t="shared" ref="J22:J35" si="6">+H22+I22</f>
        <v>73463926.868699998</v>
      </c>
      <c r="K22" s="19"/>
      <c r="L22" s="21">
        <f t="shared" ref="L22:L35" si="7">+J22+K22</f>
        <v>73463926.868699998</v>
      </c>
    </row>
    <row r="23" spans="1:13" ht="14.25" x14ac:dyDescent="0.2">
      <c r="A23" s="30" t="s">
        <v>31</v>
      </c>
      <c r="B23" s="31">
        <v>0</v>
      </c>
      <c r="C23" s="31">
        <v>0</v>
      </c>
      <c r="D23" s="31">
        <v>0</v>
      </c>
      <c r="E23" s="31">
        <v>0</v>
      </c>
      <c r="F23" s="31"/>
      <c r="G23" s="31">
        <v>12812400.000000002</v>
      </c>
      <c r="H23" s="31">
        <f t="shared" si="5"/>
        <v>12812400.000000002</v>
      </c>
      <c r="I23" s="19">
        <v>20423076.640799999</v>
      </c>
      <c r="J23" s="19">
        <f t="shared" si="6"/>
        <v>33235476.640799999</v>
      </c>
      <c r="K23" s="19"/>
      <c r="L23" s="21">
        <f t="shared" si="7"/>
        <v>33235476.640799999</v>
      </c>
      <c r="M23" s="23"/>
    </row>
    <row r="24" spans="1:13" ht="14.25" x14ac:dyDescent="0.2">
      <c r="A24" s="30" t="s">
        <v>32</v>
      </c>
      <c r="B24" s="19">
        <v>30984417</v>
      </c>
      <c r="C24" s="31">
        <v>11288738.715000002</v>
      </c>
      <c r="D24" s="31">
        <v>6773488.8000000007</v>
      </c>
      <c r="E24" s="31">
        <v>3800000</v>
      </c>
      <c r="F24" s="31">
        <v>10675528.7094</v>
      </c>
      <c r="G24" s="31">
        <v>252570000</v>
      </c>
      <c r="H24" s="31">
        <f t="shared" si="5"/>
        <v>316092173.22439998</v>
      </c>
      <c r="I24" s="19">
        <v>51773993</v>
      </c>
      <c r="J24" s="19">
        <f t="shared" si="6"/>
        <v>367866166.22439998</v>
      </c>
      <c r="K24" s="19"/>
      <c r="L24" s="21">
        <f t="shared" si="7"/>
        <v>367866166.22439998</v>
      </c>
    </row>
    <row r="25" spans="1:13" ht="14.25" x14ac:dyDescent="0.2">
      <c r="A25" s="30" t="s">
        <v>33</v>
      </c>
      <c r="B25" s="31">
        <v>1000000</v>
      </c>
      <c r="C25" s="31">
        <v>2709297.2916000001</v>
      </c>
      <c r="D25" s="31">
        <v>2000000</v>
      </c>
      <c r="E25" s="31">
        <v>0</v>
      </c>
      <c r="F25" s="31">
        <v>2573832.8541000001</v>
      </c>
      <c r="G25" s="31">
        <v>3000000</v>
      </c>
      <c r="H25" s="31">
        <f t="shared" si="5"/>
        <v>11283130.1457</v>
      </c>
      <c r="I25" s="19">
        <v>4843456.6242000004</v>
      </c>
      <c r="J25" s="19">
        <f t="shared" si="6"/>
        <v>16126586.769900002</v>
      </c>
      <c r="K25" s="19"/>
      <c r="L25" s="21">
        <f t="shared" si="7"/>
        <v>16126586.769900002</v>
      </c>
    </row>
    <row r="26" spans="1:13" ht="14.25" x14ac:dyDescent="0.2">
      <c r="A26" s="18" t="s">
        <v>34</v>
      </c>
      <c r="B26" s="31">
        <v>0</v>
      </c>
      <c r="C26" s="31">
        <v>0</v>
      </c>
      <c r="D26" s="31">
        <v>0</v>
      </c>
      <c r="E26" s="31"/>
      <c r="F26" s="31"/>
      <c r="G26" s="31"/>
      <c r="H26" s="31">
        <f t="shared" si="5"/>
        <v>0</v>
      </c>
      <c r="I26" s="19">
        <v>25000000</v>
      </c>
      <c r="J26" s="19">
        <f t="shared" si="6"/>
        <v>25000000</v>
      </c>
      <c r="K26" s="19"/>
      <c r="L26" s="21">
        <f t="shared" si="7"/>
        <v>25000000</v>
      </c>
      <c r="M26" s="23"/>
    </row>
    <row r="27" spans="1:13" ht="14.25" x14ac:dyDescent="0.2">
      <c r="A27" s="30" t="s">
        <v>35</v>
      </c>
      <c r="B27" s="31">
        <v>8114515.7291999999</v>
      </c>
      <c r="C27" s="31">
        <v>8114515.7291999999</v>
      </c>
      <c r="D27" s="31">
        <v>8114515.7291999999</v>
      </c>
      <c r="E27" s="31">
        <v>8114515.7291999999</v>
      </c>
      <c r="F27" s="31">
        <v>8114515.7291999999</v>
      </c>
      <c r="G27" s="31">
        <v>8114515.7291999999</v>
      </c>
      <c r="H27" s="31">
        <f t="shared" si="5"/>
        <v>48687094.375199996</v>
      </c>
      <c r="I27" s="19">
        <v>21970705.655400001</v>
      </c>
      <c r="J27" s="19">
        <f t="shared" si="6"/>
        <v>70657800.030599996</v>
      </c>
      <c r="K27" s="19">
        <v>69343640</v>
      </c>
      <c r="L27" s="21">
        <f t="shared" si="7"/>
        <v>140001440.03060001</v>
      </c>
    </row>
    <row r="28" spans="1:13" ht="14.25" x14ac:dyDescent="0.2">
      <c r="A28" s="30" t="s">
        <v>36</v>
      </c>
      <c r="B28" s="31">
        <v>3000000</v>
      </c>
      <c r="C28" s="31">
        <v>533850</v>
      </c>
      <c r="D28" s="31">
        <v>5000000</v>
      </c>
      <c r="E28" s="31">
        <v>1601550.0000000002</v>
      </c>
      <c r="F28" s="31"/>
      <c r="G28" s="31">
        <v>38437200</v>
      </c>
      <c r="H28" s="31">
        <f t="shared" si="5"/>
        <v>48572600</v>
      </c>
      <c r="I28" s="19">
        <v>23489400</v>
      </c>
      <c r="J28" s="19">
        <f t="shared" si="6"/>
        <v>72062000</v>
      </c>
      <c r="K28" s="19"/>
      <c r="L28" s="21">
        <f t="shared" si="7"/>
        <v>72062000</v>
      </c>
    </row>
    <row r="29" spans="1:13" ht="14.25" x14ac:dyDescent="0.2">
      <c r="A29" s="30" t="s">
        <v>37</v>
      </c>
      <c r="B29" s="31">
        <v>0</v>
      </c>
      <c r="C29" s="31">
        <v>0</v>
      </c>
      <c r="D29" s="31">
        <v>0</v>
      </c>
      <c r="E29" s="31"/>
      <c r="F29" s="31"/>
      <c r="G29" s="31">
        <v>61499520.000000007</v>
      </c>
      <c r="H29" s="31">
        <f t="shared" si="5"/>
        <v>61499520.000000007</v>
      </c>
      <c r="I29" s="19">
        <v>93477842.885100007</v>
      </c>
      <c r="J29" s="19">
        <f t="shared" si="6"/>
        <v>154977362.88510001</v>
      </c>
      <c r="K29" s="19"/>
      <c r="L29" s="21">
        <f t="shared" si="7"/>
        <v>154977362.88510001</v>
      </c>
    </row>
    <row r="30" spans="1:13" ht="14.25" x14ac:dyDescent="0.2">
      <c r="A30" s="30" t="s">
        <v>38</v>
      </c>
      <c r="B30" s="19">
        <v>15000000</v>
      </c>
      <c r="C30" s="19">
        <v>17346275.941500001</v>
      </c>
      <c r="D30" s="19">
        <v>8240989.0650000004</v>
      </c>
      <c r="E30" s="19"/>
      <c r="F30" s="31">
        <v>22577477.430000003</v>
      </c>
      <c r="G30" s="19">
        <v>345283320.95319998</v>
      </c>
      <c r="H30" s="31">
        <f t="shared" si="5"/>
        <v>408448063.3897</v>
      </c>
      <c r="I30" s="19">
        <v>26692500.000000004</v>
      </c>
      <c r="J30" s="19">
        <f t="shared" si="6"/>
        <v>435140563.3897</v>
      </c>
      <c r="K30" s="19"/>
      <c r="L30" s="21">
        <f t="shared" si="7"/>
        <v>435140563.3897</v>
      </c>
    </row>
    <row r="31" spans="1:13" ht="14.25" x14ac:dyDescent="0.2">
      <c r="A31" s="30" t="s">
        <v>39</v>
      </c>
      <c r="B31" s="31">
        <v>0</v>
      </c>
      <c r="C31" s="31">
        <v>0</v>
      </c>
      <c r="D31" s="31">
        <v>0</v>
      </c>
      <c r="E31" s="31"/>
      <c r="F31" s="31"/>
      <c r="G31" s="31"/>
      <c r="H31" s="31">
        <f t="shared" si="5"/>
        <v>0</v>
      </c>
      <c r="I31" s="19">
        <v>9103394.9121000003</v>
      </c>
      <c r="J31" s="19">
        <f t="shared" si="6"/>
        <v>9103394.9121000003</v>
      </c>
      <c r="K31" s="19"/>
      <c r="L31" s="21">
        <f t="shared" si="7"/>
        <v>9103394.9121000003</v>
      </c>
      <c r="M31" s="23"/>
    </row>
    <row r="32" spans="1:13" ht="14.25" x14ac:dyDescent="0.2">
      <c r="A32" s="30" t="s">
        <v>40</v>
      </c>
      <c r="B32" s="19">
        <v>10402007.458800001</v>
      </c>
      <c r="C32" s="19">
        <v>4045224.8856000002</v>
      </c>
      <c r="D32" s="19">
        <v>1733668.2657000001</v>
      </c>
      <c r="E32" s="19"/>
      <c r="F32" s="19">
        <v>10402007.458800001</v>
      </c>
      <c r="G32" s="19">
        <v>9353052</v>
      </c>
      <c r="H32" s="31">
        <f t="shared" si="5"/>
        <v>35935960.068900004</v>
      </c>
      <c r="I32" s="19">
        <v>29472354.110700004</v>
      </c>
      <c r="J32" s="19">
        <f t="shared" si="6"/>
        <v>65408314.179600008</v>
      </c>
      <c r="K32" s="19"/>
      <c r="L32" s="21">
        <f t="shared" si="7"/>
        <v>65408314.179600008</v>
      </c>
    </row>
    <row r="33" spans="1:13" ht="14.25" x14ac:dyDescent="0.2">
      <c r="A33" s="30" t="s">
        <v>41</v>
      </c>
      <c r="B33" s="31">
        <v>3203100.0000000005</v>
      </c>
      <c r="C33" s="31">
        <v>0</v>
      </c>
      <c r="D33" s="31">
        <v>0</v>
      </c>
      <c r="E33" s="31"/>
      <c r="F33" s="31">
        <v>22047014.174400002</v>
      </c>
      <c r="G33" s="31">
        <v>9929271.5391000006</v>
      </c>
      <c r="H33" s="31">
        <f t="shared" si="5"/>
        <v>35179385.713500001</v>
      </c>
      <c r="I33" s="19">
        <v>52047371.559900008</v>
      </c>
      <c r="J33" s="19">
        <f>+H33+I33</f>
        <v>87226757.273400009</v>
      </c>
      <c r="K33" s="19"/>
      <c r="L33" s="21">
        <f t="shared" si="7"/>
        <v>87226757.273400009</v>
      </c>
    </row>
    <row r="34" spans="1:13" ht="14.25" x14ac:dyDescent="0.2">
      <c r="A34" s="30" t="s">
        <v>42</v>
      </c>
      <c r="B34" s="31">
        <v>0</v>
      </c>
      <c r="C34" s="31">
        <v>0</v>
      </c>
      <c r="D34" s="31">
        <v>0</v>
      </c>
      <c r="E34" s="31"/>
      <c r="F34" s="31"/>
      <c r="G34" s="31"/>
      <c r="H34" s="31">
        <f t="shared" si="5"/>
        <v>0</v>
      </c>
      <c r="I34" s="19">
        <v>37970906.934900001</v>
      </c>
      <c r="J34" s="19">
        <f t="shared" si="6"/>
        <v>37970906.934900001</v>
      </c>
      <c r="K34" s="19"/>
      <c r="L34" s="21">
        <f t="shared" si="7"/>
        <v>37970906.934900001</v>
      </c>
    </row>
    <row r="35" spans="1:13" ht="14.25" x14ac:dyDescent="0.2">
      <c r="A35" s="30" t="s">
        <v>43</v>
      </c>
      <c r="B35" s="31">
        <v>0</v>
      </c>
      <c r="C35" s="31">
        <v>0</v>
      </c>
      <c r="D35" s="31">
        <v>0</v>
      </c>
      <c r="E35" s="31"/>
      <c r="F35" s="31"/>
      <c r="G35" s="31"/>
      <c r="H35" s="31">
        <f t="shared" si="5"/>
        <v>0</v>
      </c>
      <c r="I35" s="19">
        <v>22408119.923700005</v>
      </c>
      <c r="J35" s="19">
        <f t="shared" si="6"/>
        <v>22408119.923700005</v>
      </c>
      <c r="K35" s="19"/>
      <c r="L35" s="21">
        <f t="shared" si="7"/>
        <v>22408119.923700005</v>
      </c>
    </row>
    <row r="36" spans="1:13" ht="15" x14ac:dyDescent="0.25">
      <c r="A36" s="26" t="s">
        <v>44</v>
      </c>
      <c r="B36" s="27">
        <f>SUM(B21:B35)</f>
        <v>205365734.50112283</v>
      </c>
      <c r="C36" s="27">
        <f t="shared" ref="C36:I36" si="8">SUM(C21:C35)</f>
        <v>48308702.562899999</v>
      </c>
      <c r="D36" s="27">
        <f t="shared" si="8"/>
        <v>31862661.859900005</v>
      </c>
      <c r="E36" s="27">
        <f>SUM(E21:E35)</f>
        <v>18316065.729200002</v>
      </c>
      <c r="F36" s="27">
        <f t="shared" si="8"/>
        <v>76390376.355900005</v>
      </c>
      <c r="G36" s="27">
        <f>SUM(G21:G35)</f>
        <v>777817880.22150004</v>
      </c>
      <c r="H36" s="32">
        <f t="shared" si="8"/>
        <v>1158061421.2305229</v>
      </c>
      <c r="I36" s="27">
        <f t="shared" si="8"/>
        <v>531773140.85440004</v>
      </c>
      <c r="J36" s="27">
        <f>SUM(J21:J35)</f>
        <v>1689834562.084923</v>
      </c>
      <c r="K36" s="27">
        <f>SUM(K21:K35)</f>
        <v>169001640</v>
      </c>
      <c r="L36" s="28">
        <f>SUM(L21:L35)</f>
        <v>1858836202.084923</v>
      </c>
    </row>
    <row r="37" spans="1:13" ht="15" x14ac:dyDescent="0.25">
      <c r="A37" s="33" t="s">
        <v>45</v>
      </c>
      <c r="B37" s="34">
        <f t="shared" ref="B37:G37" si="9">+B36+B19</f>
        <v>1418833071.3142548</v>
      </c>
      <c r="C37" s="34">
        <f t="shared" si="9"/>
        <v>412238008.7877475</v>
      </c>
      <c r="D37" s="34">
        <f t="shared" si="9"/>
        <v>345181203.72862858</v>
      </c>
      <c r="E37" s="34">
        <f t="shared" si="9"/>
        <v>60775891.691590518</v>
      </c>
      <c r="F37" s="34">
        <f t="shared" si="9"/>
        <v>398544504.39134461</v>
      </c>
      <c r="G37" s="34">
        <f t="shared" si="9"/>
        <v>1993362862.200139</v>
      </c>
      <c r="H37" s="35">
        <f>+B37+C37+D37+G37+E37+F37</f>
        <v>4628935542.1137047</v>
      </c>
      <c r="I37" s="34">
        <f>+I36+I19</f>
        <v>875586260.10201144</v>
      </c>
      <c r="J37" s="34">
        <f>+J36+J19</f>
        <v>5504521802.2157164</v>
      </c>
      <c r="K37" s="34">
        <f>+K36+K19</f>
        <v>169001640</v>
      </c>
      <c r="L37" s="36">
        <f>+L36+L19</f>
        <v>5673523442.2157164</v>
      </c>
      <c r="M37" s="37"/>
    </row>
    <row r="38" spans="1:13" ht="14.25" x14ac:dyDescent="0.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40"/>
    </row>
    <row r="39" spans="1:13" ht="15" x14ac:dyDescent="0.25">
      <c r="A39" s="41" t="s">
        <v>46</v>
      </c>
      <c r="B39" s="42">
        <f>+B41</f>
        <v>2582824898.4571533</v>
      </c>
      <c r="C39" s="42">
        <f>+C135</f>
        <v>1387835936</v>
      </c>
      <c r="D39" s="42">
        <f>+D156</f>
        <v>1277482235</v>
      </c>
      <c r="E39" s="42">
        <f>+E188</f>
        <v>229329000</v>
      </c>
      <c r="F39" s="42">
        <f>+F72</f>
        <v>7658796711.0707998</v>
      </c>
      <c r="G39" s="42">
        <f>+G111</f>
        <v>12530985964.730202</v>
      </c>
      <c r="H39" s="42">
        <f>+B39+C39+D39+G39+E39+F39</f>
        <v>25667254745.258156</v>
      </c>
      <c r="I39" s="42">
        <v>0</v>
      </c>
      <c r="J39" s="42">
        <f>+I39+H39</f>
        <v>25667254745.258156</v>
      </c>
      <c r="K39" s="42">
        <f>+K41+K72+K111+K135+K156+K188</f>
        <v>1333409028</v>
      </c>
      <c r="L39" s="43">
        <f>+K39+J39</f>
        <v>27000663773.258156</v>
      </c>
    </row>
    <row r="40" spans="1:13" ht="15" x14ac:dyDescent="0.2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3"/>
    </row>
    <row r="41" spans="1:13" ht="15" x14ac:dyDescent="0.25">
      <c r="A41" s="41" t="s">
        <v>47</v>
      </c>
      <c r="B41" s="42">
        <f>+B42+B45+B56+B60+B64+B68</f>
        <v>2582824898.4571533</v>
      </c>
      <c r="C41" s="42"/>
      <c r="D41" s="42"/>
      <c r="E41" s="42"/>
      <c r="F41" s="42"/>
      <c r="G41" s="42"/>
      <c r="H41" s="42">
        <f>+H42+H45+H56+H60+H64+H68</f>
        <v>2582824898.4571533</v>
      </c>
      <c r="I41" s="42"/>
      <c r="J41" s="42">
        <f>+J42+J45+J56+J60+J64+J68</f>
        <v>2582824898.4571533</v>
      </c>
      <c r="K41" s="42">
        <f>+K42+K45+K56+K60+K64+K68</f>
        <v>198409028</v>
      </c>
      <c r="L41" s="43">
        <f>+L42+L45+L56+L60+L64+L68</f>
        <v>2781233926.4571533</v>
      </c>
    </row>
    <row r="42" spans="1:13" s="45" customFormat="1" ht="15" x14ac:dyDescent="0.25">
      <c r="A42" s="44" t="s">
        <v>48</v>
      </c>
      <c r="B42" s="27">
        <f>+SUM(B43:B44)</f>
        <v>146451416.7288</v>
      </c>
      <c r="C42" s="27"/>
      <c r="D42" s="27"/>
      <c r="E42" s="27"/>
      <c r="F42" s="27"/>
      <c r="G42" s="27"/>
      <c r="H42" s="27">
        <f>+SUM(H43:H44)</f>
        <v>146451416.7288</v>
      </c>
      <c r="I42" s="27"/>
      <c r="J42" s="27">
        <f>+SUM(J43:J44)</f>
        <v>146451416.7288</v>
      </c>
      <c r="K42" s="27">
        <f>+SUM(K43:K44)</f>
        <v>-58761637</v>
      </c>
      <c r="L42" s="28">
        <f>+SUM(L43:L44)</f>
        <v>87689779.728800014</v>
      </c>
    </row>
    <row r="43" spans="1:13" s="45" customFormat="1" ht="15" hidden="1" outlineLevel="1" x14ac:dyDescent="0.25">
      <c r="A43" s="46" t="s">
        <v>49</v>
      </c>
      <c r="B43" s="19">
        <v>72380241.724800006</v>
      </c>
      <c r="C43" s="27"/>
      <c r="D43" s="27"/>
      <c r="E43" s="27"/>
      <c r="F43" s="27"/>
      <c r="G43" s="27"/>
      <c r="H43" s="19">
        <f>+B43+C43+D43+G43+E43+F43</f>
        <v>72380241.724800006</v>
      </c>
      <c r="I43" s="27"/>
      <c r="J43" s="20">
        <f>+H43+I43</f>
        <v>72380241.724800006</v>
      </c>
      <c r="K43" s="20"/>
      <c r="L43" s="47">
        <f>+J43+K43</f>
        <v>72380241.724800006</v>
      </c>
    </row>
    <row r="44" spans="1:13" s="45" customFormat="1" ht="15" hidden="1" outlineLevel="1" x14ac:dyDescent="0.25">
      <c r="A44" s="46" t="s">
        <v>50</v>
      </c>
      <c r="B44" s="19">
        <v>74071175.004000008</v>
      </c>
      <c r="C44" s="27"/>
      <c r="D44" s="27"/>
      <c r="E44" s="27"/>
      <c r="F44" s="27"/>
      <c r="G44" s="27"/>
      <c r="H44" s="19">
        <f>+B44+C44+D44+G44+E44+F44</f>
        <v>74071175.004000008</v>
      </c>
      <c r="I44" s="27"/>
      <c r="J44" s="20">
        <f>+H44+I44</f>
        <v>74071175.004000008</v>
      </c>
      <c r="K44" s="20">
        <v>-58761637</v>
      </c>
      <c r="L44" s="47">
        <f>+J44+K44</f>
        <v>15309538.004000008</v>
      </c>
    </row>
    <row r="45" spans="1:13" s="45" customFormat="1" ht="15" collapsed="1" x14ac:dyDescent="0.25">
      <c r="A45" s="48" t="s">
        <v>51</v>
      </c>
      <c r="B45" s="15">
        <f>+B46+B47+B48+B55</f>
        <v>1402427117.8214002</v>
      </c>
      <c r="C45" s="27"/>
      <c r="D45" s="27"/>
      <c r="E45" s="27"/>
      <c r="F45" s="27"/>
      <c r="G45" s="27"/>
      <c r="H45" s="15">
        <f>+H46+H47+H48+H55</f>
        <v>1402427117.8214002</v>
      </c>
      <c r="I45" s="27"/>
      <c r="J45" s="15">
        <f>+J46+J48+J55+J47</f>
        <v>1402427117.8214002</v>
      </c>
      <c r="K45" s="15">
        <f>+K46+K47+K48+K55</f>
        <v>257170665</v>
      </c>
      <c r="L45" s="16">
        <f>+L46+L48+L55+L47</f>
        <v>1659597782.8214002</v>
      </c>
    </row>
    <row r="46" spans="1:13" s="45" customFormat="1" ht="15" hidden="1" outlineLevel="1" x14ac:dyDescent="0.25">
      <c r="A46" s="46" t="s">
        <v>52</v>
      </c>
      <c r="B46" s="19">
        <v>257692066.15000001</v>
      </c>
      <c r="C46" s="27"/>
      <c r="D46" s="27"/>
      <c r="E46" s="27"/>
      <c r="F46" s="27"/>
      <c r="G46" s="27"/>
      <c r="H46" s="19">
        <f>+B46+C46+D46+G46+E46+F46</f>
        <v>257692066.15000001</v>
      </c>
      <c r="I46" s="27"/>
      <c r="J46" s="20">
        <f>+H46+I46</f>
        <v>257692066.15000001</v>
      </c>
      <c r="K46" s="20">
        <v>58761637</v>
      </c>
      <c r="L46" s="47">
        <f>+J46+K46</f>
        <v>316453703.14999998</v>
      </c>
    </row>
    <row r="47" spans="1:13" s="45" customFormat="1" ht="15" hidden="1" outlineLevel="1" x14ac:dyDescent="0.25">
      <c r="A47" s="46" t="s">
        <v>53</v>
      </c>
      <c r="B47" s="19">
        <v>111796736.92</v>
      </c>
      <c r="C47" s="27"/>
      <c r="D47" s="27"/>
      <c r="E47" s="27"/>
      <c r="F47" s="27"/>
      <c r="G47" s="27"/>
      <c r="H47" s="19">
        <f>+B47+C47+D47+G47+E47+F47</f>
        <v>111796736.92</v>
      </c>
      <c r="I47" s="27"/>
      <c r="J47" s="20">
        <f>+H47+I47</f>
        <v>111796736.92</v>
      </c>
      <c r="K47" s="20"/>
      <c r="L47" s="47">
        <f>+J47+K47</f>
        <v>111796736.92</v>
      </c>
    </row>
    <row r="48" spans="1:13" s="45" customFormat="1" ht="15" hidden="1" outlineLevel="1" x14ac:dyDescent="0.25">
      <c r="A48" s="46" t="s">
        <v>54</v>
      </c>
      <c r="B48" s="15">
        <f>+B49+B52</f>
        <v>590000000</v>
      </c>
      <c r="C48" s="27"/>
      <c r="D48" s="27"/>
      <c r="E48" s="27"/>
      <c r="F48" s="27"/>
      <c r="G48" s="27"/>
      <c r="H48" s="15">
        <f>+B48+C48+D48+G48+E48+F48</f>
        <v>590000000</v>
      </c>
      <c r="I48" s="15"/>
      <c r="J48" s="15">
        <f>+H48+I48</f>
        <v>590000000</v>
      </c>
      <c r="K48" s="15">
        <f>+K49+K52</f>
        <v>198409028</v>
      </c>
      <c r="L48" s="16">
        <f t="shared" ref="L48:L54" si="10">+J48+K48</f>
        <v>788409028</v>
      </c>
    </row>
    <row r="49" spans="1:12" s="45" customFormat="1" ht="15" hidden="1" outlineLevel="2" x14ac:dyDescent="0.25">
      <c r="A49" s="46" t="s">
        <v>55</v>
      </c>
      <c r="B49" s="15">
        <f>+B50+B51</f>
        <v>340000000</v>
      </c>
      <c r="C49" s="27"/>
      <c r="D49" s="27"/>
      <c r="E49" s="27"/>
      <c r="F49" s="27"/>
      <c r="G49" s="27"/>
      <c r="H49" s="15">
        <f t="shared" ref="H49:H54" si="11">+B49+C49+D49+G49+E49+F49</f>
        <v>340000000</v>
      </c>
      <c r="I49" s="15"/>
      <c r="J49" s="15">
        <f t="shared" ref="J49:J54" si="12">+H49+I49</f>
        <v>340000000</v>
      </c>
      <c r="K49" s="15">
        <f>+K50+K51</f>
        <v>198409028</v>
      </c>
      <c r="L49" s="16">
        <f t="shared" si="10"/>
        <v>538409028</v>
      </c>
    </row>
    <row r="50" spans="1:12" s="45" customFormat="1" ht="15" hidden="1" outlineLevel="2" x14ac:dyDescent="0.25">
      <c r="A50" s="46" t="s">
        <v>56</v>
      </c>
      <c r="B50" s="19">
        <v>100000000</v>
      </c>
      <c r="C50" s="27"/>
      <c r="D50" s="27"/>
      <c r="E50" s="27"/>
      <c r="F50" s="27"/>
      <c r="G50" s="27"/>
      <c r="H50" s="19">
        <f t="shared" si="11"/>
        <v>100000000</v>
      </c>
      <c r="I50" s="27"/>
      <c r="J50" s="20">
        <f t="shared" si="12"/>
        <v>100000000</v>
      </c>
      <c r="K50" s="20"/>
      <c r="L50" s="47">
        <f t="shared" si="10"/>
        <v>100000000</v>
      </c>
    </row>
    <row r="51" spans="1:12" s="45" customFormat="1" ht="15" hidden="1" outlineLevel="2" x14ac:dyDescent="0.25">
      <c r="A51" s="46" t="s">
        <v>57</v>
      </c>
      <c r="B51" s="19">
        <v>240000000</v>
      </c>
      <c r="C51" s="27"/>
      <c r="D51" s="27"/>
      <c r="E51" s="27"/>
      <c r="F51" s="27"/>
      <c r="G51" s="27"/>
      <c r="H51" s="19">
        <f t="shared" si="11"/>
        <v>240000000</v>
      </c>
      <c r="I51" s="27"/>
      <c r="J51" s="20">
        <f t="shared" si="12"/>
        <v>240000000</v>
      </c>
      <c r="K51" s="20">
        <v>198409028</v>
      </c>
      <c r="L51" s="47">
        <f t="shared" si="10"/>
        <v>438409028</v>
      </c>
    </row>
    <row r="52" spans="1:12" s="45" customFormat="1" ht="15" hidden="1" outlineLevel="2" x14ac:dyDescent="0.25">
      <c r="A52" s="46" t="s">
        <v>58</v>
      </c>
      <c r="B52" s="15">
        <f>+B53+B54</f>
        <v>250000000</v>
      </c>
      <c r="C52" s="27"/>
      <c r="D52" s="27"/>
      <c r="E52" s="27"/>
      <c r="F52" s="27"/>
      <c r="G52" s="27"/>
      <c r="H52" s="15">
        <f t="shared" si="11"/>
        <v>250000000</v>
      </c>
      <c r="I52" s="15"/>
      <c r="J52" s="15">
        <f t="shared" si="12"/>
        <v>250000000</v>
      </c>
      <c r="K52" s="15">
        <f>+K53+K54</f>
        <v>0</v>
      </c>
      <c r="L52" s="16">
        <f t="shared" si="10"/>
        <v>250000000</v>
      </c>
    </row>
    <row r="53" spans="1:12" s="45" customFormat="1" ht="15" hidden="1" outlineLevel="2" x14ac:dyDescent="0.25">
      <c r="A53" s="46" t="s">
        <v>59</v>
      </c>
      <c r="B53" s="19">
        <v>100000000</v>
      </c>
      <c r="C53" s="27"/>
      <c r="D53" s="27"/>
      <c r="E53" s="27"/>
      <c r="F53" s="27"/>
      <c r="G53" s="27"/>
      <c r="H53" s="19">
        <f t="shared" si="11"/>
        <v>100000000</v>
      </c>
      <c r="I53" s="27"/>
      <c r="J53" s="20">
        <f t="shared" si="12"/>
        <v>100000000</v>
      </c>
      <c r="K53" s="20"/>
      <c r="L53" s="47">
        <f t="shared" si="10"/>
        <v>100000000</v>
      </c>
    </row>
    <row r="54" spans="1:12" s="45" customFormat="1" ht="15" hidden="1" outlineLevel="2" x14ac:dyDescent="0.25">
      <c r="A54" s="46" t="s">
        <v>60</v>
      </c>
      <c r="B54" s="19">
        <v>150000000</v>
      </c>
      <c r="C54" s="27"/>
      <c r="D54" s="27"/>
      <c r="E54" s="27"/>
      <c r="F54" s="27"/>
      <c r="G54" s="27"/>
      <c r="H54" s="19">
        <f t="shared" si="11"/>
        <v>150000000</v>
      </c>
      <c r="I54" s="27"/>
      <c r="J54" s="20">
        <f t="shared" si="12"/>
        <v>150000000</v>
      </c>
      <c r="K54" s="20"/>
      <c r="L54" s="47">
        <f t="shared" si="10"/>
        <v>150000000</v>
      </c>
    </row>
    <row r="55" spans="1:12" s="45" customFormat="1" ht="15" hidden="1" outlineLevel="1" x14ac:dyDescent="0.25">
      <c r="A55" s="46" t="s">
        <v>61</v>
      </c>
      <c r="B55" s="15">
        <f>+[1]Inversión!$D$60</f>
        <v>442938314.75140011</v>
      </c>
      <c r="C55" s="27"/>
      <c r="D55" s="27"/>
      <c r="E55" s="27"/>
      <c r="F55" s="27"/>
      <c r="G55" s="27"/>
      <c r="H55" s="19">
        <f>+B55+C55+D55+G55+E55+F55</f>
        <v>442938314.75140011</v>
      </c>
      <c r="I55" s="27"/>
      <c r="J55" s="20">
        <f>+H55+I55</f>
        <v>442938314.75140011</v>
      </c>
      <c r="K55" s="20"/>
      <c r="L55" s="47">
        <f>+J55+K55</f>
        <v>442938314.75140011</v>
      </c>
    </row>
    <row r="56" spans="1:12" s="45" customFormat="1" ht="15" collapsed="1" x14ac:dyDescent="0.25">
      <c r="A56" s="48" t="s">
        <v>62</v>
      </c>
      <c r="B56" s="15">
        <f>SUM(B57:B59)</f>
        <v>182245843.7419</v>
      </c>
      <c r="C56" s="27"/>
      <c r="D56" s="27"/>
      <c r="E56" s="27"/>
      <c r="F56" s="27"/>
      <c r="G56" s="27"/>
      <c r="H56" s="15">
        <f>SUM(H57:H59)</f>
        <v>182245843.7419</v>
      </c>
      <c r="I56" s="27"/>
      <c r="J56" s="15">
        <f>SUM(J57:J59)</f>
        <v>182245843.7419</v>
      </c>
      <c r="K56" s="15">
        <f>SUM(K57:K59)</f>
        <v>0</v>
      </c>
      <c r="L56" s="16">
        <f>SUM(L57:L59)</f>
        <v>182245843.7419</v>
      </c>
    </row>
    <row r="57" spans="1:12" s="45" customFormat="1" ht="15" hidden="1" outlineLevel="1" x14ac:dyDescent="0.25">
      <c r="A57" s="46" t="s">
        <v>63</v>
      </c>
      <c r="B57" s="19">
        <f>114023631.0208-2000000</f>
        <v>112023631.02079999</v>
      </c>
      <c r="C57" s="27"/>
      <c r="D57" s="27"/>
      <c r="E57" s="27"/>
      <c r="F57" s="27"/>
      <c r="G57" s="27"/>
      <c r="H57" s="19">
        <f>+B57+C57+D57+G57+E57+F57</f>
        <v>112023631.02079999</v>
      </c>
      <c r="I57" s="27"/>
      <c r="J57" s="20">
        <f>+H57+I57</f>
        <v>112023631.02079999</v>
      </c>
      <c r="K57" s="20"/>
      <c r="L57" s="47">
        <f>+J57+K57</f>
        <v>112023631.02079999</v>
      </c>
    </row>
    <row r="58" spans="1:12" s="45" customFormat="1" ht="15" hidden="1" outlineLevel="1" x14ac:dyDescent="0.25">
      <c r="A58" s="46" t="s">
        <v>64</v>
      </c>
      <c r="B58" s="19">
        <f>24498742.7211+2000000</f>
        <v>26498742.721099999</v>
      </c>
      <c r="C58" s="27"/>
      <c r="D58" s="27"/>
      <c r="E58" s="27"/>
      <c r="F58" s="27"/>
      <c r="G58" s="27"/>
      <c r="H58" s="19">
        <f>+B58+C58+D58+G58+E58+F58</f>
        <v>26498742.721099999</v>
      </c>
      <c r="I58" s="27"/>
      <c r="J58" s="20">
        <f>+H58+I58</f>
        <v>26498742.721099999</v>
      </c>
      <c r="K58" s="20"/>
      <c r="L58" s="47">
        <f>+J58+K58</f>
        <v>26498742.721099999</v>
      </c>
    </row>
    <row r="59" spans="1:12" s="45" customFormat="1" ht="15" hidden="1" outlineLevel="1" x14ac:dyDescent="0.25">
      <c r="A59" s="46" t="s">
        <v>65</v>
      </c>
      <c r="B59" s="19">
        <v>43723470</v>
      </c>
      <c r="C59" s="27"/>
      <c r="D59" s="27"/>
      <c r="E59" s="27"/>
      <c r="F59" s="27"/>
      <c r="G59" s="27"/>
      <c r="H59" s="19">
        <f>+B59+C59+D59+G59+E59+F59</f>
        <v>43723470</v>
      </c>
      <c r="I59" s="27"/>
      <c r="J59" s="20">
        <f>+H59+I59</f>
        <v>43723470</v>
      </c>
      <c r="K59" s="20"/>
      <c r="L59" s="47">
        <f>+J59+K59</f>
        <v>43723470</v>
      </c>
    </row>
    <row r="60" spans="1:12" s="45" customFormat="1" ht="15" collapsed="1" x14ac:dyDescent="0.25">
      <c r="A60" s="48" t="s">
        <v>66</v>
      </c>
      <c r="B60" s="15">
        <f>SUM(B61:B63)</f>
        <v>341516237.65885317</v>
      </c>
      <c r="C60" s="27"/>
      <c r="D60" s="27"/>
      <c r="E60" s="27"/>
      <c r="F60" s="27"/>
      <c r="G60" s="27"/>
      <c r="H60" s="15">
        <f>SUM(H61:H63)</f>
        <v>341516237.65885317</v>
      </c>
      <c r="I60" s="27"/>
      <c r="J60" s="15">
        <f>SUM(J61:J63)</f>
        <v>341516237.65885317</v>
      </c>
      <c r="K60" s="15">
        <f>SUM(K61:K63)</f>
        <v>0</v>
      </c>
      <c r="L60" s="16">
        <f>SUM(L61:L63)</f>
        <v>341516237.65885317</v>
      </c>
    </row>
    <row r="61" spans="1:12" s="45" customFormat="1" ht="15" hidden="1" outlineLevel="1" x14ac:dyDescent="0.25">
      <c r="A61" s="46" t="s">
        <v>67</v>
      </c>
      <c r="B61" s="19">
        <v>135082242.53635317</v>
      </c>
      <c r="C61" s="27"/>
      <c r="D61" s="27"/>
      <c r="E61" s="27"/>
      <c r="F61" s="27"/>
      <c r="G61" s="27"/>
      <c r="H61" s="19">
        <f>+B61+C61+D61+G61+E61+F61</f>
        <v>135082242.53635317</v>
      </c>
      <c r="I61" s="27"/>
      <c r="J61" s="20">
        <f>+H61+I61</f>
        <v>135082242.53635317</v>
      </c>
      <c r="K61" s="20"/>
      <c r="L61" s="47">
        <f>+J61+K61</f>
        <v>135082242.53635317</v>
      </c>
    </row>
    <row r="62" spans="1:12" s="45" customFormat="1" ht="15" hidden="1" outlineLevel="1" x14ac:dyDescent="0.25">
      <c r="A62" s="46" t="s">
        <v>68</v>
      </c>
      <c r="B62" s="19">
        <v>182145255.24240002</v>
      </c>
      <c r="C62" s="27"/>
      <c r="D62" s="27"/>
      <c r="E62" s="27"/>
      <c r="F62" s="27"/>
      <c r="G62" s="27"/>
      <c r="H62" s="19">
        <f>+B62+C62+D62+G62+E62+F62</f>
        <v>182145255.24240002</v>
      </c>
      <c r="I62" s="27"/>
      <c r="J62" s="20">
        <f>+H62+I62</f>
        <v>182145255.24240002</v>
      </c>
      <c r="K62" s="20"/>
      <c r="L62" s="47">
        <f>+J62+K62</f>
        <v>182145255.24240002</v>
      </c>
    </row>
    <row r="63" spans="1:12" s="45" customFormat="1" ht="15" hidden="1" outlineLevel="1" x14ac:dyDescent="0.25">
      <c r="A63" s="46" t="s">
        <v>69</v>
      </c>
      <c r="B63" s="19">
        <v>24288739.880100004</v>
      </c>
      <c r="C63" s="27"/>
      <c r="D63" s="27"/>
      <c r="E63" s="27"/>
      <c r="F63" s="27"/>
      <c r="G63" s="27"/>
      <c r="H63" s="19">
        <f>+B63+C63+D63+G63+E63+F63</f>
        <v>24288739.880100004</v>
      </c>
      <c r="I63" s="27"/>
      <c r="J63" s="20">
        <f>+H63+I63</f>
        <v>24288739.880100004</v>
      </c>
      <c r="K63" s="20"/>
      <c r="L63" s="47">
        <f>+J63+K63</f>
        <v>24288739.880100004</v>
      </c>
    </row>
    <row r="64" spans="1:12" s="45" customFormat="1" ht="15" collapsed="1" x14ac:dyDescent="0.25">
      <c r="A64" s="48" t="s">
        <v>70</v>
      </c>
      <c r="B64" s="15">
        <f>SUM(B65:B67)</f>
        <v>191486226.5</v>
      </c>
      <c r="C64" s="27"/>
      <c r="D64" s="27"/>
      <c r="E64" s="27"/>
      <c r="F64" s="27"/>
      <c r="G64" s="27"/>
      <c r="H64" s="15">
        <f>SUM(H65:H67)</f>
        <v>191486226.5</v>
      </c>
      <c r="I64" s="27"/>
      <c r="J64" s="15">
        <f>SUM(J65:J67)</f>
        <v>191486226.5</v>
      </c>
      <c r="K64" s="15">
        <f>SUM(K65:K67)</f>
        <v>0</v>
      </c>
      <c r="L64" s="16">
        <f>SUM(L65:L67)</f>
        <v>191486226.5</v>
      </c>
    </row>
    <row r="65" spans="1:12" s="45" customFormat="1" ht="15" hidden="1" outlineLevel="1" x14ac:dyDescent="0.25">
      <c r="A65" s="46" t="s">
        <v>71</v>
      </c>
      <c r="B65" s="19">
        <v>24957487.5</v>
      </c>
      <c r="C65" s="27"/>
      <c r="D65" s="27"/>
      <c r="E65" s="27"/>
      <c r="F65" s="27"/>
      <c r="G65" s="27"/>
      <c r="H65" s="19">
        <f>+B65+C65+D65+G65+E65+F65</f>
        <v>24957487.5</v>
      </c>
      <c r="I65" s="27"/>
      <c r="J65" s="20">
        <f>+H65+I65</f>
        <v>24957487.5</v>
      </c>
      <c r="K65" s="20"/>
      <c r="L65" s="47">
        <f>+J65+K65</f>
        <v>24957487.5</v>
      </c>
    </row>
    <row r="66" spans="1:12" s="45" customFormat="1" ht="15" hidden="1" outlineLevel="1" x14ac:dyDescent="0.25">
      <c r="A66" s="46" t="s">
        <v>72</v>
      </c>
      <c r="B66" s="19">
        <v>145100000</v>
      </c>
      <c r="C66" s="27"/>
      <c r="D66" s="27"/>
      <c r="E66" s="27"/>
      <c r="F66" s="27"/>
      <c r="G66" s="27"/>
      <c r="H66" s="19">
        <f>+B66+C66+D66+G66+E66+F66</f>
        <v>145100000</v>
      </c>
      <c r="I66" s="27"/>
      <c r="J66" s="20">
        <f>+H66+I66</f>
        <v>145100000</v>
      </c>
      <c r="K66" s="20"/>
      <c r="L66" s="47">
        <f>+J66+K66</f>
        <v>145100000</v>
      </c>
    </row>
    <row r="67" spans="1:12" s="45" customFormat="1" ht="15" hidden="1" outlineLevel="1" x14ac:dyDescent="0.25">
      <c r="A67" s="46" t="s">
        <v>73</v>
      </c>
      <c r="B67" s="19">
        <v>21428739.000000004</v>
      </c>
      <c r="C67" s="27"/>
      <c r="D67" s="27"/>
      <c r="E67" s="27"/>
      <c r="F67" s="27"/>
      <c r="G67" s="27"/>
      <c r="H67" s="19">
        <f>+B67+C67+D67+G67+E67+F67</f>
        <v>21428739.000000004</v>
      </c>
      <c r="I67" s="27"/>
      <c r="J67" s="20">
        <f>+H67+I67</f>
        <v>21428739.000000004</v>
      </c>
      <c r="K67" s="20"/>
      <c r="L67" s="47">
        <f>+J67+K67</f>
        <v>21428739.000000004</v>
      </c>
    </row>
    <row r="68" spans="1:12" s="45" customFormat="1" ht="15" collapsed="1" x14ac:dyDescent="0.25">
      <c r="A68" s="48" t="s">
        <v>74</v>
      </c>
      <c r="B68" s="15">
        <f>SUM(B69:B70)</f>
        <v>318698056.00620002</v>
      </c>
      <c r="C68" s="27"/>
      <c r="D68" s="27"/>
      <c r="E68" s="27"/>
      <c r="F68" s="27"/>
      <c r="G68" s="27"/>
      <c r="H68" s="15">
        <f>SUM(H69:H70)</f>
        <v>318698056.00620002</v>
      </c>
      <c r="I68" s="27"/>
      <c r="J68" s="15">
        <f>SUM(J69:J70)</f>
        <v>318698056.00620002</v>
      </c>
      <c r="K68" s="15">
        <f>SUM(K69:K70)</f>
        <v>0</v>
      </c>
      <c r="L68" s="16">
        <f>SUM(L69:L70)</f>
        <v>318698056.00620002</v>
      </c>
    </row>
    <row r="69" spans="1:12" s="45" customFormat="1" ht="15" hidden="1" outlineLevel="1" x14ac:dyDescent="0.25">
      <c r="A69" s="46" t="s">
        <v>75</v>
      </c>
      <c r="B69" s="19">
        <v>285691856.00620002</v>
      </c>
      <c r="C69" s="27"/>
      <c r="D69" s="27"/>
      <c r="E69" s="27"/>
      <c r="F69" s="27"/>
      <c r="G69" s="27"/>
      <c r="H69" s="19">
        <f>+B69+C69+D69+G69+E69+F69</f>
        <v>285691856.00620002</v>
      </c>
      <c r="I69" s="27"/>
      <c r="J69" s="20">
        <f>+H69+I69</f>
        <v>285691856.00620002</v>
      </c>
      <c r="K69" s="20"/>
      <c r="L69" s="47">
        <f>+J69+K69</f>
        <v>285691856.00620002</v>
      </c>
    </row>
    <row r="70" spans="1:12" s="45" customFormat="1" ht="15" hidden="1" outlineLevel="1" x14ac:dyDescent="0.25">
      <c r="A70" s="46" t="s">
        <v>76</v>
      </c>
      <c r="B70" s="19">
        <v>33006200</v>
      </c>
      <c r="C70" s="27"/>
      <c r="D70" s="27"/>
      <c r="E70" s="27"/>
      <c r="F70" s="27"/>
      <c r="G70" s="27"/>
      <c r="H70" s="19">
        <f>+B70+C70+D70+G70+E70+F70</f>
        <v>33006200</v>
      </c>
      <c r="I70" s="27"/>
      <c r="J70" s="20">
        <f>+H70+I70</f>
        <v>33006200</v>
      </c>
      <c r="K70" s="20"/>
      <c r="L70" s="47">
        <f>+J70+K70</f>
        <v>33006200</v>
      </c>
    </row>
    <row r="71" spans="1:12" s="45" customFormat="1" ht="15" collapsed="1" x14ac:dyDescent="0.25">
      <c r="A71" s="46"/>
      <c r="B71" s="19"/>
      <c r="C71" s="27"/>
      <c r="D71" s="27"/>
      <c r="E71" s="27"/>
      <c r="F71" s="27"/>
      <c r="G71" s="27"/>
      <c r="H71" s="19"/>
      <c r="I71" s="27"/>
      <c r="J71" s="20"/>
      <c r="K71" s="20"/>
      <c r="L71" s="47"/>
    </row>
    <row r="72" spans="1:12" s="45" customFormat="1" ht="15" x14ac:dyDescent="0.25">
      <c r="A72" s="48" t="s">
        <v>77</v>
      </c>
      <c r="B72" s="19"/>
      <c r="C72" s="27"/>
      <c r="D72" s="27"/>
      <c r="E72" s="27"/>
      <c r="F72" s="27">
        <f>+F73+F81+F84+F90+F99+F104</f>
        <v>7658796711.0707998</v>
      </c>
      <c r="G72" s="27"/>
      <c r="H72" s="27">
        <f>+H73+H90+H84+H81+H99+H104</f>
        <v>7658796711.0707998</v>
      </c>
      <c r="I72" s="27"/>
      <c r="J72" s="15">
        <f>+H72+I72</f>
        <v>7658796711.0707998</v>
      </c>
      <c r="K72" s="27">
        <f>+K73+K81+K84+K90+K99+K104</f>
        <v>0</v>
      </c>
      <c r="L72" s="16">
        <f>+J72+K72</f>
        <v>7658796711.0707998</v>
      </c>
    </row>
    <row r="73" spans="1:12" s="45" customFormat="1" ht="15" x14ac:dyDescent="0.25">
      <c r="A73" s="48" t="s">
        <v>78</v>
      </c>
      <c r="B73" s="19"/>
      <c r="C73" s="27"/>
      <c r="D73" s="27"/>
      <c r="E73" s="27"/>
      <c r="F73" s="27">
        <f>SUM(F74:F80)</f>
        <v>328931283.81270003</v>
      </c>
      <c r="G73" s="27"/>
      <c r="H73" s="27">
        <f>SUM(H74:H80)</f>
        <v>328931283.81270003</v>
      </c>
      <c r="I73" s="27"/>
      <c r="J73" s="27">
        <f>SUM(J74:J80)</f>
        <v>328931283.81270003</v>
      </c>
      <c r="K73" s="27">
        <f>SUM(K74:K80)</f>
        <v>100000000</v>
      </c>
      <c r="L73" s="28">
        <f>SUM(L74:L80)</f>
        <v>428931283.81270003</v>
      </c>
    </row>
    <row r="74" spans="1:12" s="45" customFormat="1" ht="15" hidden="1" outlineLevel="1" x14ac:dyDescent="0.25">
      <c r="A74" s="46" t="s">
        <v>79</v>
      </c>
      <c r="B74" s="19"/>
      <c r="C74" s="27"/>
      <c r="D74" s="27"/>
      <c r="E74" s="27"/>
      <c r="F74" s="20">
        <v>91594404.069600001</v>
      </c>
      <c r="G74" s="27"/>
      <c r="H74" s="19">
        <f t="shared" ref="H74:H79" si="13">+B74+C74+D74+G74+E74+F74</f>
        <v>91594404.069600001</v>
      </c>
      <c r="I74" s="27"/>
      <c r="J74" s="20">
        <f t="shared" ref="J74:J79" si="14">+H74+I74</f>
        <v>91594404.069600001</v>
      </c>
      <c r="K74" s="20"/>
      <c r="L74" s="47">
        <f t="shared" ref="L74:L79" si="15">+J74+K74</f>
        <v>91594404.069600001</v>
      </c>
    </row>
    <row r="75" spans="1:12" s="45" customFormat="1" ht="15" hidden="1" outlineLevel="1" x14ac:dyDescent="0.25">
      <c r="A75" s="46" t="s">
        <v>80</v>
      </c>
      <c r="B75" s="19"/>
      <c r="C75" s="27"/>
      <c r="D75" s="27"/>
      <c r="E75" s="27"/>
      <c r="F75" s="20">
        <v>83541619.551300004</v>
      </c>
      <c r="G75" s="27"/>
      <c r="H75" s="19">
        <f t="shared" si="13"/>
        <v>83541619.551300004</v>
      </c>
      <c r="I75" s="27"/>
      <c r="J75" s="20">
        <f t="shared" si="14"/>
        <v>83541619.551300004</v>
      </c>
      <c r="K75" s="20"/>
      <c r="L75" s="47">
        <f t="shared" si="15"/>
        <v>83541619.551300004</v>
      </c>
    </row>
    <row r="76" spans="1:12" s="45" customFormat="1" ht="15" hidden="1" outlineLevel="1" x14ac:dyDescent="0.25">
      <c r="A76" s="46" t="s">
        <v>81</v>
      </c>
      <c r="B76" s="19"/>
      <c r="C76" s="27"/>
      <c r="D76" s="27"/>
      <c r="E76" s="27"/>
      <c r="F76" s="20">
        <v>20804014.917600002</v>
      </c>
      <c r="G76" s="27"/>
      <c r="H76" s="19">
        <f t="shared" si="13"/>
        <v>20804014.917600002</v>
      </c>
      <c r="I76" s="27"/>
      <c r="J76" s="20">
        <f t="shared" si="14"/>
        <v>20804014.917600002</v>
      </c>
      <c r="K76" s="20"/>
      <c r="L76" s="47">
        <f t="shared" si="15"/>
        <v>20804014.917600002</v>
      </c>
    </row>
    <row r="77" spans="1:12" s="45" customFormat="1" ht="15" hidden="1" outlineLevel="1" x14ac:dyDescent="0.25">
      <c r="A77" s="46" t="s">
        <v>82</v>
      </c>
      <c r="B77" s="19"/>
      <c r="C77" s="27"/>
      <c r="D77" s="27"/>
      <c r="E77" s="27"/>
      <c r="F77" s="20">
        <v>25516797.874200001</v>
      </c>
      <c r="G77" s="27"/>
      <c r="H77" s="19">
        <f t="shared" si="13"/>
        <v>25516797.874200001</v>
      </c>
      <c r="I77" s="27"/>
      <c r="J77" s="20">
        <f t="shared" si="14"/>
        <v>25516797.874200001</v>
      </c>
      <c r="K77" s="20"/>
      <c r="L77" s="47">
        <f t="shared" si="15"/>
        <v>25516797.874200001</v>
      </c>
    </row>
    <row r="78" spans="1:12" s="45" customFormat="1" ht="15" hidden="1" outlineLevel="1" x14ac:dyDescent="0.25">
      <c r="A78" s="46" t="s">
        <v>83</v>
      </c>
      <c r="B78" s="19"/>
      <c r="C78" s="27"/>
      <c r="D78" s="27"/>
      <c r="E78" s="27"/>
      <c r="F78" s="20">
        <v>77474447.400000006</v>
      </c>
      <c r="G78" s="27"/>
      <c r="H78" s="19">
        <f t="shared" si="13"/>
        <v>77474447.400000006</v>
      </c>
      <c r="I78" s="27"/>
      <c r="J78" s="20">
        <f t="shared" si="14"/>
        <v>77474447.400000006</v>
      </c>
      <c r="K78" s="20"/>
      <c r="L78" s="47">
        <f t="shared" si="15"/>
        <v>77474447.400000006</v>
      </c>
    </row>
    <row r="79" spans="1:12" s="45" customFormat="1" ht="15" hidden="1" outlineLevel="1" x14ac:dyDescent="0.25">
      <c r="A79" s="46" t="s">
        <v>84</v>
      </c>
      <c r="B79" s="19"/>
      <c r="C79" s="27"/>
      <c r="D79" s="27"/>
      <c r="E79" s="27"/>
      <c r="F79" s="20">
        <v>30000000</v>
      </c>
      <c r="G79" s="27"/>
      <c r="H79" s="19">
        <f t="shared" si="13"/>
        <v>30000000</v>
      </c>
      <c r="I79" s="27"/>
      <c r="J79" s="20">
        <f t="shared" si="14"/>
        <v>30000000</v>
      </c>
      <c r="K79" s="20"/>
      <c r="L79" s="47">
        <f t="shared" si="15"/>
        <v>30000000</v>
      </c>
    </row>
    <row r="80" spans="1:12" s="45" customFormat="1" ht="15" hidden="1" outlineLevel="1" x14ac:dyDescent="0.25">
      <c r="A80" s="46" t="s">
        <v>85</v>
      </c>
      <c r="B80" s="19"/>
      <c r="C80" s="27"/>
      <c r="D80" s="27"/>
      <c r="E80" s="27"/>
      <c r="F80" s="20"/>
      <c r="G80" s="27"/>
      <c r="H80" s="19">
        <f>+B80+C80+D80+G80+E80+F80</f>
        <v>0</v>
      </c>
      <c r="I80" s="27"/>
      <c r="J80" s="20">
        <f>+H80+I80</f>
        <v>0</v>
      </c>
      <c r="K80" s="20">
        <v>100000000</v>
      </c>
      <c r="L80" s="47">
        <f>+J80+K80</f>
        <v>100000000</v>
      </c>
    </row>
    <row r="81" spans="1:12" s="45" customFormat="1" ht="15" collapsed="1" x14ac:dyDescent="0.25">
      <c r="A81" s="48" t="s">
        <v>86</v>
      </c>
      <c r="B81" s="19"/>
      <c r="C81" s="27"/>
      <c r="D81" s="27"/>
      <c r="E81" s="27"/>
      <c r="F81" s="27">
        <f>SUM(F82:F83)</f>
        <v>300484790.00000006</v>
      </c>
      <c r="G81" s="27"/>
      <c r="H81" s="27">
        <f>SUM(H82:H83)</f>
        <v>300484790.00000006</v>
      </c>
      <c r="I81" s="27"/>
      <c r="J81" s="27">
        <f>SUM(J82:J83)</f>
        <v>300484790.00000006</v>
      </c>
      <c r="K81" s="27">
        <f>SUM(K82:K83)</f>
        <v>0</v>
      </c>
      <c r="L81" s="28">
        <f>SUM(L82:L83)</f>
        <v>300484790.00000006</v>
      </c>
    </row>
    <row r="82" spans="1:12" s="45" customFormat="1" ht="15" hidden="1" outlineLevel="1" x14ac:dyDescent="0.25">
      <c r="A82" s="46" t="s">
        <v>87</v>
      </c>
      <c r="B82" s="19"/>
      <c r="C82" s="27"/>
      <c r="D82" s="27"/>
      <c r="E82" s="27"/>
      <c r="F82" s="20">
        <v>181509000.00000003</v>
      </c>
      <c r="G82" s="27"/>
      <c r="H82" s="19">
        <f>+B82+C82+D82+G82+E82+F82</f>
        <v>181509000.00000003</v>
      </c>
      <c r="I82" s="27"/>
      <c r="J82" s="20">
        <f>+H82+I82</f>
        <v>181509000.00000003</v>
      </c>
      <c r="K82" s="20"/>
      <c r="L82" s="47">
        <f>+J82+K82</f>
        <v>181509000.00000003</v>
      </c>
    </row>
    <row r="83" spans="1:12" s="45" customFormat="1" ht="15" hidden="1" outlineLevel="1" x14ac:dyDescent="0.25">
      <c r="A83" s="46" t="s">
        <v>88</v>
      </c>
      <c r="B83" s="19"/>
      <c r="C83" s="27"/>
      <c r="D83" s="27"/>
      <c r="E83" s="27"/>
      <c r="F83" s="20">
        <v>118975790.00000001</v>
      </c>
      <c r="G83" s="27"/>
      <c r="H83" s="19">
        <f>+B83+C83+D83+G83+E83+F83</f>
        <v>118975790.00000001</v>
      </c>
      <c r="I83" s="27"/>
      <c r="J83" s="20">
        <f>+H83+I83</f>
        <v>118975790.00000001</v>
      </c>
      <c r="K83" s="20"/>
      <c r="L83" s="47">
        <f>+J83+K83</f>
        <v>118975790.00000001</v>
      </c>
    </row>
    <row r="84" spans="1:12" s="45" customFormat="1" ht="15" collapsed="1" x14ac:dyDescent="0.25">
      <c r="A84" s="48" t="s">
        <v>89</v>
      </c>
      <c r="B84" s="19"/>
      <c r="C84" s="27"/>
      <c r="D84" s="27"/>
      <c r="E84" s="27"/>
      <c r="F84" s="27">
        <f>+SUM(F85:F89)</f>
        <v>5111164877.2580996</v>
      </c>
      <c r="G84" s="27"/>
      <c r="H84" s="27">
        <f>SUM(H85:H89)</f>
        <v>5111164877.2580996</v>
      </c>
      <c r="I84" s="27"/>
      <c r="J84" s="27">
        <f>SUM(J85:J89)</f>
        <v>5111164877.2580996</v>
      </c>
      <c r="K84" s="27">
        <f>SUM(K85:K89)</f>
        <v>0</v>
      </c>
      <c r="L84" s="28">
        <f>SUM(L85:L89)</f>
        <v>5111164877.2580996</v>
      </c>
    </row>
    <row r="85" spans="1:12" s="45" customFormat="1" ht="15" hidden="1" outlineLevel="1" x14ac:dyDescent="0.25">
      <c r="A85" s="46" t="s">
        <v>90</v>
      </c>
      <c r="B85" s="19"/>
      <c r="C85" s="27"/>
      <c r="D85" s="27"/>
      <c r="E85" s="27"/>
      <c r="F85" s="20">
        <v>4843365200</v>
      </c>
      <c r="G85" s="27"/>
      <c r="H85" s="19">
        <f>+B85+C85+D85+G85+E85+F85</f>
        <v>4843365200</v>
      </c>
      <c r="I85" s="27"/>
      <c r="J85" s="20">
        <f>+H85+I85</f>
        <v>4843365200</v>
      </c>
      <c r="K85" s="20"/>
      <c r="L85" s="47">
        <f>+J85+K85</f>
        <v>4843365200</v>
      </c>
    </row>
    <row r="86" spans="1:12" s="45" customFormat="1" ht="15" hidden="1" outlineLevel="1" x14ac:dyDescent="0.25">
      <c r="A86" s="46" t="s">
        <v>91</v>
      </c>
      <c r="B86" s="19"/>
      <c r="C86" s="27"/>
      <c r="D86" s="27"/>
      <c r="E86" s="27"/>
      <c r="F86" s="20">
        <v>104006860</v>
      </c>
      <c r="G86" s="27"/>
      <c r="H86" s="19">
        <f>+B86+C86+D86+G86+E86+F86</f>
        <v>104006860</v>
      </c>
      <c r="I86" s="27"/>
      <c r="J86" s="20">
        <f>+H86+I86</f>
        <v>104006860</v>
      </c>
      <c r="K86" s="20"/>
      <c r="L86" s="47">
        <f>+J86+K86</f>
        <v>104006860</v>
      </c>
    </row>
    <row r="87" spans="1:12" s="45" customFormat="1" ht="15" hidden="1" outlineLevel="1" x14ac:dyDescent="0.25">
      <c r="A87" s="46" t="s">
        <v>92</v>
      </c>
      <c r="B87" s="19"/>
      <c r="C87" s="27"/>
      <c r="D87" s="27"/>
      <c r="E87" s="27"/>
      <c r="F87" s="20">
        <v>57316928.035500005</v>
      </c>
      <c r="G87" s="27"/>
      <c r="H87" s="19">
        <f>+B87+C87+D87+G87+E87+F87</f>
        <v>57316928.035500005</v>
      </c>
      <c r="I87" s="27"/>
      <c r="J87" s="20">
        <f>+H87+I87</f>
        <v>57316928.035500005</v>
      </c>
      <c r="K87" s="20"/>
      <c r="L87" s="47">
        <f>+J87+K87</f>
        <v>57316928.035500005</v>
      </c>
    </row>
    <row r="88" spans="1:12" s="45" customFormat="1" ht="15" hidden="1" outlineLevel="1" x14ac:dyDescent="0.25">
      <c r="A88" s="46" t="s">
        <v>93</v>
      </c>
      <c r="B88" s="19"/>
      <c r="C88" s="27"/>
      <c r="D88" s="27"/>
      <c r="E88" s="27"/>
      <c r="F88" s="20">
        <v>47752389.222600006</v>
      </c>
      <c r="G88" s="27"/>
      <c r="H88" s="19">
        <f>+B88+C88+D88+G88+E88+F88</f>
        <v>47752389.222600006</v>
      </c>
      <c r="I88" s="27"/>
      <c r="J88" s="20">
        <f>+H88+I88</f>
        <v>47752389.222600006</v>
      </c>
      <c r="K88" s="20"/>
      <c r="L88" s="47">
        <f>+J88+K88</f>
        <v>47752389.222600006</v>
      </c>
    </row>
    <row r="89" spans="1:12" s="45" customFormat="1" ht="15" hidden="1" outlineLevel="1" x14ac:dyDescent="0.25">
      <c r="A89" s="46" t="s">
        <v>94</v>
      </c>
      <c r="B89" s="19"/>
      <c r="C89" s="27"/>
      <c r="D89" s="27"/>
      <c r="E89" s="27"/>
      <c r="F89" s="20">
        <v>58723500.000000007</v>
      </c>
      <c r="G89" s="27"/>
      <c r="H89" s="19">
        <f>+B89+C89+D89+G89+E89+F89</f>
        <v>58723500.000000007</v>
      </c>
      <c r="I89" s="27"/>
      <c r="J89" s="20">
        <f>+H89+I89</f>
        <v>58723500.000000007</v>
      </c>
      <c r="K89" s="20"/>
      <c r="L89" s="47">
        <f>+J89+K89</f>
        <v>58723500.000000007</v>
      </c>
    </row>
    <row r="90" spans="1:12" s="45" customFormat="1" ht="15" collapsed="1" x14ac:dyDescent="0.25">
      <c r="A90" s="48" t="s">
        <v>95</v>
      </c>
      <c r="B90" s="19"/>
      <c r="C90" s="27"/>
      <c r="D90" s="27"/>
      <c r="E90" s="27"/>
      <c r="F90" s="27">
        <f>SUM(F91:F98)</f>
        <v>1065185340</v>
      </c>
      <c r="G90" s="27"/>
      <c r="H90" s="27">
        <f>SUM(H91:H98)</f>
        <v>1065185340</v>
      </c>
      <c r="I90" s="27"/>
      <c r="J90" s="27">
        <f>SUM(J91:J98)</f>
        <v>1065185340</v>
      </c>
      <c r="K90" s="27">
        <f>SUM(K91:K98)</f>
        <v>0</v>
      </c>
      <c r="L90" s="28">
        <f>SUM(L91:L98)</f>
        <v>1065185340</v>
      </c>
    </row>
    <row r="91" spans="1:12" s="45" customFormat="1" ht="15" hidden="1" outlineLevel="1" x14ac:dyDescent="0.25">
      <c r="A91" s="46" t="s">
        <v>96</v>
      </c>
      <c r="B91" s="19"/>
      <c r="C91" s="27"/>
      <c r="D91" s="27"/>
      <c r="E91" s="27"/>
      <c r="F91" s="20">
        <v>112749120</v>
      </c>
      <c r="G91" s="27"/>
      <c r="H91" s="19">
        <f t="shared" ref="H91:H98" si="16">+B91+C91+D91+G91+E91+F91</f>
        <v>112749120</v>
      </c>
      <c r="I91" s="27"/>
      <c r="J91" s="20">
        <f t="shared" ref="J91:J98" si="17">+H91+I91</f>
        <v>112749120</v>
      </c>
      <c r="K91" s="20"/>
      <c r="L91" s="47">
        <f t="shared" ref="L91:L98" si="18">+J91+K91</f>
        <v>112749120</v>
      </c>
    </row>
    <row r="92" spans="1:12" s="45" customFormat="1" ht="15" hidden="1" outlineLevel="1" x14ac:dyDescent="0.25">
      <c r="A92" s="46" t="s">
        <v>97</v>
      </c>
      <c r="B92" s="19"/>
      <c r="C92" s="27"/>
      <c r="D92" s="27"/>
      <c r="E92" s="27"/>
      <c r="F92" s="20">
        <v>25740000</v>
      </c>
      <c r="G92" s="27"/>
      <c r="H92" s="19">
        <f t="shared" si="16"/>
        <v>25740000</v>
      </c>
      <c r="I92" s="27"/>
      <c r="J92" s="20">
        <f t="shared" si="17"/>
        <v>25740000</v>
      </c>
      <c r="K92" s="20"/>
      <c r="L92" s="47">
        <f t="shared" si="18"/>
        <v>25740000</v>
      </c>
    </row>
    <row r="93" spans="1:12" s="45" customFormat="1" ht="15" hidden="1" outlineLevel="1" x14ac:dyDescent="0.25">
      <c r="A93" s="46" t="s">
        <v>98</v>
      </c>
      <c r="B93" s="19"/>
      <c r="C93" s="27"/>
      <c r="D93" s="27"/>
      <c r="E93" s="27"/>
      <c r="F93" s="20">
        <v>112749120</v>
      </c>
      <c r="G93" s="27"/>
      <c r="H93" s="19">
        <f t="shared" si="16"/>
        <v>112749120</v>
      </c>
      <c r="I93" s="27"/>
      <c r="J93" s="20">
        <f t="shared" si="17"/>
        <v>112749120</v>
      </c>
      <c r="K93" s="20"/>
      <c r="L93" s="47">
        <f t="shared" si="18"/>
        <v>112749120</v>
      </c>
    </row>
    <row r="94" spans="1:12" s="45" customFormat="1" ht="15" hidden="1" outlineLevel="1" x14ac:dyDescent="0.25">
      <c r="A94" s="46" t="s">
        <v>99</v>
      </c>
      <c r="B94" s="19"/>
      <c r="C94" s="27"/>
      <c r="D94" s="27"/>
      <c r="E94" s="27"/>
      <c r="F94" s="20">
        <v>32000000</v>
      </c>
      <c r="G94" s="27"/>
      <c r="H94" s="19">
        <f t="shared" si="16"/>
        <v>32000000</v>
      </c>
      <c r="I94" s="27"/>
      <c r="J94" s="20">
        <f t="shared" si="17"/>
        <v>32000000</v>
      </c>
      <c r="K94" s="20"/>
      <c r="L94" s="47">
        <f t="shared" si="18"/>
        <v>32000000</v>
      </c>
    </row>
    <row r="95" spans="1:12" s="45" customFormat="1" ht="15" hidden="1" outlineLevel="1" x14ac:dyDescent="0.25">
      <c r="A95" s="46" t="s">
        <v>100</v>
      </c>
      <c r="B95" s="19"/>
      <c r="C95" s="27"/>
      <c r="D95" s="27"/>
      <c r="E95" s="27"/>
      <c r="F95" s="20">
        <v>38827900</v>
      </c>
      <c r="G95" s="27"/>
      <c r="H95" s="19">
        <f t="shared" si="16"/>
        <v>38827900</v>
      </c>
      <c r="I95" s="27"/>
      <c r="J95" s="20">
        <f t="shared" si="17"/>
        <v>38827900</v>
      </c>
      <c r="K95" s="20"/>
      <c r="L95" s="47">
        <f t="shared" si="18"/>
        <v>38827900</v>
      </c>
    </row>
    <row r="96" spans="1:12" s="45" customFormat="1" ht="15" hidden="1" outlineLevel="1" x14ac:dyDescent="0.25">
      <c r="A96" s="46" t="s">
        <v>101</v>
      </c>
      <c r="B96" s="19"/>
      <c r="C96" s="27"/>
      <c r="D96" s="27"/>
      <c r="E96" s="27"/>
      <c r="F96" s="20">
        <v>139868700.00000003</v>
      </c>
      <c r="G96" s="27"/>
      <c r="H96" s="19">
        <f t="shared" si="16"/>
        <v>139868700.00000003</v>
      </c>
      <c r="I96" s="27"/>
      <c r="J96" s="20">
        <f t="shared" si="17"/>
        <v>139868700.00000003</v>
      </c>
      <c r="K96" s="20"/>
      <c r="L96" s="47">
        <f t="shared" si="18"/>
        <v>139868700.00000003</v>
      </c>
    </row>
    <row r="97" spans="1:12" s="45" customFormat="1" ht="15" hidden="1" outlineLevel="1" x14ac:dyDescent="0.25">
      <c r="A97" s="46" t="s">
        <v>102</v>
      </c>
      <c r="B97" s="19"/>
      <c r="C97" s="27"/>
      <c r="D97" s="27"/>
      <c r="E97" s="27"/>
      <c r="F97" s="20">
        <v>496480500.00000006</v>
      </c>
      <c r="G97" s="27"/>
      <c r="H97" s="19">
        <f t="shared" si="16"/>
        <v>496480500.00000006</v>
      </c>
      <c r="I97" s="27"/>
      <c r="J97" s="20">
        <f t="shared" si="17"/>
        <v>496480500.00000006</v>
      </c>
      <c r="K97" s="20"/>
      <c r="L97" s="47">
        <f t="shared" si="18"/>
        <v>496480500.00000006</v>
      </c>
    </row>
    <row r="98" spans="1:12" s="45" customFormat="1" ht="15" hidden="1" outlineLevel="1" x14ac:dyDescent="0.25">
      <c r="A98" s="46" t="s">
        <v>103</v>
      </c>
      <c r="B98" s="19"/>
      <c r="C98" s="27"/>
      <c r="D98" s="27"/>
      <c r="E98" s="27"/>
      <c r="F98" s="20">
        <v>106770000.00000001</v>
      </c>
      <c r="G98" s="27"/>
      <c r="H98" s="19">
        <f t="shared" si="16"/>
        <v>106770000.00000001</v>
      </c>
      <c r="I98" s="27"/>
      <c r="J98" s="20">
        <f t="shared" si="17"/>
        <v>106770000.00000001</v>
      </c>
      <c r="K98" s="20"/>
      <c r="L98" s="47">
        <f t="shared" si="18"/>
        <v>106770000.00000001</v>
      </c>
    </row>
    <row r="99" spans="1:12" s="45" customFormat="1" ht="15" collapsed="1" x14ac:dyDescent="0.25">
      <c r="A99" s="48" t="s">
        <v>104</v>
      </c>
      <c r="B99" s="19"/>
      <c r="C99" s="27"/>
      <c r="D99" s="27"/>
      <c r="E99" s="27"/>
      <c r="F99" s="27">
        <f>SUM(F100:F103)</f>
        <v>353335964</v>
      </c>
      <c r="G99" s="27"/>
      <c r="H99" s="27">
        <f>SUM(H100:H103)</f>
        <v>353335964</v>
      </c>
      <c r="I99" s="27"/>
      <c r="J99" s="27">
        <f>SUM(J100:J103)</f>
        <v>353335964</v>
      </c>
      <c r="K99" s="27">
        <f>SUM(K100:K103)</f>
        <v>-100000000</v>
      </c>
      <c r="L99" s="28">
        <f>SUM(L100:L103)</f>
        <v>253335964</v>
      </c>
    </row>
    <row r="100" spans="1:12" s="45" customFormat="1" ht="15" hidden="1" outlineLevel="1" x14ac:dyDescent="0.25">
      <c r="A100" s="46" t="s">
        <v>105</v>
      </c>
      <c r="B100" s="19"/>
      <c r="C100" s="27"/>
      <c r="D100" s="27"/>
      <c r="E100" s="27"/>
      <c r="F100" s="20">
        <v>63335964</v>
      </c>
      <c r="G100" s="27"/>
      <c r="H100" s="19">
        <f>+B100+C100+D100+G100+E100+F100</f>
        <v>63335964</v>
      </c>
      <c r="I100" s="27"/>
      <c r="J100" s="20">
        <f>+H100+I100</f>
        <v>63335964</v>
      </c>
      <c r="K100" s="20"/>
      <c r="L100" s="47">
        <f>+J100+K100</f>
        <v>63335964</v>
      </c>
    </row>
    <row r="101" spans="1:12" s="45" customFormat="1" ht="15" hidden="1" outlineLevel="1" x14ac:dyDescent="0.25">
      <c r="A101" s="46" t="s">
        <v>106</v>
      </c>
      <c r="B101" s="19"/>
      <c r="C101" s="27"/>
      <c r="D101" s="27"/>
      <c r="E101" s="27"/>
      <c r="F101" s="20">
        <v>40000000</v>
      </c>
      <c r="G101" s="27"/>
      <c r="H101" s="19">
        <f>+B101+C101+D101+G101+E101+F101</f>
        <v>40000000</v>
      </c>
      <c r="I101" s="27"/>
      <c r="J101" s="20">
        <f>+H101+I101</f>
        <v>40000000</v>
      </c>
      <c r="K101" s="20"/>
      <c r="L101" s="47">
        <f t="shared" ref="L101:L109" si="19">+J101+K101</f>
        <v>40000000</v>
      </c>
    </row>
    <row r="102" spans="1:12" s="45" customFormat="1" ht="15" hidden="1" outlineLevel="1" x14ac:dyDescent="0.25">
      <c r="A102" s="46" t="s">
        <v>107</v>
      </c>
      <c r="B102" s="19"/>
      <c r="C102" s="27"/>
      <c r="D102" s="27"/>
      <c r="E102" s="27"/>
      <c r="F102" s="20">
        <v>150000000</v>
      </c>
      <c r="G102" s="27"/>
      <c r="H102" s="19">
        <f t="shared" ref="H102:H109" si="20">+B102+C102+D102+G102+E102+F102</f>
        <v>150000000</v>
      </c>
      <c r="I102" s="27"/>
      <c r="J102" s="20">
        <f t="shared" ref="J102:J109" si="21">+H102+I102</f>
        <v>150000000</v>
      </c>
      <c r="K102" s="20"/>
      <c r="L102" s="47">
        <f t="shared" si="19"/>
        <v>150000000</v>
      </c>
    </row>
    <row r="103" spans="1:12" s="45" customFormat="1" ht="15" hidden="1" outlineLevel="1" x14ac:dyDescent="0.25">
      <c r="A103" s="46" t="s">
        <v>108</v>
      </c>
      <c r="B103" s="19"/>
      <c r="C103" s="27"/>
      <c r="D103" s="27"/>
      <c r="E103" s="27"/>
      <c r="F103" s="20">
        <v>100000000</v>
      </c>
      <c r="G103" s="27"/>
      <c r="H103" s="19">
        <f t="shared" si="20"/>
        <v>100000000</v>
      </c>
      <c r="I103" s="27"/>
      <c r="J103" s="20">
        <f t="shared" si="21"/>
        <v>100000000</v>
      </c>
      <c r="K103" s="20">
        <v>-100000000</v>
      </c>
      <c r="L103" s="47">
        <f t="shared" si="19"/>
        <v>0</v>
      </c>
    </row>
    <row r="104" spans="1:12" s="45" customFormat="1" ht="15" collapsed="1" x14ac:dyDescent="0.25">
      <c r="A104" s="48" t="s">
        <v>109</v>
      </c>
      <c r="B104" s="15"/>
      <c r="C104" s="15"/>
      <c r="D104" s="15"/>
      <c r="E104" s="15"/>
      <c r="F104" s="15">
        <f>SUM(F105:F109)</f>
        <v>499694456</v>
      </c>
      <c r="G104" s="15"/>
      <c r="H104" s="15">
        <f>+B104+C104+D104+G104+E104+F104</f>
        <v>499694456</v>
      </c>
      <c r="I104" s="15"/>
      <c r="J104" s="15">
        <f t="shared" si="21"/>
        <v>499694456</v>
      </c>
      <c r="K104" s="15">
        <f>SUM(K105:K109)</f>
        <v>0</v>
      </c>
      <c r="L104" s="16">
        <f t="shared" si="19"/>
        <v>499694456</v>
      </c>
    </row>
    <row r="105" spans="1:12" s="45" customFormat="1" ht="15" hidden="1" outlineLevel="1" x14ac:dyDescent="0.25">
      <c r="A105" s="46" t="s">
        <v>110</v>
      </c>
      <c r="B105" s="19"/>
      <c r="C105" s="27"/>
      <c r="D105" s="27"/>
      <c r="E105" s="27"/>
      <c r="F105" s="20">
        <v>63335964</v>
      </c>
      <c r="G105" s="27"/>
      <c r="H105" s="19">
        <f t="shared" si="20"/>
        <v>63335964</v>
      </c>
      <c r="I105" s="27"/>
      <c r="J105" s="20">
        <f t="shared" si="21"/>
        <v>63335964</v>
      </c>
      <c r="K105" s="20"/>
      <c r="L105" s="47">
        <f t="shared" si="19"/>
        <v>63335964</v>
      </c>
    </row>
    <row r="106" spans="1:12" s="45" customFormat="1" ht="15" hidden="1" outlineLevel="1" x14ac:dyDescent="0.25">
      <c r="A106" s="46" t="s">
        <v>111</v>
      </c>
      <c r="B106" s="19"/>
      <c r="C106" s="27"/>
      <c r="D106" s="27"/>
      <c r="E106" s="27"/>
      <c r="F106" s="20">
        <v>69814000</v>
      </c>
      <c r="G106" s="27"/>
      <c r="H106" s="19">
        <f t="shared" si="20"/>
        <v>69814000</v>
      </c>
      <c r="I106" s="27"/>
      <c r="J106" s="20">
        <f t="shared" si="21"/>
        <v>69814000</v>
      </c>
      <c r="K106" s="20"/>
      <c r="L106" s="47">
        <f t="shared" si="19"/>
        <v>69814000</v>
      </c>
    </row>
    <row r="107" spans="1:12" s="45" customFormat="1" ht="15" hidden="1" outlineLevel="1" x14ac:dyDescent="0.25">
      <c r="A107" s="46" t="s">
        <v>112</v>
      </c>
      <c r="B107" s="19"/>
      <c r="C107" s="27"/>
      <c r="D107" s="27"/>
      <c r="E107" s="27"/>
      <c r="F107" s="20">
        <v>79200000</v>
      </c>
      <c r="G107" s="27"/>
      <c r="H107" s="19">
        <f t="shared" si="20"/>
        <v>79200000</v>
      </c>
      <c r="I107" s="27"/>
      <c r="J107" s="20">
        <f t="shared" si="21"/>
        <v>79200000</v>
      </c>
      <c r="K107" s="20"/>
      <c r="L107" s="47">
        <f t="shared" si="19"/>
        <v>79200000</v>
      </c>
    </row>
    <row r="108" spans="1:12" s="45" customFormat="1" ht="15" hidden="1" outlineLevel="1" x14ac:dyDescent="0.25">
      <c r="A108" s="46" t="s">
        <v>113</v>
      </c>
      <c r="B108" s="19"/>
      <c r="C108" s="27"/>
      <c r="D108" s="27"/>
      <c r="E108" s="27"/>
      <c r="F108" s="20">
        <v>142180000</v>
      </c>
      <c r="G108" s="27"/>
      <c r="H108" s="19">
        <f t="shared" si="20"/>
        <v>142180000</v>
      </c>
      <c r="I108" s="27"/>
      <c r="J108" s="20">
        <f t="shared" si="21"/>
        <v>142180000</v>
      </c>
      <c r="K108" s="20"/>
      <c r="L108" s="47">
        <f t="shared" si="19"/>
        <v>142180000</v>
      </c>
    </row>
    <row r="109" spans="1:12" s="45" customFormat="1" ht="15" hidden="1" outlineLevel="1" x14ac:dyDescent="0.25">
      <c r="A109" s="46" t="s">
        <v>114</v>
      </c>
      <c r="B109" s="19"/>
      <c r="C109" s="27"/>
      <c r="D109" s="27"/>
      <c r="E109" s="27"/>
      <c r="F109" s="20">
        <v>145164492</v>
      </c>
      <c r="G109" s="27"/>
      <c r="H109" s="19">
        <f t="shared" si="20"/>
        <v>145164492</v>
      </c>
      <c r="I109" s="27"/>
      <c r="J109" s="20">
        <f t="shared" si="21"/>
        <v>145164492</v>
      </c>
      <c r="K109" s="20"/>
      <c r="L109" s="47">
        <f t="shared" si="19"/>
        <v>145164492</v>
      </c>
    </row>
    <row r="110" spans="1:12" s="45" customFormat="1" ht="15" collapsed="1" x14ac:dyDescent="0.25">
      <c r="A110" s="46"/>
      <c r="B110" s="19"/>
      <c r="C110" s="27"/>
      <c r="D110" s="27"/>
      <c r="E110" s="27"/>
      <c r="F110" s="20"/>
      <c r="G110" s="27"/>
      <c r="H110" s="19"/>
      <c r="I110" s="27"/>
      <c r="J110" s="20"/>
      <c r="K110" s="20"/>
      <c r="L110" s="47"/>
    </row>
    <row r="111" spans="1:12" s="45" customFormat="1" ht="15" x14ac:dyDescent="0.25">
      <c r="A111" s="48" t="s">
        <v>115</v>
      </c>
      <c r="B111" s="27"/>
      <c r="C111" s="27"/>
      <c r="D111" s="27"/>
      <c r="E111" s="27"/>
      <c r="F111" s="27"/>
      <c r="G111" s="27">
        <f>+G112+G117+G120+G127+G130</f>
        <v>12530985964.730202</v>
      </c>
      <c r="H111" s="27">
        <f>+H112+H117+H120+H127+H130</f>
        <v>12530985964.730202</v>
      </c>
      <c r="I111" s="27"/>
      <c r="J111" s="27">
        <f>+J112+J117+J120+J127+J130</f>
        <v>12530985964.730202</v>
      </c>
      <c r="K111" s="27">
        <f>+K112+K117+K120+K127+K130</f>
        <v>850000000</v>
      </c>
      <c r="L111" s="28">
        <f>+L112+L117+L120+L127+L130</f>
        <v>13380985964.730202</v>
      </c>
    </row>
    <row r="112" spans="1:12" s="45" customFormat="1" ht="15" x14ac:dyDescent="0.25">
      <c r="A112" s="48" t="s">
        <v>116</v>
      </c>
      <c r="B112" s="27"/>
      <c r="C112" s="27"/>
      <c r="D112" s="27"/>
      <c r="E112" s="15"/>
      <c r="F112" s="27"/>
      <c r="G112" s="15">
        <f>SUM(G113:G116)</f>
        <v>3662954715.6412001</v>
      </c>
      <c r="H112" s="15">
        <f>SUM(H113:H116)</f>
        <v>3662954715.6412001</v>
      </c>
      <c r="I112" s="27"/>
      <c r="J112" s="15">
        <f>SUM(J113:J116)</f>
        <v>3662954715.6412001</v>
      </c>
      <c r="K112" s="15">
        <f>SUM(K113:K116)</f>
        <v>0</v>
      </c>
      <c r="L112" s="16">
        <f>SUM(L113:L116)</f>
        <v>3662954715.6412001</v>
      </c>
    </row>
    <row r="113" spans="1:12" s="45" customFormat="1" ht="15" hidden="1" outlineLevel="1" x14ac:dyDescent="0.25">
      <c r="A113" s="46" t="s">
        <v>117</v>
      </c>
      <c r="B113" s="27"/>
      <c r="C113" s="27"/>
      <c r="D113" s="27"/>
      <c r="E113" s="19"/>
      <c r="F113" s="27"/>
      <c r="G113" s="19">
        <v>1756873028.198</v>
      </c>
      <c r="H113" s="19">
        <f>+B113+C113+D113+G113+E113+F113</f>
        <v>1756873028.198</v>
      </c>
      <c r="I113" s="27"/>
      <c r="J113" s="20">
        <f>+H113+I113</f>
        <v>1756873028.198</v>
      </c>
      <c r="K113" s="20"/>
      <c r="L113" s="47">
        <f>+J113+K113</f>
        <v>1756873028.198</v>
      </c>
    </row>
    <row r="114" spans="1:12" s="45" customFormat="1" ht="15" hidden="1" outlineLevel="1" x14ac:dyDescent="0.25">
      <c r="A114" s="46" t="s">
        <v>118</v>
      </c>
      <c r="B114" s="27"/>
      <c r="C114" s="27"/>
      <c r="D114" s="27"/>
      <c r="E114" s="19"/>
      <c r="F114" s="27"/>
      <c r="G114" s="19">
        <v>422050386</v>
      </c>
      <c r="H114" s="19">
        <f>+B114+C114+D114+G114+E114+F114</f>
        <v>422050386</v>
      </c>
      <c r="I114" s="27"/>
      <c r="J114" s="20">
        <f>+H114+I114</f>
        <v>422050386</v>
      </c>
      <c r="K114" s="20"/>
      <c r="L114" s="47">
        <f>+J114+K114</f>
        <v>422050386</v>
      </c>
    </row>
    <row r="115" spans="1:12" s="45" customFormat="1" ht="15" hidden="1" outlineLevel="1" x14ac:dyDescent="0.25">
      <c r="A115" s="46" t="s">
        <v>119</v>
      </c>
      <c r="B115" s="27"/>
      <c r="C115" s="27"/>
      <c r="D115" s="27"/>
      <c r="E115" s="19"/>
      <c r="F115" s="27"/>
      <c r="G115" s="19">
        <v>128471301.44320001</v>
      </c>
      <c r="H115" s="19">
        <f>+B115+C115+D115+G115+E115+F115</f>
        <v>128471301.44320001</v>
      </c>
      <c r="I115" s="27"/>
      <c r="J115" s="20">
        <f>+H115+I115</f>
        <v>128471301.44320001</v>
      </c>
      <c r="K115" s="20"/>
      <c r="L115" s="47">
        <f>+J115+K115</f>
        <v>128471301.44320001</v>
      </c>
    </row>
    <row r="116" spans="1:12" s="45" customFormat="1" ht="15" hidden="1" outlineLevel="1" x14ac:dyDescent="0.25">
      <c r="A116" s="46" t="s">
        <v>120</v>
      </c>
      <c r="B116" s="27"/>
      <c r="C116" s="27"/>
      <c r="D116" s="27"/>
      <c r="E116" s="19"/>
      <c r="F116" s="27"/>
      <c r="G116" s="19">
        <v>1355560000</v>
      </c>
      <c r="H116" s="19">
        <f>+B116+C116+D116+G116+E116+F116</f>
        <v>1355560000</v>
      </c>
      <c r="I116" s="27"/>
      <c r="J116" s="20">
        <f>+H116+I116</f>
        <v>1355560000</v>
      </c>
      <c r="K116" s="20"/>
      <c r="L116" s="47">
        <f>+J116+K116</f>
        <v>1355560000</v>
      </c>
    </row>
    <row r="117" spans="1:12" s="45" customFormat="1" ht="15" collapsed="1" x14ac:dyDescent="0.25">
      <c r="A117" s="48" t="s">
        <v>121</v>
      </c>
      <c r="B117" s="27"/>
      <c r="C117" s="27"/>
      <c r="D117" s="27"/>
      <c r="E117" s="15"/>
      <c r="F117" s="27"/>
      <c r="G117" s="15">
        <f>SUM(G118:G119)</f>
        <v>603330250.14999998</v>
      </c>
      <c r="H117" s="15">
        <f>SUM(H118:H119)</f>
        <v>603330250.14999998</v>
      </c>
      <c r="I117" s="27"/>
      <c r="J117" s="15">
        <f>SUM(J118:J119)</f>
        <v>603330250.14999998</v>
      </c>
      <c r="K117" s="15">
        <f>SUM(K118:K119)</f>
        <v>0</v>
      </c>
      <c r="L117" s="16">
        <f>SUM(L118:L119)</f>
        <v>603330250.14999998</v>
      </c>
    </row>
    <row r="118" spans="1:12" s="45" customFormat="1" ht="15" hidden="1" outlineLevel="1" x14ac:dyDescent="0.25">
      <c r="A118" s="46" t="s">
        <v>122</v>
      </c>
      <c r="B118" s="27"/>
      <c r="C118" s="27"/>
      <c r="D118" s="27"/>
      <c r="E118" s="19"/>
      <c r="F118" s="27"/>
      <c r="G118" s="19">
        <v>363470000</v>
      </c>
      <c r="H118" s="19">
        <f>+B118+C118+D118+G118+E118+F118</f>
        <v>363470000</v>
      </c>
      <c r="I118" s="27"/>
      <c r="J118" s="20">
        <f>+H118+I118</f>
        <v>363470000</v>
      </c>
      <c r="K118" s="20"/>
      <c r="L118" s="47">
        <f>+J118+K118</f>
        <v>363470000</v>
      </c>
    </row>
    <row r="119" spans="1:12" s="45" customFormat="1" ht="15" hidden="1" outlineLevel="1" x14ac:dyDescent="0.25">
      <c r="A119" s="46" t="s">
        <v>123</v>
      </c>
      <c r="B119" s="27"/>
      <c r="C119" s="27"/>
      <c r="D119" s="27"/>
      <c r="E119" s="19"/>
      <c r="F119" s="27"/>
      <c r="G119" s="19">
        <v>239860250.15000001</v>
      </c>
      <c r="H119" s="19">
        <f>+B119+C119+D119+G119+E119+F119</f>
        <v>239860250.15000001</v>
      </c>
      <c r="I119" s="27"/>
      <c r="J119" s="20">
        <f>+H119+I119</f>
        <v>239860250.15000001</v>
      </c>
      <c r="K119" s="20"/>
      <c r="L119" s="47">
        <f>+J119+K119</f>
        <v>239860250.15000001</v>
      </c>
    </row>
    <row r="120" spans="1:12" s="45" customFormat="1" ht="15" collapsed="1" x14ac:dyDescent="0.25">
      <c r="A120" s="48" t="s">
        <v>124</v>
      </c>
      <c r="B120" s="27"/>
      <c r="C120" s="27"/>
      <c r="D120" s="27"/>
      <c r="E120" s="15"/>
      <c r="F120" s="27"/>
      <c r="G120" s="15">
        <f>SUM(G121:G126)</f>
        <v>1213486700</v>
      </c>
      <c r="H120" s="15">
        <f>SUM(H121:H126)</f>
        <v>1213486700</v>
      </c>
      <c r="I120" s="27"/>
      <c r="J120" s="15">
        <f>SUM(J121:J126)</f>
        <v>1213486700</v>
      </c>
      <c r="K120" s="15">
        <f>SUM(K121:K126)</f>
        <v>850000000</v>
      </c>
      <c r="L120" s="16">
        <f>SUM(L121:L126)</f>
        <v>2063486700</v>
      </c>
    </row>
    <row r="121" spans="1:12" s="45" customFormat="1" ht="15" hidden="1" outlineLevel="1" x14ac:dyDescent="0.25">
      <c r="A121" s="46" t="s">
        <v>125</v>
      </c>
      <c r="B121" s="27"/>
      <c r="C121" s="27"/>
      <c r="D121" s="27"/>
      <c r="E121" s="19"/>
      <c r="F121" s="27"/>
      <c r="G121" s="19">
        <v>132000000</v>
      </c>
      <c r="H121" s="19">
        <f t="shared" ref="H121:H126" si="22">+B121+C121+D121+G121+E121+F121</f>
        <v>132000000</v>
      </c>
      <c r="I121" s="27"/>
      <c r="J121" s="20">
        <f t="shared" ref="J121:J126" si="23">+H121+I121</f>
        <v>132000000</v>
      </c>
      <c r="K121" s="20"/>
      <c r="L121" s="47">
        <f t="shared" ref="L121:L126" si="24">+J121+K121</f>
        <v>132000000</v>
      </c>
    </row>
    <row r="122" spans="1:12" s="45" customFormat="1" ht="15" hidden="1" outlineLevel="1" x14ac:dyDescent="0.25">
      <c r="A122" s="46" t="s">
        <v>126</v>
      </c>
      <c r="B122" s="27"/>
      <c r="C122" s="27"/>
      <c r="D122" s="27"/>
      <c r="E122" s="19"/>
      <c r="F122" s="27"/>
      <c r="G122" s="19">
        <v>580555000</v>
      </c>
      <c r="H122" s="19">
        <f t="shared" si="22"/>
        <v>580555000</v>
      </c>
      <c r="I122" s="27"/>
      <c r="J122" s="20">
        <f t="shared" si="23"/>
        <v>580555000</v>
      </c>
      <c r="K122" s="20">
        <v>850000000</v>
      </c>
      <c r="L122" s="47">
        <f t="shared" si="24"/>
        <v>1430555000</v>
      </c>
    </row>
    <row r="123" spans="1:12" s="45" customFormat="1" ht="15" hidden="1" outlineLevel="1" x14ac:dyDescent="0.25">
      <c r="A123" s="46" t="s">
        <v>127</v>
      </c>
      <c r="B123" s="27"/>
      <c r="C123" s="27"/>
      <c r="D123" s="27"/>
      <c r="E123" s="19"/>
      <c r="F123" s="27"/>
      <c r="G123" s="19">
        <v>60000000</v>
      </c>
      <c r="H123" s="19">
        <f t="shared" si="22"/>
        <v>60000000</v>
      </c>
      <c r="I123" s="27"/>
      <c r="J123" s="20">
        <f t="shared" si="23"/>
        <v>60000000</v>
      </c>
      <c r="K123" s="20"/>
      <c r="L123" s="47">
        <f t="shared" si="24"/>
        <v>60000000</v>
      </c>
    </row>
    <row r="124" spans="1:12" s="45" customFormat="1" ht="15" hidden="1" outlineLevel="1" x14ac:dyDescent="0.25">
      <c r="A124" s="46" t="s">
        <v>128</v>
      </c>
      <c r="B124" s="27"/>
      <c r="C124" s="27"/>
      <c r="D124" s="27"/>
      <c r="E124" s="19"/>
      <c r="F124" s="27"/>
      <c r="G124" s="19">
        <v>110000000</v>
      </c>
      <c r="H124" s="19">
        <f t="shared" si="22"/>
        <v>110000000</v>
      </c>
      <c r="I124" s="27"/>
      <c r="J124" s="20">
        <f t="shared" si="23"/>
        <v>110000000</v>
      </c>
      <c r="K124" s="20"/>
      <c r="L124" s="47">
        <f t="shared" si="24"/>
        <v>110000000</v>
      </c>
    </row>
    <row r="125" spans="1:12" s="45" customFormat="1" ht="15" hidden="1" outlineLevel="1" x14ac:dyDescent="0.25">
      <c r="A125" s="46" t="s">
        <v>129</v>
      </c>
      <c r="B125" s="27"/>
      <c r="C125" s="27"/>
      <c r="D125" s="27"/>
      <c r="E125" s="19"/>
      <c r="F125" s="27"/>
      <c r="G125" s="19">
        <v>323911700</v>
      </c>
      <c r="H125" s="19">
        <f t="shared" si="22"/>
        <v>323911700</v>
      </c>
      <c r="I125" s="27"/>
      <c r="J125" s="20">
        <f t="shared" si="23"/>
        <v>323911700</v>
      </c>
      <c r="K125" s="20"/>
      <c r="L125" s="47">
        <f t="shared" si="24"/>
        <v>323911700</v>
      </c>
    </row>
    <row r="126" spans="1:12" s="45" customFormat="1" ht="15" hidden="1" outlineLevel="1" x14ac:dyDescent="0.25">
      <c r="A126" s="46" t="s">
        <v>130</v>
      </c>
      <c r="B126" s="27"/>
      <c r="C126" s="27"/>
      <c r="D126" s="27"/>
      <c r="E126" s="19"/>
      <c r="F126" s="27"/>
      <c r="G126" s="19">
        <v>7020000</v>
      </c>
      <c r="H126" s="19">
        <f t="shared" si="22"/>
        <v>7020000</v>
      </c>
      <c r="I126" s="27"/>
      <c r="J126" s="20">
        <f t="shared" si="23"/>
        <v>7020000</v>
      </c>
      <c r="K126" s="20"/>
      <c r="L126" s="47">
        <f t="shared" si="24"/>
        <v>7020000</v>
      </c>
    </row>
    <row r="127" spans="1:12" s="45" customFormat="1" ht="15" collapsed="1" x14ac:dyDescent="0.25">
      <c r="A127" s="48" t="s">
        <v>131</v>
      </c>
      <c r="B127" s="27"/>
      <c r="C127" s="27"/>
      <c r="D127" s="27"/>
      <c r="E127" s="15"/>
      <c r="F127" s="27"/>
      <c r="G127" s="15">
        <f>SUM(G128:G129)</f>
        <v>323412404</v>
      </c>
      <c r="H127" s="15">
        <f>SUM(H128:H129)</f>
        <v>323412404</v>
      </c>
      <c r="I127" s="27"/>
      <c r="J127" s="15">
        <f>SUM(J128:J129)</f>
        <v>323412404</v>
      </c>
      <c r="K127" s="15">
        <f>SUM(K128:K129)</f>
        <v>0</v>
      </c>
      <c r="L127" s="16">
        <f>SUM(L128:L129)</f>
        <v>323412404</v>
      </c>
    </row>
    <row r="128" spans="1:12" s="45" customFormat="1" ht="15" hidden="1" outlineLevel="1" x14ac:dyDescent="0.25">
      <c r="A128" s="46" t="s">
        <v>132</v>
      </c>
      <c r="B128" s="27"/>
      <c r="C128" s="27"/>
      <c r="D128" s="27"/>
      <c r="E128" s="19"/>
      <c r="F128" s="27"/>
      <c r="G128" s="19">
        <v>208182249</v>
      </c>
      <c r="H128" s="19">
        <f>+B128+C128+D128+G128+E128+F128</f>
        <v>208182249</v>
      </c>
      <c r="I128" s="27"/>
      <c r="J128" s="20">
        <f>+H128+I128</f>
        <v>208182249</v>
      </c>
      <c r="K128" s="20"/>
      <c r="L128" s="47">
        <f>+J128+K128</f>
        <v>208182249</v>
      </c>
    </row>
    <row r="129" spans="1:12" s="45" customFormat="1" ht="15" hidden="1" outlineLevel="1" x14ac:dyDescent="0.25">
      <c r="A129" s="46" t="s">
        <v>133</v>
      </c>
      <c r="B129" s="27"/>
      <c r="C129" s="27"/>
      <c r="D129" s="27"/>
      <c r="E129" s="19"/>
      <c r="F129" s="27"/>
      <c r="G129" s="19">
        <v>115230155</v>
      </c>
      <c r="H129" s="19">
        <f>+B129+C129+D129+G129+E129+F129</f>
        <v>115230155</v>
      </c>
      <c r="I129" s="27"/>
      <c r="J129" s="20">
        <f>+H129+I129</f>
        <v>115230155</v>
      </c>
      <c r="K129" s="20"/>
      <c r="L129" s="47">
        <f>+J129+K129</f>
        <v>115230155</v>
      </c>
    </row>
    <row r="130" spans="1:12" s="45" customFormat="1" ht="15" collapsed="1" x14ac:dyDescent="0.25">
      <c r="A130" s="48" t="s">
        <v>134</v>
      </c>
      <c r="B130" s="27"/>
      <c r="C130" s="27"/>
      <c r="D130" s="27"/>
      <c r="E130" s="27"/>
      <c r="F130" s="27"/>
      <c r="G130" s="27">
        <f>SUM(G131:G133)</f>
        <v>6727801894.9390011</v>
      </c>
      <c r="H130" s="27">
        <f>SUM(H131:H133)</f>
        <v>6727801894.9390011</v>
      </c>
      <c r="I130" s="27"/>
      <c r="J130" s="27">
        <f>SUM(J131:J133)</f>
        <v>6727801894.9390011</v>
      </c>
      <c r="K130" s="27">
        <f>SUM(K131:K133)</f>
        <v>0</v>
      </c>
      <c r="L130" s="28">
        <f>SUM(L131:L133)</f>
        <v>6727801894.9390011</v>
      </c>
    </row>
    <row r="131" spans="1:12" s="45" customFormat="1" ht="15" hidden="1" outlineLevel="1" x14ac:dyDescent="0.25">
      <c r="A131" s="46" t="s">
        <v>135</v>
      </c>
      <c r="B131" s="27"/>
      <c r="C131" s="27"/>
      <c r="D131" s="27"/>
      <c r="E131" s="20"/>
      <c r="F131" s="27"/>
      <c r="G131" s="20">
        <v>6569841906.1600008</v>
      </c>
      <c r="H131" s="19">
        <f>+B131+C131+D131+G131+E131+F131</f>
        <v>6569841906.1600008</v>
      </c>
      <c r="I131" s="27"/>
      <c r="J131" s="20">
        <f>+H131+I131</f>
        <v>6569841906.1600008</v>
      </c>
      <c r="K131" s="20"/>
      <c r="L131" s="47">
        <f>+J131+K131</f>
        <v>6569841906.1600008</v>
      </c>
    </row>
    <row r="132" spans="1:12" s="45" customFormat="1" ht="15" hidden="1" outlineLevel="1" x14ac:dyDescent="0.25">
      <c r="A132" s="46" t="s">
        <v>136</v>
      </c>
      <c r="B132" s="27"/>
      <c r="C132" s="27"/>
      <c r="D132" s="27"/>
      <c r="E132" s="20"/>
      <c r="F132" s="27"/>
      <c r="G132" s="20">
        <v>95238156.671999946</v>
      </c>
      <c r="H132" s="19">
        <f>+B132+C132+D132+G132+E132+F132</f>
        <v>95238156.671999946</v>
      </c>
      <c r="I132" s="27"/>
      <c r="J132" s="20">
        <f>+H132+I132</f>
        <v>95238156.671999946</v>
      </c>
      <c r="K132" s="20"/>
      <c r="L132" s="47">
        <f>+J132+K132</f>
        <v>95238156.671999946</v>
      </c>
    </row>
    <row r="133" spans="1:12" s="45" customFormat="1" ht="15" hidden="1" outlineLevel="1" x14ac:dyDescent="0.25">
      <c r="A133" s="46" t="s">
        <v>137</v>
      </c>
      <c r="B133" s="27"/>
      <c r="C133" s="27"/>
      <c r="D133" s="27"/>
      <c r="E133" s="20"/>
      <c r="F133" s="27"/>
      <c r="G133" s="20">
        <v>62721832.107000001</v>
      </c>
      <c r="H133" s="19">
        <f>+B133+C133+D133+G133+E133+F133</f>
        <v>62721832.107000001</v>
      </c>
      <c r="I133" s="27"/>
      <c r="J133" s="20">
        <f>+H133+I133</f>
        <v>62721832.107000001</v>
      </c>
      <c r="K133" s="20"/>
      <c r="L133" s="47">
        <f>+J133+K133</f>
        <v>62721832.107000001</v>
      </c>
    </row>
    <row r="134" spans="1:12" s="45" customFormat="1" ht="15" collapsed="1" x14ac:dyDescent="0.25">
      <c r="A134" s="46"/>
      <c r="B134" s="27"/>
      <c r="C134" s="27"/>
      <c r="D134" s="27"/>
      <c r="E134" s="20"/>
      <c r="F134" s="27"/>
      <c r="G134" s="20"/>
      <c r="H134" s="19"/>
      <c r="I134" s="27"/>
      <c r="J134" s="20"/>
      <c r="K134" s="20"/>
      <c r="L134" s="47"/>
    </row>
    <row r="135" spans="1:12" s="51" customFormat="1" ht="15" x14ac:dyDescent="0.25">
      <c r="A135" s="48" t="s">
        <v>138</v>
      </c>
      <c r="B135" s="49"/>
      <c r="C135" s="15">
        <f>+C136+C143+C150</f>
        <v>1387835936</v>
      </c>
      <c r="D135" s="49"/>
      <c r="E135" s="50"/>
      <c r="F135" s="49"/>
      <c r="G135" s="50"/>
      <c r="H135" s="15">
        <f>+H136+H143+H150</f>
        <v>1387835936</v>
      </c>
      <c r="I135" s="49"/>
      <c r="J135" s="15">
        <f>+H135+I135</f>
        <v>1387835936</v>
      </c>
      <c r="K135" s="15">
        <f>+K136+K143+K150</f>
        <v>0</v>
      </c>
      <c r="L135" s="16">
        <f>+J135+K135</f>
        <v>1387835936</v>
      </c>
    </row>
    <row r="136" spans="1:12" s="45" customFormat="1" ht="15" x14ac:dyDescent="0.25">
      <c r="A136" s="48" t="s">
        <v>139</v>
      </c>
      <c r="B136" s="49"/>
      <c r="C136" s="27">
        <f>SUM(C137:C142)</f>
        <v>383008160</v>
      </c>
      <c r="D136" s="27"/>
      <c r="E136" s="27"/>
      <c r="F136" s="27"/>
      <c r="G136" s="27"/>
      <c r="H136" s="15">
        <f>+B136+C136+D136+G136+E136+F136</f>
        <v>383008160</v>
      </c>
      <c r="I136" s="15"/>
      <c r="J136" s="27">
        <f>SUM(J137:J142)</f>
        <v>383008160</v>
      </c>
      <c r="K136" s="27">
        <f>SUM(K137:K142)</f>
        <v>0</v>
      </c>
      <c r="L136" s="28">
        <f>SUM(L137:L142)</f>
        <v>383008160</v>
      </c>
    </row>
    <row r="137" spans="1:12" s="45" customFormat="1" ht="15" hidden="1" outlineLevel="1" x14ac:dyDescent="0.25">
      <c r="A137" s="46" t="s">
        <v>140</v>
      </c>
      <c r="B137" s="49"/>
      <c r="C137" s="20">
        <v>12100000</v>
      </c>
      <c r="D137" s="27"/>
      <c r="E137" s="27"/>
      <c r="F137" s="27"/>
      <c r="G137" s="27"/>
      <c r="H137" s="20">
        <f>+B137+C137+D137+G137+E137+F137</f>
        <v>12100000</v>
      </c>
      <c r="I137" s="15"/>
      <c r="J137" s="20">
        <f t="shared" ref="J137:J154" si="25">+H137+I137</f>
        <v>12100000</v>
      </c>
      <c r="K137" s="20"/>
      <c r="L137" s="47">
        <f t="shared" ref="L137:L142" si="26">+J137+K137</f>
        <v>12100000</v>
      </c>
    </row>
    <row r="138" spans="1:12" s="45" customFormat="1" ht="15" hidden="1" outlineLevel="1" x14ac:dyDescent="0.25">
      <c r="A138" s="46" t="s">
        <v>141</v>
      </c>
      <c r="B138" s="49"/>
      <c r="C138" s="20">
        <v>258888160.00000003</v>
      </c>
      <c r="D138" s="27"/>
      <c r="E138" s="27"/>
      <c r="F138" s="27"/>
      <c r="G138" s="27"/>
      <c r="H138" s="20">
        <f t="shared" ref="H138:H154" si="27">+B138+C138+D138+G138+E138+F138</f>
        <v>258888160.00000003</v>
      </c>
      <c r="I138" s="15"/>
      <c r="J138" s="20">
        <f t="shared" si="25"/>
        <v>258888160.00000003</v>
      </c>
      <c r="K138" s="20"/>
      <c r="L138" s="47">
        <f t="shared" si="26"/>
        <v>258888160.00000003</v>
      </c>
    </row>
    <row r="139" spans="1:12" s="45" customFormat="1" ht="15" hidden="1" outlineLevel="1" x14ac:dyDescent="0.25">
      <c r="A139" s="46" t="s">
        <v>142</v>
      </c>
      <c r="B139" s="49"/>
      <c r="C139" s="20">
        <v>54000000</v>
      </c>
      <c r="D139" s="27"/>
      <c r="E139" s="27"/>
      <c r="F139" s="27"/>
      <c r="G139" s="27"/>
      <c r="H139" s="20">
        <f t="shared" si="27"/>
        <v>54000000</v>
      </c>
      <c r="I139" s="15"/>
      <c r="J139" s="20">
        <f t="shared" si="25"/>
        <v>54000000</v>
      </c>
      <c r="K139" s="20"/>
      <c r="L139" s="47">
        <f t="shared" si="26"/>
        <v>54000000</v>
      </c>
    </row>
    <row r="140" spans="1:12" s="45" customFormat="1" ht="15" hidden="1" outlineLevel="1" x14ac:dyDescent="0.25">
      <c r="A140" s="46" t="s">
        <v>143</v>
      </c>
      <c r="B140" s="49"/>
      <c r="C140" s="20">
        <v>34500000</v>
      </c>
      <c r="D140" s="27"/>
      <c r="E140" s="27"/>
      <c r="F140" s="27"/>
      <c r="G140" s="27"/>
      <c r="H140" s="20">
        <f t="shared" si="27"/>
        <v>34500000</v>
      </c>
      <c r="I140" s="15"/>
      <c r="J140" s="20">
        <f t="shared" si="25"/>
        <v>34500000</v>
      </c>
      <c r="K140" s="20"/>
      <c r="L140" s="47">
        <f t="shared" si="26"/>
        <v>34500000</v>
      </c>
    </row>
    <row r="141" spans="1:12" s="45" customFormat="1" ht="15" hidden="1" outlineLevel="1" x14ac:dyDescent="0.25">
      <c r="A141" s="46" t="s">
        <v>144</v>
      </c>
      <c r="B141" s="49"/>
      <c r="C141" s="20">
        <v>13920000</v>
      </c>
      <c r="D141" s="27"/>
      <c r="E141" s="27"/>
      <c r="F141" s="27"/>
      <c r="G141" s="27"/>
      <c r="H141" s="20">
        <f t="shared" si="27"/>
        <v>13920000</v>
      </c>
      <c r="I141" s="15"/>
      <c r="J141" s="20">
        <f t="shared" si="25"/>
        <v>13920000</v>
      </c>
      <c r="K141" s="20"/>
      <c r="L141" s="47">
        <f t="shared" si="26"/>
        <v>13920000</v>
      </c>
    </row>
    <row r="142" spans="1:12" s="45" customFormat="1" ht="15" hidden="1" outlineLevel="1" x14ac:dyDescent="0.25">
      <c r="A142" s="46" t="s">
        <v>145</v>
      </c>
      <c r="B142" s="49"/>
      <c r="C142" s="20">
        <v>9600000</v>
      </c>
      <c r="D142" s="27"/>
      <c r="E142" s="27"/>
      <c r="F142" s="27"/>
      <c r="G142" s="27"/>
      <c r="H142" s="20">
        <f t="shared" si="27"/>
        <v>9600000</v>
      </c>
      <c r="I142" s="15"/>
      <c r="J142" s="20">
        <f t="shared" si="25"/>
        <v>9600000</v>
      </c>
      <c r="K142" s="20"/>
      <c r="L142" s="47">
        <f t="shared" si="26"/>
        <v>9600000</v>
      </c>
    </row>
    <row r="143" spans="1:12" s="45" customFormat="1" ht="15" collapsed="1" x14ac:dyDescent="0.25">
      <c r="A143" s="48" t="s">
        <v>146</v>
      </c>
      <c r="B143" s="49"/>
      <c r="C143" s="27">
        <f>SUM(C144:C149)</f>
        <v>848040150</v>
      </c>
      <c r="D143" s="27"/>
      <c r="E143" s="27"/>
      <c r="F143" s="27"/>
      <c r="G143" s="27"/>
      <c r="H143" s="15">
        <f>+B143+C143+D143+G143+E143+F143</f>
        <v>848040150</v>
      </c>
      <c r="I143" s="15"/>
      <c r="J143" s="27">
        <f>SUM(J144:J149)</f>
        <v>848040150</v>
      </c>
      <c r="K143" s="27">
        <f>SUM(K144:K149)</f>
        <v>0</v>
      </c>
      <c r="L143" s="28">
        <f>SUM(L144:L149)</f>
        <v>848040150</v>
      </c>
    </row>
    <row r="144" spans="1:12" s="45" customFormat="1" ht="15" hidden="1" outlineLevel="1" x14ac:dyDescent="0.25">
      <c r="A144" s="46" t="s">
        <v>140</v>
      </c>
      <c r="B144" s="49"/>
      <c r="C144" s="20">
        <v>17750000</v>
      </c>
      <c r="D144" s="27"/>
      <c r="E144" s="27"/>
      <c r="F144" s="27"/>
      <c r="G144" s="27"/>
      <c r="H144" s="20">
        <f t="shared" si="27"/>
        <v>17750000</v>
      </c>
      <c r="I144" s="15"/>
      <c r="J144" s="20">
        <f t="shared" si="25"/>
        <v>17750000</v>
      </c>
      <c r="K144" s="20"/>
      <c r="L144" s="47">
        <f t="shared" ref="L144:L149" si="28">+J144+K144</f>
        <v>17750000</v>
      </c>
    </row>
    <row r="145" spans="1:12" s="45" customFormat="1" ht="15" hidden="1" outlineLevel="1" x14ac:dyDescent="0.25">
      <c r="A145" s="46" t="s">
        <v>147</v>
      </c>
      <c r="B145" s="49"/>
      <c r="C145" s="20">
        <v>22000000</v>
      </c>
      <c r="D145" s="27"/>
      <c r="E145" s="27"/>
      <c r="F145" s="27"/>
      <c r="G145" s="27"/>
      <c r="H145" s="20">
        <f t="shared" si="27"/>
        <v>22000000</v>
      </c>
      <c r="I145" s="15"/>
      <c r="J145" s="20">
        <f t="shared" si="25"/>
        <v>22000000</v>
      </c>
      <c r="K145" s="20"/>
      <c r="L145" s="47">
        <f t="shared" si="28"/>
        <v>22000000</v>
      </c>
    </row>
    <row r="146" spans="1:12" s="45" customFormat="1" ht="15" hidden="1" outlineLevel="1" x14ac:dyDescent="0.25">
      <c r="A146" s="46" t="s">
        <v>148</v>
      </c>
      <c r="B146" s="49"/>
      <c r="C146" s="20">
        <v>585090150</v>
      </c>
      <c r="D146" s="27"/>
      <c r="E146" s="27"/>
      <c r="F146" s="27"/>
      <c r="G146" s="27"/>
      <c r="H146" s="20">
        <f t="shared" si="27"/>
        <v>585090150</v>
      </c>
      <c r="I146" s="15"/>
      <c r="J146" s="20">
        <f t="shared" si="25"/>
        <v>585090150</v>
      </c>
      <c r="K146" s="20"/>
      <c r="L146" s="47">
        <f t="shared" si="28"/>
        <v>585090150</v>
      </c>
    </row>
    <row r="147" spans="1:12" s="45" customFormat="1" ht="15" hidden="1" outlineLevel="1" x14ac:dyDescent="0.25">
      <c r="A147" s="46" t="s">
        <v>149</v>
      </c>
      <c r="B147" s="49"/>
      <c r="C147" s="20">
        <v>83000000</v>
      </c>
      <c r="D147" s="27"/>
      <c r="E147" s="27"/>
      <c r="F147" s="27"/>
      <c r="G147" s="27"/>
      <c r="H147" s="20">
        <f t="shared" si="27"/>
        <v>83000000</v>
      </c>
      <c r="I147" s="15"/>
      <c r="J147" s="20">
        <f t="shared" si="25"/>
        <v>83000000</v>
      </c>
      <c r="K147" s="20"/>
      <c r="L147" s="47">
        <f t="shared" si="28"/>
        <v>83000000</v>
      </c>
    </row>
    <row r="148" spans="1:12" s="45" customFormat="1" ht="15" hidden="1" outlineLevel="1" x14ac:dyDescent="0.25">
      <c r="A148" s="46" t="s">
        <v>150</v>
      </c>
      <c r="B148" s="49"/>
      <c r="C148" s="20">
        <v>130200000</v>
      </c>
      <c r="D148" s="27"/>
      <c r="E148" s="27"/>
      <c r="F148" s="27"/>
      <c r="G148" s="27"/>
      <c r="H148" s="20">
        <f t="shared" si="27"/>
        <v>130200000</v>
      </c>
      <c r="I148" s="15"/>
      <c r="J148" s="20">
        <f t="shared" si="25"/>
        <v>130200000</v>
      </c>
      <c r="K148" s="20"/>
      <c r="L148" s="47">
        <f t="shared" si="28"/>
        <v>130200000</v>
      </c>
    </row>
    <row r="149" spans="1:12" s="45" customFormat="1" ht="15" hidden="1" outlineLevel="1" x14ac:dyDescent="0.25">
      <c r="A149" s="46" t="s">
        <v>151</v>
      </c>
      <c r="B149" s="49"/>
      <c r="C149" s="20">
        <v>10000000</v>
      </c>
      <c r="D149" s="27"/>
      <c r="E149" s="27"/>
      <c r="F149" s="27"/>
      <c r="G149" s="27"/>
      <c r="H149" s="20">
        <f t="shared" si="27"/>
        <v>10000000</v>
      </c>
      <c r="I149" s="15"/>
      <c r="J149" s="20">
        <f t="shared" si="25"/>
        <v>10000000</v>
      </c>
      <c r="K149" s="20"/>
      <c r="L149" s="47">
        <f t="shared" si="28"/>
        <v>10000000</v>
      </c>
    </row>
    <row r="150" spans="1:12" s="45" customFormat="1" ht="15" collapsed="1" x14ac:dyDescent="0.25">
      <c r="A150" s="48" t="s">
        <v>152</v>
      </c>
      <c r="B150" s="49"/>
      <c r="C150" s="27">
        <f>SUM(C151:C154)</f>
        <v>156787626</v>
      </c>
      <c r="D150" s="27"/>
      <c r="E150" s="27"/>
      <c r="F150" s="27"/>
      <c r="G150" s="27"/>
      <c r="H150" s="15">
        <f>+B150+C150+D150+G150+E150+F150</f>
        <v>156787626</v>
      </c>
      <c r="I150" s="15"/>
      <c r="J150" s="27">
        <f>SUM(J151:J154)</f>
        <v>156787626</v>
      </c>
      <c r="K150" s="27">
        <f>SUM(K151:K154)</f>
        <v>0</v>
      </c>
      <c r="L150" s="28">
        <f>SUM(L151:L154)</f>
        <v>156787626</v>
      </c>
    </row>
    <row r="151" spans="1:12" s="45" customFormat="1" ht="15" hidden="1" outlineLevel="1" x14ac:dyDescent="0.25">
      <c r="A151" s="46" t="s">
        <v>153</v>
      </c>
      <c r="B151" s="49"/>
      <c r="C151" s="20">
        <v>50587626</v>
      </c>
      <c r="D151" s="27"/>
      <c r="E151" s="27"/>
      <c r="F151" s="27"/>
      <c r="G151" s="27"/>
      <c r="H151" s="20">
        <f t="shared" si="27"/>
        <v>50587626</v>
      </c>
      <c r="I151" s="15"/>
      <c r="J151" s="20">
        <f t="shared" si="25"/>
        <v>50587626</v>
      </c>
      <c r="K151" s="20"/>
      <c r="L151" s="47">
        <f>+J151+K151</f>
        <v>50587626</v>
      </c>
    </row>
    <row r="152" spans="1:12" s="45" customFormat="1" ht="15" hidden="1" outlineLevel="1" x14ac:dyDescent="0.25">
      <c r="A152" s="46" t="s">
        <v>154</v>
      </c>
      <c r="B152" s="49"/>
      <c r="C152" s="20">
        <v>36000000</v>
      </c>
      <c r="D152" s="27"/>
      <c r="E152" s="27"/>
      <c r="F152" s="27"/>
      <c r="G152" s="27"/>
      <c r="H152" s="20">
        <f t="shared" si="27"/>
        <v>36000000</v>
      </c>
      <c r="I152" s="15"/>
      <c r="J152" s="20">
        <f t="shared" si="25"/>
        <v>36000000</v>
      </c>
      <c r="K152" s="20"/>
      <c r="L152" s="47">
        <f>+J152+K152</f>
        <v>36000000</v>
      </c>
    </row>
    <row r="153" spans="1:12" s="45" customFormat="1" ht="15" hidden="1" outlineLevel="1" x14ac:dyDescent="0.25">
      <c r="A153" s="46" t="s">
        <v>155</v>
      </c>
      <c r="B153" s="49"/>
      <c r="C153" s="20">
        <v>33000000</v>
      </c>
      <c r="D153" s="27"/>
      <c r="E153" s="27"/>
      <c r="F153" s="27"/>
      <c r="G153" s="27"/>
      <c r="H153" s="20">
        <f t="shared" si="27"/>
        <v>33000000</v>
      </c>
      <c r="I153" s="15"/>
      <c r="J153" s="20">
        <f t="shared" si="25"/>
        <v>33000000</v>
      </c>
      <c r="K153" s="20"/>
      <c r="L153" s="47">
        <f>+J153+K153</f>
        <v>33000000</v>
      </c>
    </row>
    <row r="154" spans="1:12" s="45" customFormat="1" ht="15" hidden="1" outlineLevel="1" x14ac:dyDescent="0.25">
      <c r="A154" s="46" t="s">
        <v>156</v>
      </c>
      <c r="B154" s="49"/>
      <c r="C154" s="20">
        <v>37200000</v>
      </c>
      <c r="D154" s="27"/>
      <c r="E154" s="27"/>
      <c r="F154" s="27"/>
      <c r="G154" s="27"/>
      <c r="H154" s="20">
        <f t="shared" si="27"/>
        <v>37200000</v>
      </c>
      <c r="I154" s="15"/>
      <c r="J154" s="20">
        <f t="shared" si="25"/>
        <v>37200000</v>
      </c>
      <c r="K154" s="20"/>
      <c r="L154" s="47">
        <f>+J154+K154</f>
        <v>37200000</v>
      </c>
    </row>
    <row r="155" spans="1:12" s="45" customFormat="1" ht="15" collapsed="1" x14ac:dyDescent="0.25">
      <c r="A155" s="46"/>
      <c r="B155" s="49"/>
      <c r="C155" s="27"/>
      <c r="D155" s="27"/>
      <c r="E155" s="27"/>
      <c r="F155" s="27"/>
      <c r="G155" s="27"/>
      <c r="H155" s="20"/>
      <c r="I155" s="27"/>
      <c r="J155" s="20"/>
      <c r="K155" s="20"/>
      <c r="L155" s="47"/>
    </row>
    <row r="156" spans="1:12" s="45" customFormat="1" ht="15" x14ac:dyDescent="0.25">
      <c r="A156" s="48" t="s">
        <v>157</v>
      </c>
      <c r="B156" s="49"/>
      <c r="C156" s="27"/>
      <c r="D156" s="27">
        <f>+D157+D163+D174</f>
        <v>1277482235</v>
      </c>
      <c r="E156" s="27"/>
      <c r="F156" s="27"/>
      <c r="G156" s="27"/>
      <c r="H156" s="27">
        <f>+H157+H163+H174</f>
        <v>1277482235</v>
      </c>
      <c r="I156" s="27"/>
      <c r="J156" s="15">
        <f>+H156+I156</f>
        <v>1277482235</v>
      </c>
      <c r="K156" s="27">
        <f>+K157+K163+K174</f>
        <v>285000000</v>
      </c>
      <c r="L156" s="16">
        <f>+J156+K156</f>
        <v>1562482235</v>
      </c>
    </row>
    <row r="157" spans="1:12" s="45" customFormat="1" ht="15" x14ac:dyDescent="0.25">
      <c r="A157" s="48" t="s">
        <v>158</v>
      </c>
      <c r="B157" s="27"/>
      <c r="C157" s="27"/>
      <c r="D157" s="27">
        <f>SUM(D158:D162)</f>
        <v>222163750</v>
      </c>
      <c r="E157" s="27">
        <f t="shared" ref="E157:L157" si="29">SUM(E158:E162)</f>
        <v>0</v>
      </c>
      <c r="F157" s="27">
        <f t="shared" si="29"/>
        <v>0</v>
      </c>
      <c r="G157" s="27">
        <f t="shared" si="29"/>
        <v>0</v>
      </c>
      <c r="H157" s="27">
        <f t="shared" si="29"/>
        <v>222163750</v>
      </c>
      <c r="I157" s="27">
        <f t="shared" si="29"/>
        <v>0</v>
      </c>
      <c r="J157" s="27">
        <f t="shared" si="29"/>
        <v>222163750</v>
      </c>
      <c r="K157" s="27">
        <f t="shared" si="29"/>
        <v>180000000</v>
      </c>
      <c r="L157" s="28">
        <f t="shared" si="29"/>
        <v>402163750</v>
      </c>
    </row>
    <row r="158" spans="1:12" s="45" customFormat="1" ht="15" hidden="1" outlineLevel="1" x14ac:dyDescent="0.25">
      <c r="A158" s="46" t="s">
        <v>159</v>
      </c>
      <c r="B158" s="27"/>
      <c r="C158" s="27"/>
      <c r="D158" s="20">
        <v>188372982</v>
      </c>
      <c r="E158" s="27"/>
      <c r="F158" s="27"/>
      <c r="G158" s="27"/>
      <c r="H158" s="19">
        <f>+'[2]Consolidado Investigación'!$B$9+'[2]Consolidado Investigación'!$B$10+'[2]Consolidado Investigación'!$B$11</f>
        <v>188372982</v>
      </c>
      <c r="I158" s="27"/>
      <c r="J158" s="20">
        <f>+H158+I158</f>
        <v>188372982</v>
      </c>
      <c r="K158" s="20"/>
      <c r="L158" s="47">
        <f>+J158+K158</f>
        <v>188372982</v>
      </c>
    </row>
    <row r="159" spans="1:12" s="45" customFormat="1" ht="15" hidden="1" outlineLevel="1" x14ac:dyDescent="0.25">
      <c r="A159" s="46" t="s">
        <v>160</v>
      </c>
      <c r="B159" s="27"/>
      <c r="C159" s="27"/>
      <c r="D159" s="20">
        <v>8370768</v>
      </c>
      <c r="E159" s="27"/>
      <c r="F159" s="27"/>
      <c r="G159" s="27"/>
      <c r="H159" s="19">
        <f>+B159+C159+D159+G159+E159+F159</f>
        <v>8370768</v>
      </c>
      <c r="I159" s="27"/>
      <c r="J159" s="20">
        <f>+H159+I159</f>
        <v>8370768</v>
      </c>
      <c r="K159" s="20"/>
      <c r="L159" s="47">
        <f>+J159+K159</f>
        <v>8370768</v>
      </c>
    </row>
    <row r="160" spans="1:12" s="45" customFormat="1" ht="15" hidden="1" outlineLevel="1" x14ac:dyDescent="0.25">
      <c r="A160" s="46" t="s">
        <v>161</v>
      </c>
      <c r="B160" s="27"/>
      <c r="C160" s="27"/>
      <c r="D160" s="20">
        <v>10420000</v>
      </c>
      <c r="E160" s="27"/>
      <c r="F160" s="27"/>
      <c r="G160" s="27"/>
      <c r="H160" s="19">
        <f>+B160+C160+D160+G160+E160+F160</f>
        <v>10420000</v>
      </c>
      <c r="I160" s="27"/>
      <c r="J160" s="20">
        <f>+H160+I160</f>
        <v>10420000</v>
      </c>
      <c r="K160" s="20"/>
      <c r="L160" s="47">
        <f>+J160+K160</f>
        <v>10420000</v>
      </c>
    </row>
    <row r="161" spans="1:12" s="45" customFormat="1" ht="15" hidden="1" outlineLevel="1" x14ac:dyDescent="0.25">
      <c r="A161" s="46" t="s">
        <v>162</v>
      </c>
      <c r="B161" s="27"/>
      <c r="C161" s="27"/>
      <c r="D161" s="20">
        <v>15000000</v>
      </c>
      <c r="E161" s="27"/>
      <c r="F161" s="27"/>
      <c r="G161" s="27"/>
      <c r="H161" s="19">
        <f>+B161+C161+D161+G161+E161+F161</f>
        <v>15000000</v>
      </c>
      <c r="I161" s="27"/>
      <c r="J161" s="20">
        <f>+H161+I161</f>
        <v>15000000</v>
      </c>
      <c r="K161" s="20"/>
      <c r="L161" s="47">
        <f>+J161+K161</f>
        <v>15000000</v>
      </c>
    </row>
    <row r="162" spans="1:12" s="45" customFormat="1" ht="15" hidden="1" outlineLevel="1" x14ac:dyDescent="0.25">
      <c r="A162" s="46" t="s">
        <v>163</v>
      </c>
      <c r="B162" s="27"/>
      <c r="C162" s="27"/>
      <c r="D162" s="20"/>
      <c r="E162" s="27"/>
      <c r="F162" s="27"/>
      <c r="G162" s="27"/>
      <c r="H162" s="19"/>
      <c r="I162" s="27"/>
      <c r="J162" s="20">
        <f>+H162+I162</f>
        <v>0</v>
      </c>
      <c r="K162" s="20">
        <v>180000000</v>
      </c>
      <c r="L162" s="47">
        <f>+J162+K162</f>
        <v>180000000</v>
      </c>
    </row>
    <row r="163" spans="1:12" s="45" customFormat="1" ht="15" collapsed="1" x14ac:dyDescent="0.25">
      <c r="A163" s="48" t="s">
        <v>164</v>
      </c>
      <c r="B163" s="27"/>
      <c r="C163" s="27"/>
      <c r="D163" s="27">
        <f>+D164+D169</f>
        <v>670400000</v>
      </c>
      <c r="E163" s="27"/>
      <c r="F163" s="27"/>
      <c r="G163" s="27"/>
      <c r="H163" s="27">
        <f>+H164+H169</f>
        <v>670400000</v>
      </c>
      <c r="I163" s="27"/>
      <c r="J163" s="27">
        <f>+J164+J169</f>
        <v>670400000</v>
      </c>
      <c r="K163" s="27">
        <f>+K164+K169</f>
        <v>105000000</v>
      </c>
      <c r="L163" s="28">
        <f>+L164+L169</f>
        <v>775400000</v>
      </c>
    </row>
    <row r="164" spans="1:12" s="45" customFormat="1" ht="15" hidden="1" outlineLevel="1" x14ac:dyDescent="0.25">
      <c r="A164" s="48" t="s">
        <v>165</v>
      </c>
      <c r="B164" s="27"/>
      <c r="C164" s="27"/>
      <c r="D164" s="27">
        <f>SUM(D165:D168)</f>
        <v>211000000</v>
      </c>
      <c r="E164" s="27"/>
      <c r="F164" s="27"/>
      <c r="G164" s="27"/>
      <c r="H164" s="27">
        <f>SUM(H165:H168)</f>
        <v>211000000</v>
      </c>
      <c r="I164" s="27"/>
      <c r="J164" s="27">
        <f>SUM(J165:J168)</f>
        <v>211000000</v>
      </c>
      <c r="K164" s="27">
        <f>SUM(K165:K168)</f>
        <v>105000000</v>
      </c>
      <c r="L164" s="28">
        <f>SUM(L165:L168)</f>
        <v>316000000</v>
      </c>
    </row>
    <row r="165" spans="1:12" s="45" customFormat="1" ht="15" hidden="1" outlineLevel="2" x14ac:dyDescent="0.25">
      <c r="A165" s="46" t="s">
        <v>166</v>
      </c>
      <c r="B165" s="27"/>
      <c r="C165" s="27"/>
      <c r="D165" s="20">
        <v>32000000</v>
      </c>
      <c r="E165" s="27"/>
      <c r="F165" s="27"/>
      <c r="G165" s="27"/>
      <c r="H165" s="19">
        <f>+B165+C165+D165+G165+E165+F165</f>
        <v>32000000</v>
      </c>
      <c r="I165" s="27"/>
      <c r="J165" s="20">
        <f>+H165+I165</f>
        <v>32000000</v>
      </c>
      <c r="K165" s="20">
        <v>105000000</v>
      </c>
      <c r="L165" s="47">
        <f>+J165+K165</f>
        <v>137000000</v>
      </c>
    </row>
    <row r="166" spans="1:12" s="45" customFormat="1" ht="15" hidden="1" outlineLevel="2" x14ac:dyDescent="0.25">
      <c r="A166" s="46" t="s">
        <v>167</v>
      </c>
      <c r="B166" s="27"/>
      <c r="C166" s="27"/>
      <c r="D166" s="20">
        <v>60000000</v>
      </c>
      <c r="E166" s="27"/>
      <c r="F166" s="27"/>
      <c r="G166" s="27"/>
      <c r="H166" s="19">
        <f>+B166+C166+D166+G166+E166+F166</f>
        <v>60000000</v>
      </c>
      <c r="I166" s="27"/>
      <c r="J166" s="20">
        <f>+H166+I166</f>
        <v>60000000</v>
      </c>
      <c r="K166" s="20"/>
      <c r="L166" s="47">
        <f>+J166+K166</f>
        <v>60000000</v>
      </c>
    </row>
    <row r="167" spans="1:12" s="45" customFormat="1" ht="15" hidden="1" outlineLevel="2" x14ac:dyDescent="0.25">
      <c r="A167" s="46" t="s">
        <v>168</v>
      </c>
      <c r="B167" s="27"/>
      <c r="C167" s="27"/>
      <c r="D167" s="20">
        <v>44000000</v>
      </c>
      <c r="E167" s="27"/>
      <c r="F167" s="27"/>
      <c r="G167" s="27"/>
      <c r="H167" s="19">
        <f>+B167+C167+D167+G167+E167+F167</f>
        <v>44000000</v>
      </c>
      <c r="I167" s="27"/>
      <c r="J167" s="20">
        <f>+H167+I167</f>
        <v>44000000</v>
      </c>
      <c r="K167" s="20"/>
      <c r="L167" s="47">
        <f>+J167+K167</f>
        <v>44000000</v>
      </c>
    </row>
    <row r="168" spans="1:12" s="45" customFormat="1" ht="15" hidden="1" outlineLevel="2" x14ac:dyDescent="0.25">
      <c r="A168" s="46" t="s">
        <v>169</v>
      </c>
      <c r="B168" s="27"/>
      <c r="C168" s="27"/>
      <c r="D168" s="20">
        <v>75000000</v>
      </c>
      <c r="E168" s="27"/>
      <c r="F168" s="27"/>
      <c r="G168" s="27"/>
      <c r="H168" s="19">
        <f>+B168+C168+D168+G168+E168+F168</f>
        <v>75000000</v>
      </c>
      <c r="I168" s="27"/>
      <c r="J168" s="20">
        <f>+H168+I168</f>
        <v>75000000</v>
      </c>
      <c r="K168" s="20"/>
      <c r="L168" s="47">
        <f>+J168+K168</f>
        <v>75000000</v>
      </c>
    </row>
    <row r="169" spans="1:12" s="45" customFormat="1" ht="15" hidden="1" outlineLevel="1" x14ac:dyDescent="0.25">
      <c r="A169" s="48" t="s">
        <v>170</v>
      </c>
      <c r="B169" s="27"/>
      <c r="C169" s="27"/>
      <c r="D169" s="27">
        <f>SUM(D170:D173)</f>
        <v>459400000</v>
      </c>
      <c r="E169" s="27"/>
      <c r="F169" s="27"/>
      <c r="G169" s="27"/>
      <c r="H169" s="27">
        <f>SUM(H170:H173)</f>
        <v>459400000</v>
      </c>
      <c r="I169" s="27"/>
      <c r="J169" s="27">
        <f>SUM(J170:J173)</f>
        <v>459400000</v>
      </c>
      <c r="K169" s="27">
        <f>SUM(K170:K173)</f>
        <v>0</v>
      </c>
      <c r="L169" s="28">
        <f>SUM(L170:L173)</f>
        <v>459400000</v>
      </c>
    </row>
    <row r="170" spans="1:12" s="45" customFormat="1" ht="15" hidden="1" outlineLevel="2" x14ac:dyDescent="0.25">
      <c r="A170" s="46" t="s">
        <v>171</v>
      </c>
      <c r="B170" s="27"/>
      <c r="C170" s="27"/>
      <c r="D170" s="20">
        <v>83000000</v>
      </c>
      <c r="E170" s="27"/>
      <c r="F170" s="27"/>
      <c r="G170" s="27"/>
      <c r="H170" s="19">
        <f>+B170+C170+D170+G170+E170+F170</f>
        <v>83000000</v>
      </c>
      <c r="I170" s="27"/>
      <c r="J170" s="20">
        <f>+H170+I170</f>
        <v>83000000</v>
      </c>
      <c r="K170" s="20"/>
      <c r="L170" s="47">
        <f>+J170+K170</f>
        <v>83000000</v>
      </c>
    </row>
    <row r="171" spans="1:12" s="45" customFormat="1" ht="15" hidden="1" outlineLevel="2" x14ac:dyDescent="0.25">
      <c r="A171" s="46" t="s">
        <v>172</v>
      </c>
      <c r="B171" s="27"/>
      <c r="C171" s="27"/>
      <c r="D171" s="20">
        <v>26400000</v>
      </c>
      <c r="E171" s="27"/>
      <c r="F171" s="27"/>
      <c r="G171" s="27"/>
      <c r="H171" s="19">
        <f>+B171+C171+D171+G171+E171+F171</f>
        <v>26400000</v>
      </c>
      <c r="I171" s="27"/>
      <c r="J171" s="20">
        <f>+H171+I171</f>
        <v>26400000</v>
      </c>
      <c r="K171" s="20"/>
      <c r="L171" s="47">
        <f>+J171+K171</f>
        <v>26400000</v>
      </c>
    </row>
    <row r="172" spans="1:12" s="45" customFormat="1" ht="15" hidden="1" outlineLevel="2" x14ac:dyDescent="0.25">
      <c r="A172" s="46" t="s">
        <v>173</v>
      </c>
      <c r="B172" s="27"/>
      <c r="C172" s="27"/>
      <c r="D172" s="20">
        <v>250000000</v>
      </c>
      <c r="E172" s="27"/>
      <c r="F172" s="27"/>
      <c r="G172" s="27"/>
      <c r="H172" s="19">
        <f>+B172+C172+D172+G172+E172+F172</f>
        <v>250000000</v>
      </c>
      <c r="I172" s="27"/>
      <c r="J172" s="20">
        <f>+H172+I172</f>
        <v>250000000</v>
      </c>
      <c r="K172" s="20"/>
      <c r="L172" s="47">
        <f>+J172+K172</f>
        <v>250000000</v>
      </c>
    </row>
    <row r="173" spans="1:12" s="45" customFormat="1" ht="15" hidden="1" outlineLevel="2" x14ac:dyDescent="0.25">
      <c r="A173" s="46" t="s">
        <v>174</v>
      </c>
      <c r="B173" s="27"/>
      <c r="C173" s="27"/>
      <c r="D173" s="20">
        <v>100000000</v>
      </c>
      <c r="E173" s="27"/>
      <c r="F173" s="27"/>
      <c r="G173" s="27"/>
      <c r="H173" s="19">
        <f>+B173+C173+D173+G173+E173+F173</f>
        <v>100000000</v>
      </c>
      <c r="I173" s="27"/>
      <c r="J173" s="20">
        <f>+H173+I173</f>
        <v>100000000</v>
      </c>
      <c r="K173" s="20"/>
      <c r="L173" s="47">
        <f>+J173+K173</f>
        <v>100000000</v>
      </c>
    </row>
    <row r="174" spans="1:12" s="45" customFormat="1" ht="15" collapsed="1" x14ac:dyDescent="0.25">
      <c r="A174" s="48" t="s">
        <v>175</v>
      </c>
      <c r="B174" s="27"/>
      <c r="C174" s="27"/>
      <c r="D174" s="27">
        <f>+D175+D181+D185+D186</f>
        <v>384918485</v>
      </c>
      <c r="E174" s="27"/>
      <c r="F174" s="27"/>
      <c r="G174" s="27"/>
      <c r="H174" s="27">
        <f>+H175+H181+H185+H186</f>
        <v>384918485</v>
      </c>
      <c r="I174" s="27"/>
      <c r="J174" s="27">
        <f>+J175+J181+J185+J186</f>
        <v>384918485</v>
      </c>
      <c r="K174" s="27">
        <f>+K175+K181+K185+K186</f>
        <v>0</v>
      </c>
      <c r="L174" s="28">
        <f>+L175+L181+L185+L186</f>
        <v>384918485</v>
      </c>
    </row>
    <row r="175" spans="1:12" s="45" customFormat="1" ht="15" hidden="1" outlineLevel="1" x14ac:dyDescent="0.25">
      <c r="A175" s="48" t="s">
        <v>176</v>
      </c>
      <c r="B175" s="27"/>
      <c r="C175" s="27"/>
      <c r="D175" s="27">
        <f>SUM(D176:D180)</f>
        <v>130294983</v>
      </c>
      <c r="E175" s="27"/>
      <c r="F175" s="27"/>
      <c r="G175" s="27"/>
      <c r="H175" s="27">
        <f>SUM(H176:H180)</f>
        <v>130294983</v>
      </c>
      <c r="I175" s="27"/>
      <c r="J175" s="27">
        <f>SUM(J176:J180)</f>
        <v>130294983</v>
      </c>
      <c r="K175" s="27">
        <f>SUM(K176:K180)</f>
        <v>0</v>
      </c>
      <c r="L175" s="28">
        <f>SUM(L176:L180)</f>
        <v>130294983</v>
      </c>
    </row>
    <row r="176" spans="1:12" s="45" customFormat="1" ht="15" hidden="1" outlineLevel="2" x14ac:dyDescent="0.25">
      <c r="A176" s="46" t="s">
        <v>177</v>
      </c>
      <c r="B176" s="27"/>
      <c r="C176" s="27"/>
      <c r="D176" s="19">
        <v>14199990</v>
      </c>
      <c r="E176" s="27"/>
      <c r="F176" s="27"/>
      <c r="G176" s="27"/>
      <c r="H176" s="19">
        <f>+B176+C176+D176+G176+E176+F176</f>
        <v>14199990</v>
      </c>
      <c r="I176" s="27"/>
      <c r="J176" s="20">
        <f>+H176+I176</f>
        <v>14199990</v>
      </c>
      <c r="K176" s="20"/>
      <c r="L176" s="47">
        <f>+J176+K176</f>
        <v>14199990</v>
      </c>
    </row>
    <row r="177" spans="1:12" s="45" customFormat="1" ht="15" hidden="1" outlineLevel="2" x14ac:dyDescent="0.25">
      <c r="A177" s="46" t="s">
        <v>178</v>
      </c>
      <c r="B177" s="27"/>
      <c r="C177" s="27"/>
      <c r="D177" s="19">
        <v>16903493</v>
      </c>
      <c r="E177" s="27"/>
      <c r="F177" s="27"/>
      <c r="G177" s="27"/>
      <c r="H177" s="19">
        <f>+B177+C177+D177+G177+E177+F177</f>
        <v>16903493</v>
      </c>
      <c r="I177" s="27"/>
      <c r="J177" s="20">
        <f>+H177+I177</f>
        <v>16903493</v>
      </c>
      <c r="K177" s="20"/>
      <c r="L177" s="47">
        <f>+J177+K177</f>
        <v>16903493</v>
      </c>
    </row>
    <row r="178" spans="1:12" s="45" customFormat="1" ht="15" hidden="1" outlineLevel="2" x14ac:dyDescent="0.25">
      <c r="A178" s="46" t="s">
        <v>179</v>
      </c>
      <c r="B178" s="27"/>
      <c r="C178" s="27"/>
      <c r="D178" s="19">
        <v>21463500</v>
      </c>
      <c r="E178" s="27"/>
      <c r="F178" s="27"/>
      <c r="G178" s="27"/>
      <c r="H178" s="19">
        <f>+B178+C178+D178+G178+E178+F178</f>
        <v>21463500</v>
      </c>
      <c r="I178" s="27"/>
      <c r="J178" s="20">
        <f>+H178+I178</f>
        <v>21463500</v>
      </c>
      <c r="K178" s="20"/>
      <c r="L178" s="47">
        <f>+J178+K178</f>
        <v>21463500</v>
      </c>
    </row>
    <row r="179" spans="1:12" s="45" customFormat="1" ht="15" hidden="1" outlineLevel="2" x14ac:dyDescent="0.25">
      <c r="A179" s="46" t="s">
        <v>180</v>
      </c>
      <c r="B179" s="27"/>
      <c r="C179" s="27"/>
      <c r="D179" s="19">
        <v>57728000</v>
      </c>
      <c r="E179" s="27"/>
      <c r="F179" s="27"/>
      <c r="G179" s="27"/>
      <c r="H179" s="19">
        <f>+B179+C179+D179+G179+E179+F179</f>
        <v>57728000</v>
      </c>
      <c r="I179" s="27"/>
      <c r="J179" s="20">
        <f>+H179+I179</f>
        <v>57728000</v>
      </c>
      <c r="K179" s="20"/>
      <c r="L179" s="47">
        <f>+J179+K179</f>
        <v>57728000</v>
      </c>
    </row>
    <row r="180" spans="1:12" s="45" customFormat="1" ht="15" hidden="1" outlineLevel="2" x14ac:dyDescent="0.25">
      <c r="A180" s="46" t="s">
        <v>181</v>
      </c>
      <c r="B180" s="27"/>
      <c r="C180" s="27"/>
      <c r="D180" s="19">
        <v>20000000</v>
      </c>
      <c r="E180" s="27"/>
      <c r="F180" s="27"/>
      <c r="G180" s="27"/>
      <c r="H180" s="19">
        <f>+B180+C180+D180+G180+E180+F180</f>
        <v>20000000</v>
      </c>
      <c r="I180" s="27"/>
      <c r="J180" s="20">
        <f>+H180+I180</f>
        <v>20000000</v>
      </c>
      <c r="K180" s="20"/>
      <c r="L180" s="47">
        <f>+J180+K180</f>
        <v>20000000</v>
      </c>
    </row>
    <row r="181" spans="1:12" s="45" customFormat="1" ht="15" hidden="1" outlineLevel="1" x14ac:dyDescent="0.25">
      <c r="A181" s="48" t="s">
        <v>182</v>
      </c>
      <c r="B181" s="27"/>
      <c r="C181" s="27"/>
      <c r="D181" s="27">
        <f>SUM(D182:D184)</f>
        <v>204623502</v>
      </c>
      <c r="E181" s="27"/>
      <c r="F181" s="27"/>
      <c r="G181" s="27"/>
      <c r="H181" s="27">
        <f>SUM(H182:H184)</f>
        <v>204623502</v>
      </c>
      <c r="I181" s="27"/>
      <c r="J181" s="27">
        <f>SUM(J182:J184)</f>
        <v>204623502</v>
      </c>
      <c r="K181" s="27">
        <f>SUM(K182:K184)</f>
        <v>0</v>
      </c>
      <c r="L181" s="28">
        <f>SUM(L182:L184)</f>
        <v>204623502</v>
      </c>
    </row>
    <row r="182" spans="1:12" s="45" customFormat="1" ht="15" hidden="1" outlineLevel="2" x14ac:dyDescent="0.25">
      <c r="A182" s="46" t="s">
        <v>183</v>
      </c>
      <c r="B182" s="27"/>
      <c r="C182" s="27"/>
      <c r="D182" s="19">
        <v>52760264</v>
      </c>
      <c r="E182" s="27"/>
      <c r="F182" s="27"/>
      <c r="G182" s="27"/>
      <c r="H182" s="19">
        <f>+B182+C182+D182+G182+E182+F182</f>
        <v>52760264</v>
      </c>
      <c r="I182" s="27"/>
      <c r="J182" s="20">
        <f>+H182+I182</f>
        <v>52760264</v>
      </c>
      <c r="K182" s="20"/>
      <c r="L182" s="47">
        <f>+J182+K182</f>
        <v>52760264</v>
      </c>
    </row>
    <row r="183" spans="1:12" s="45" customFormat="1" ht="15" hidden="1" outlineLevel="2" x14ac:dyDescent="0.25">
      <c r="A183" s="46" t="s">
        <v>184</v>
      </c>
      <c r="B183" s="27"/>
      <c r="C183" s="27"/>
      <c r="D183" s="19">
        <v>50017738</v>
      </c>
      <c r="E183" s="27"/>
      <c r="F183" s="27"/>
      <c r="G183" s="27"/>
      <c r="H183" s="19">
        <f>+B183+C183+D183+G183+E183+F183</f>
        <v>50017738</v>
      </c>
      <c r="I183" s="27"/>
      <c r="J183" s="20">
        <f>+H183+I183</f>
        <v>50017738</v>
      </c>
      <c r="K183" s="20"/>
      <c r="L183" s="47">
        <f>+J183+K183</f>
        <v>50017738</v>
      </c>
    </row>
    <row r="184" spans="1:12" s="45" customFormat="1" ht="15" hidden="1" outlineLevel="2" x14ac:dyDescent="0.25">
      <c r="A184" s="46" t="s">
        <v>185</v>
      </c>
      <c r="B184" s="27"/>
      <c r="C184" s="27"/>
      <c r="D184" s="19">
        <v>101845500</v>
      </c>
      <c r="E184" s="27"/>
      <c r="F184" s="27"/>
      <c r="G184" s="27"/>
      <c r="H184" s="19">
        <f>+B184+C184+D184+G184+E184+F184</f>
        <v>101845500</v>
      </c>
      <c r="I184" s="27"/>
      <c r="J184" s="20">
        <f>+H184+I184</f>
        <v>101845500</v>
      </c>
      <c r="K184" s="20"/>
      <c r="L184" s="47">
        <f>+J184+K184</f>
        <v>101845500</v>
      </c>
    </row>
    <row r="185" spans="1:12" s="45" customFormat="1" ht="15" hidden="1" outlineLevel="1" x14ac:dyDescent="0.25">
      <c r="A185" s="48" t="s">
        <v>186</v>
      </c>
      <c r="B185" s="27"/>
      <c r="C185" s="27"/>
      <c r="D185" s="27">
        <v>20000000</v>
      </c>
      <c r="E185" s="27"/>
      <c r="F185" s="27"/>
      <c r="G185" s="27"/>
      <c r="H185" s="15">
        <f>+B185+C185+D185+G185+E185+F185</f>
        <v>20000000</v>
      </c>
      <c r="I185" s="15"/>
      <c r="J185" s="15">
        <f>+H185+I185</f>
        <v>20000000</v>
      </c>
      <c r="K185" s="15"/>
      <c r="L185" s="16">
        <f>+J185+K185</f>
        <v>20000000</v>
      </c>
    </row>
    <row r="186" spans="1:12" s="45" customFormat="1" ht="15" hidden="1" outlineLevel="1" x14ac:dyDescent="0.25">
      <c r="A186" s="48" t="s">
        <v>187</v>
      </c>
      <c r="B186" s="27"/>
      <c r="C186" s="27"/>
      <c r="D186" s="27">
        <v>30000000</v>
      </c>
      <c r="E186" s="27"/>
      <c r="F186" s="27"/>
      <c r="G186" s="27"/>
      <c r="H186" s="15">
        <f>+B186+C186+D186+G186+E186+F186</f>
        <v>30000000</v>
      </c>
      <c r="I186" s="15"/>
      <c r="J186" s="15">
        <f>+H186+I186</f>
        <v>30000000</v>
      </c>
      <c r="K186" s="15"/>
      <c r="L186" s="16">
        <f>+J186+K186</f>
        <v>30000000</v>
      </c>
    </row>
    <row r="187" spans="1:12" s="45" customFormat="1" ht="15" collapsed="1" x14ac:dyDescent="0.25">
      <c r="A187" s="46"/>
      <c r="B187" s="27"/>
      <c r="C187" s="27"/>
      <c r="D187" s="27"/>
      <c r="E187" s="27"/>
      <c r="F187" s="27"/>
      <c r="G187" s="27"/>
      <c r="H187" s="19"/>
      <c r="I187" s="27"/>
      <c r="J187" s="20"/>
      <c r="K187" s="20"/>
      <c r="L187" s="47"/>
    </row>
    <row r="188" spans="1:12" s="45" customFormat="1" ht="15" x14ac:dyDescent="0.25">
      <c r="A188" s="48" t="s">
        <v>188</v>
      </c>
      <c r="B188" s="27"/>
      <c r="C188" s="27"/>
      <c r="D188" s="27"/>
      <c r="E188" s="15">
        <f>+E189</f>
        <v>229329000</v>
      </c>
      <c r="F188" s="15"/>
      <c r="G188" s="15"/>
      <c r="H188" s="15">
        <f>+H189</f>
        <v>229329000</v>
      </c>
      <c r="I188" s="15"/>
      <c r="J188" s="15">
        <f>+H188+I188</f>
        <v>229329000</v>
      </c>
      <c r="K188" s="15">
        <f>+K189</f>
        <v>0</v>
      </c>
      <c r="L188" s="16">
        <f>+J188+K188</f>
        <v>229329000</v>
      </c>
    </row>
    <row r="189" spans="1:12" s="45" customFormat="1" ht="15" x14ac:dyDescent="0.25">
      <c r="A189" s="48" t="s">
        <v>189</v>
      </c>
      <c r="B189" s="27"/>
      <c r="C189" s="27"/>
      <c r="D189" s="27"/>
      <c r="E189" s="27">
        <f>SUM(E190:E192)</f>
        <v>229329000</v>
      </c>
      <c r="F189" s="27"/>
      <c r="G189" s="27"/>
      <c r="H189" s="27">
        <f>SUM(H190:H192)</f>
        <v>229329000</v>
      </c>
      <c r="I189" s="27"/>
      <c r="J189" s="27">
        <f>SUM(J190:J192)</f>
        <v>229329000</v>
      </c>
      <c r="K189" s="27">
        <f>SUM(K190:K192)</f>
        <v>0</v>
      </c>
      <c r="L189" s="28">
        <f>SUM(L190:L192)</f>
        <v>229329000</v>
      </c>
    </row>
    <row r="190" spans="1:12" s="45" customFormat="1" ht="15" hidden="1" outlineLevel="1" x14ac:dyDescent="0.25">
      <c r="A190" s="46" t="s">
        <v>190</v>
      </c>
      <c r="B190" s="27"/>
      <c r="C190" s="27"/>
      <c r="D190" s="27"/>
      <c r="E190" s="20">
        <v>43865000</v>
      </c>
      <c r="F190" s="27"/>
      <c r="G190" s="27"/>
      <c r="H190" s="19">
        <f>+B190+C190+D190+G190+E190+F190</f>
        <v>43865000</v>
      </c>
      <c r="I190" s="27"/>
      <c r="J190" s="20">
        <f>+H190+I190</f>
        <v>43865000</v>
      </c>
      <c r="K190" s="20"/>
      <c r="L190" s="47">
        <f>+J190+K190</f>
        <v>43865000</v>
      </c>
    </row>
    <row r="191" spans="1:12" s="45" customFormat="1" ht="15" hidden="1" outlineLevel="1" x14ac:dyDescent="0.25">
      <c r="A191" s="46" t="s">
        <v>191</v>
      </c>
      <c r="B191" s="27"/>
      <c r="C191" s="27"/>
      <c r="D191" s="27"/>
      <c r="E191" s="20">
        <v>179460000</v>
      </c>
      <c r="F191" s="27"/>
      <c r="G191" s="27"/>
      <c r="H191" s="19">
        <f>+B191+C191+D191+G191+E191+F191</f>
        <v>179460000</v>
      </c>
      <c r="I191" s="27"/>
      <c r="J191" s="20">
        <f>+H191+I191</f>
        <v>179460000</v>
      </c>
      <c r="K191" s="20"/>
      <c r="L191" s="47">
        <f>+J191+K191</f>
        <v>179460000</v>
      </c>
    </row>
    <row r="192" spans="1:12" s="45" customFormat="1" ht="15" hidden="1" outlineLevel="1" x14ac:dyDescent="0.25">
      <c r="A192" s="46" t="s">
        <v>192</v>
      </c>
      <c r="B192" s="27"/>
      <c r="C192" s="27"/>
      <c r="D192" s="27"/>
      <c r="E192" s="20">
        <v>6004000</v>
      </c>
      <c r="F192" s="27"/>
      <c r="G192" s="27"/>
      <c r="H192" s="19">
        <f>+B192+C192+D192+G192+E192+F192</f>
        <v>6004000</v>
      </c>
      <c r="I192" s="27"/>
      <c r="J192" s="20">
        <f>+H192+I192</f>
        <v>6004000</v>
      </c>
      <c r="K192" s="20"/>
      <c r="L192" s="47">
        <f>+J192+K192</f>
        <v>6004000</v>
      </c>
    </row>
    <row r="193" spans="1:18" s="45" customFormat="1" ht="15" collapsed="1" x14ac:dyDescent="0.25">
      <c r="A193" s="46"/>
      <c r="B193" s="19"/>
      <c r="C193" s="27"/>
      <c r="D193" s="27"/>
      <c r="E193" s="27"/>
      <c r="F193" s="27"/>
      <c r="G193" s="27"/>
      <c r="H193" s="19"/>
      <c r="I193" s="27"/>
      <c r="J193" s="20"/>
      <c r="K193" s="20"/>
      <c r="L193" s="47"/>
    </row>
    <row r="194" spans="1:18" ht="15" x14ac:dyDescent="0.25">
      <c r="A194" s="44" t="s">
        <v>193</v>
      </c>
      <c r="B194" s="19"/>
      <c r="C194" s="19"/>
      <c r="D194" s="19"/>
      <c r="E194" s="19"/>
      <c r="F194" s="19"/>
      <c r="G194" s="19"/>
      <c r="H194" s="19"/>
      <c r="I194" s="27">
        <f>+I195+I196</f>
        <v>2679118339.072258</v>
      </c>
      <c r="J194" s="27">
        <f>+I194+H194</f>
        <v>2679118339.072258</v>
      </c>
      <c r="K194" s="27">
        <f>+K195+K196</f>
        <v>173817673</v>
      </c>
      <c r="L194" s="28">
        <f>+K194+J194</f>
        <v>2852936012.072258</v>
      </c>
    </row>
    <row r="195" spans="1:18" ht="14.25" outlineLevel="1" x14ac:dyDescent="0.2">
      <c r="A195" s="52" t="s">
        <v>194</v>
      </c>
      <c r="B195" s="19"/>
      <c r="C195" s="19"/>
      <c r="D195" s="19"/>
      <c r="E195" s="19"/>
      <c r="F195" s="19"/>
      <c r="G195" s="19"/>
      <c r="H195" s="19"/>
      <c r="I195" s="20">
        <f>+('[3]Anexo 1 Minagricultura'!B14+'[3]Anexo 1 Minagricultura'!B18)*0.1</f>
        <v>1674448961.9201612</v>
      </c>
      <c r="J195" s="20">
        <f>+I195+H195</f>
        <v>1674448961.9201612</v>
      </c>
      <c r="K195" s="20">
        <v>108636046</v>
      </c>
      <c r="L195" s="47">
        <f>+K195+J195</f>
        <v>1783085007.9201612</v>
      </c>
    </row>
    <row r="196" spans="1:18" ht="14.25" outlineLevel="1" x14ac:dyDescent="0.2">
      <c r="A196" s="52" t="s">
        <v>195</v>
      </c>
      <c r="B196" s="19"/>
      <c r="C196" s="19"/>
      <c r="D196" s="19"/>
      <c r="E196" s="19"/>
      <c r="F196" s="19"/>
      <c r="G196" s="19"/>
      <c r="H196" s="19"/>
      <c r="I196" s="20">
        <f>+('[3]Anexo 1 Minagricultura'!B15+'[3]Anexo 1 Minagricultura'!B19)*0.1</f>
        <v>1004669377.1520967</v>
      </c>
      <c r="J196" s="20">
        <f>+I196+H196</f>
        <v>1004669377.1520967</v>
      </c>
      <c r="K196" s="20">
        <v>65181627</v>
      </c>
      <c r="L196" s="47">
        <f>+K196+J196</f>
        <v>1069851004.1520967</v>
      </c>
    </row>
    <row r="197" spans="1:18" ht="15" x14ac:dyDescent="0.25">
      <c r="A197" s="26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21"/>
    </row>
    <row r="198" spans="1:18" ht="15" x14ac:dyDescent="0.25">
      <c r="A198" s="53" t="s">
        <v>196</v>
      </c>
      <c r="B198" s="15"/>
      <c r="C198" s="15"/>
      <c r="D198" s="15"/>
      <c r="E198" s="15"/>
      <c r="F198" s="15"/>
      <c r="G198" s="54">
        <v>3100000000</v>
      </c>
      <c r="H198" s="15">
        <f>+B198+C198+D198+G198+F198</f>
        <v>3100000000</v>
      </c>
      <c r="I198" s="15"/>
      <c r="J198" s="55">
        <f>+I198+H198</f>
        <v>3100000000</v>
      </c>
      <c r="K198" s="55">
        <v>1500000000</v>
      </c>
      <c r="L198" s="56">
        <f>+K198+J198</f>
        <v>4600000000</v>
      </c>
    </row>
    <row r="199" spans="1:18" ht="15" x14ac:dyDescent="0.25">
      <c r="A199" s="26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21"/>
    </row>
    <row r="200" spans="1:18" ht="15" x14ac:dyDescent="0.25">
      <c r="A200" s="44" t="s">
        <v>197</v>
      </c>
      <c r="B200" s="19"/>
      <c r="C200" s="19"/>
      <c r="D200" s="19"/>
      <c r="E200" s="19"/>
      <c r="F200" s="19"/>
      <c r="G200" s="19"/>
      <c r="H200" s="27">
        <f>+B200+C200+G200+F200</f>
        <v>0</v>
      </c>
      <c r="I200" s="27">
        <f>+I201+I202</f>
        <v>524844677.98458862</v>
      </c>
      <c r="J200" s="27">
        <f>+I200+H200</f>
        <v>524844677.98458862</v>
      </c>
      <c r="K200" s="27">
        <f>+K201+K202</f>
        <v>2521384478</v>
      </c>
      <c r="L200" s="28">
        <f>+K200+J200</f>
        <v>3046229155.9845886</v>
      </c>
    </row>
    <row r="201" spans="1:18" s="57" customFormat="1" ht="14.25" outlineLevel="1" x14ac:dyDescent="0.2">
      <c r="A201" s="30" t="s">
        <v>198</v>
      </c>
      <c r="B201" s="19"/>
      <c r="C201" s="19"/>
      <c r="D201" s="19"/>
      <c r="E201" s="19"/>
      <c r="F201" s="19"/>
      <c r="G201" s="19"/>
      <c r="H201" s="19">
        <f>+B201+C201+G201+F201</f>
        <v>0</v>
      </c>
      <c r="I201" s="19">
        <v>134296314.68525696</v>
      </c>
      <c r="J201" s="19">
        <f>+I201+H201</f>
        <v>134296314.68525696</v>
      </c>
      <c r="K201" s="19">
        <f>1086360457+306576038-69658000-69343640-30000000-108636046</f>
        <v>1115298809</v>
      </c>
      <c r="L201" s="21">
        <f>+K201+J201</f>
        <v>1249595123.685257</v>
      </c>
    </row>
    <row r="202" spans="1:18" s="57" customFormat="1" ht="14.25" outlineLevel="1" x14ac:dyDescent="0.2">
      <c r="A202" s="30" t="s">
        <v>199</v>
      </c>
      <c r="B202" s="19"/>
      <c r="C202" s="19"/>
      <c r="D202" s="19"/>
      <c r="E202" s="19"/>
      <c r="F202" s="19"/>
      <c r="G202" s="19"/>
      <c r="H202" s="19">
        <f>+B202+C202+G202+F202</f>
        <v>0</v>
      </c>
      <c r="I202" s="19">
        <v>390548363.29933167</v>
      </c>
      <c r="J202" s="19">
        <f>+I202+H202</f>
        <v>390548363.29933167</v>
      </c>
      <c r="K202" s="19">
        <f>651816275+2319451021-65181627-1500000000</f>
        <v>1406085669</v>
      </c>
      <c r="L202" s="21">
        <f>+K202+J202</f>
        <v>1796634032.2993317</v>
      </c>
    </row>
    <row r="203" spans="1:18" ht="15" x14ac:dyDescent="0.25">
      <c r="A203" s="26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21"/>
    </row>
    <row r="204" spans="1:18" ht="15" x14ac:dyDescent="0.25">
      <c r="A204" s="26" t="s">
        <v>200</v>
      </c>
      <c r="B204" s="27">
        <f>+B39+B37</f>
        <v>4001657969.7714081</v>
      </c>
      <c r="C204" s="27">
        <f>+C37+C39</f>
        <v>1800073944.7877474</v>
      </c>
      <c r="D204" s="27">
        <f>+D39+D37</f>
        <v>1622663438.7286286</v>
      </c>
      <c r="E204" s="27">
        <f>+E39+E37</f>
        <v>290104891.69159055</v>
      </c>
      <c r="F204" s="27">
        <f>+F39+F37</f>
        <v>8057341215.4621449</v>
      </c>
      <c r="G204" s="27">
        <f>+G37+G39+G198</f>
        <v>17624348826.93034</v>
      </c>
      <c r="H204" s="27">
        <f>+B204+C204+D204+G204+E204+F204</f>
        <v>33396190287.371857</v>
      </c>
      <c r="I204" s="27">
        <f>+I200+I194+I39+I37</f>
        <v>4079549277.1588583</v>
      </c>
      <c r="J204" s="27">
        <f>+I204+H204</f>
        <v>37475739564.530716</v>
      </c>
      <c r="K204" s="27">
        <f>+K37+K39+K194+K198+K200</f>
        <v>5697612819</v>
      </c>
      <c r="L204" s="28">
        <f>+K204+J204</f>
        <v>43173352383.530716</v>
      </c>
    </row>
    <row r="205" spans="1:18" ht="15.75" thickBot="1" x14ac:dyDescent="0.3">
      <c r="A205" s="58"/>
      <c r="B205" s="59"/>
      <c r="C205" s="60"/>
      <c r="D205" s="60"/>
      <c r="E205" s="61"/>
      <c r="F205" s="60"/>
      <c r="G205" s="61"/>
      <c r="H205" s="60"/>
      <c r="I205" s="60"/>
      <c r="J205" s="60"/>
      <c r="K205" s="60"/>
      <c r="L205" s="62"/>
      <c r="M205" s="23"/>
      <c r="N205" s="23"/>
      <c r="O205" s="23"/>
      <c r="P205" s="23"/>
      <c r="Q205" s="23"/>
      <c r="R205" s="23"/>
    </row>
    <row r="206" spans="1:18" ht="13.5" thickTop="1" x14ac:dyDescent="0.2">
      <c r="A206" s="63"/>
      <c r="B206" s="64"/>
      <c r="C206" s="64"/>
      <c r="D206" s="64"/>
      <c r="E206" s="64"/>
      <c r="F206" s="64"/>
      <c r="G206" s="65"/>
      <c r="H206" s="66"/>
      <c r="I206" s="64"/>
      <c r="J206" s="64"/>
      <c r="K206" s="64"/>
      <c r="L206" s="64"/>
    </row>
    <row r="207" spans="1:18" x14ac:dyDescent="0.2">
      <c r="A207" s="63"/>
      <c r="B207" s="64"/>
      <c r="C207" s="64"/>
      <c r="D207" s="64"/>
      <c r="E207" s="64"/>
      <c r="F207" s="64"/>
      <c r="G207" s="67"/>
      <c r="H207" s="64"/>
      <c r="I207" s="64"/>
      <c r="J207" s="68"/>
      <c r="K207" s="68"/>
      <c r="L207" s="68"/>
    </row>
    <row r="208" spans="1:18" x14ac:dyDescent="0.2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x14ac:dyDescent="0.2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x14ac:dyDescent="0.2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x14ac:dyDescent="0.2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x14ac:dyDescent="0.2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x14ac:dyDescent="0.2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x14ac:dyDescent="0.2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x14ac:dyDescent="0.2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x14ac:dyDescent="0.2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x14ac:dyDescent="0.2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x14ac:dyDescent="0.2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x14ac:dyDescent="0.2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x14ac:dyDescent="0.2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x14ac:dyDescent="0.2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x14ac:dyDescent="0.2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x14ac:dyDescent="0.2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x14ac:dyDescent="0.2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x14ac:dyDescent="0.2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x14ac:dyDescent="0.2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x14ac:dyDescent="0.2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x14ac:dyDescent="0.2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x14ac:dyDescent="0.2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x14ac:dyDescent="0.2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x14ac:dyDescent="0.2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x14ac:dyDescent="0.2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x14ac:dyDescent="0.2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x14ac:dyDescent="0.2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x14ac:dyDescent="0.2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x14ac:dyDescent="0.2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x14ac:dyDescent="0.2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x14ac:dyDescent="0.2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x14ac:dyDescent="0.2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x14ac:dyDescent="0.2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x14ac:dyDescent="0.2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x14ac:dyDescent="0.2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x14ac:dyDescent="0.2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x14ac:dyDescent="0.2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x14ac:dyDescent="0.2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x14ac:dyDescent="0.2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x14ac:dyDescent="0.2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x14ac:dyDescent="0.2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x14ac:dyDescent="0.2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x14ac:dyDescent="0.2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x14ac:dyDescent="0.2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x14ac:dyDescent="0.2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x14ac:dyDescent="0.2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x14ac:dyDescent="0.2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x14ac:dyDescent="0.2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x14ac:dyDescent="0.2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x14ac:dyDescent="0.2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x14ac:dyDescent="0.2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x14ac:dyDescent="0.2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x14ac:dyDescent="0.2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x14ac:dyDescent="0.2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x14ac:dyDescent="0.2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x14ac:dyDescent="0.2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x14ac:dyDescent="0.2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x14ac:dyDescent="0.2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x14ac:dyDescent="0.2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x14ac:dyDescent="0.2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x14ac:dyDescent="0.2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x14ac:dyDescent="0.2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x14ac:dyDescent="0.2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x14ac:dyDescent="0.2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x14ac:dyDescent="0.2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x14ac:dyDescent="0.2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</sheetData>
  <mergeCells count="4">
    <mergeCell ref="A1:L1"/>
    <mergeCell ref="A2:L2"/>
    <mergeCell ref="A3:L3"/>
    <mergeCell ref="A4:L4"/>
  </mergeCells>
  <printOptions horizontalCentered="1"/>
  <pageMargins left="0.39370078740157483" right="0.39370078740157483" top="0.39370078740157483" bottom="0.39370078740157483" header="0" footer="0"/>
  <pageSetup scale="4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2019-10-16T16:12:39Z</dcterms:created>
  <dcterms:modified xsi:type="dcterms:W3CDTF">2019-10-16T16:13:53Z</dcterms:modified>
</cp:coreProperties>
</file>