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Año 2019\LEY 1712\PRESUPUESTO GENERAL\2018\Gasto\"/>
    </mc:Choice>
  </mc:AlternateContent>
  <bookViews>
    <workbookView xWindow="0" yWindow="0" windowWidth="24000" windowHeight="9435"/>
  </bookViews>
  <sheets>
    <sheet name="Anexo 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_FilterDatabase" hidden="1">#REF!</definedName>
    <definedName name="ANEXO" hidden="1">'[8]Inversión total en programas'!$A$50:$IV$50,'[8]Inversión total en programas'!$A$60:$IV$63</definedName>
    <definedName name="_xlnm.Print_Area" localSheetId="0">'Anexo 2 '!$A$1:$N$195</definedName>
    <definedName name="_xlnm.Print_Area">#REF!</definedName>
    <definedName name="AREAS">#REF!</definedName>
    <definedName name="ASISCALLCENTER">#REF!</definedName>
    <definedName name="ASISCONTABPPC">#REF!</definedName>
    <definedName name="ASISDESPACHOS">#REF!</definedName>
    <definedName name="ASISICA">#REF!</definedName>
    <definedName name="AUXBODEGA">#REF!</definedName>
    <definedName name="cabezas">'[11]Anexo 1 Minagricultura'!#REF!</definedName>
    <definedName name="CABEZAS_PROYEC" localSheetId="0">'[12]Anexo 1 Minagricultura'!$C$46</definedName>
    <definedName name="CABEZAS_PROYEC">'[1]Anexo 1'!#REF!</definedName>
    <definedName name="CONTRATOS">#REF!</definedName>
    <definedName name="CUOTAPPC2005" localSheetId="0">'[12]Anexo 1 Minagricultura'!#REF!</definedName>
    <definedName name="CUOTAPPC2005">'[1]Anexo 1'!#REF!</definedName>
    <definedName name="CUOTAPPC2013" localSheetId="0">'[12]Anexo 1 Minagricultura'!#REF!</definedName>
    <definedName name="CUOTAPPC2013">'[1]Anexo 1'!#REF!</definedName>
    <definedName name="CUOTAPPC203" localSheetId="0">'[12]Anexo 1 Minagricultura'!#REF!</definedName>
    <definedName name="CUOTAPPC203">'[1]Anexo 1'!#REF!</definedName>
    <definedName name="DIAG_PPC">#REF!</definedName>
    <definedName name="DIRECCION">[13]consecutivo!$M$9:$M$13</definedName>
    <definedName name="DISTRIBUIDOR">#REF!</definedName>
    <definedName name="Dólar" localSheetId="0">#REF!</definedName>
    <definedName name="Dólar">#REF!</definedName>
    <definedName name="eeeee" localSheetId="0">'[12]Ejecución ingresos 2014'!#REF!</definedName>
    <definedName name="eeeee">'[1]Ejecución ingresos 2017'!#REF!</definedName>
    <definedName name="EPPC" localSheetId="0">'[12]Anexo 1 Minagricultura'!$C$54</definedName>
    <definedName name="EPPC">'[1]Anexo 1'!#REF!</definedName>
    <definedName name="Euro" localSheetId="0">#REF!</definedName>
    <definedName name="Euro">#REF!</definedName>
    <definedName name="FDGFDG">#REF!</definedName>
    <definedName name="FECHA_DE_RECIBIDO">[14]BASE!$E$3:$E$177</definedName>
    <definedName name="FOMENTO" localSheetId="0">'[12]Anexo 1 Minagricultura'!$C$53</definedName>
    <definedName name="FOMENTO">'[1]Anexo 1'!#REF!</definedName>
    <definedName name="FOMENTOS">'[17]Anexo 1 Minagricultura'!$C$51</definedName>
    <definedName name="GTOSEPPC">#REF!</definedName>
    <definedName name="HONORAUDI_JURIDIC">#REF!</definedName>
    <definedName name="HONTOTAL">#REF!</definedName>
    <definedName name="Incremento" localSheetId="0">#REF!</definedName>
    <definedName name="Incremento">#REF!</definedName>
    <definedName name="Inflación" localSheetId="0">#REF!</definedName>
    <definedName name="Inflación">#REF!</definedName>
    <definedName name="JORTIZ">#REF!</definedName>
    <definedName name="LABORATORIOS">#REF!</definedName>
    <definedName name="NOMBDISTRI">#REF!</definedName>
    <definedName name="Pasajes" localSheetId="0">#REF!</definedName>
    <definedName name="Pasajes">#REF!</definedName>
    <definedName name="ppc">'[19]Inversión total en programas'!$B$86</definedName>
    <definedName name="RESERV_FUTU">#REF!</definedName>
    <definedName name="saldo" localSheetId="0">'[12]Ejecución ingresos 2014'!#REF!</definedName>
    <definedName name="saldo">'[1]Ejecución ingresos 2017'!#REF!</definedName>
    <definedName name="saldos" localSheetId="0">'[12]Ejecución ingresos 2014'!#REF!</definedName>
    <definedName name="saldos">'[1]Ejecución ingresos 2017'!#REF!</definedName>
    <definedName name="SUPERA2004" localSheetId="0">'[12]Anexo 1 Minagricultura'!#REF!</definedName>
    <definedName name="SUPERA2004">'[1]Anexo 1'!#REF!</definedName>
    <definedName name="SUPERA2005" localSheetId="0">'[12]Anexo 1 Minagricultura'!#REF!</definedName>
    <definedName name="SUPERA2005">'[1]Anexo 1'!#REF!</definedName>
    <definedName name="SUPERA2010">'[19]Anexo 1 Minagricultura'!$C$21</definedName>
    <definedName name="SUPERA2012" localSheetId="0">'[12]Anexo 1 Minagricultura'!#REF!</definedName>
    <definedName name="SUPERA2012">'[1]Anexo 1'!#REF!</definedName>
    <definedName name="SUPERAVIT">#REF!</definedName>
    <definedName name="SUPERAVIT2005_FNP">#REF!</definedName>
    <definedName name="SUPERAVITPPC_2005">#REF!</definedName>
    <definedName name="TIPOS">#REF!</definedName>
    <definedName name="_xlnm.Print_Titles" localSheetId="0">'Anexo 2 '!$1:$6</definedName>
    <definedName name="_xlnm.Print_Titles">#REF!</definedName>
    <definedName name="VTAS2005">'[20]Anexo 1 Minagricultura'!#REF!</definedName>
    <definedName name="xx">[21]Ingresos!$C$19</definedName>
    <definedName name="Z_4099E833_BB74_4680_85C9_A6CF399D1CE2_.wvu.Cols" hidden="1">#REF!,#REF!,#REF!,#REF!</definedName>
    <definedName name="Z_4099E833_BB74_4680_85C9_A6CF399D1CE2_.wvu.FilterData" hidden="1">#REF!</definedName>
    <definedName name="Z_4099E833_BB74_4680_85C9_A6CF399D1CE2_.wvu.PrintArea" hidden="1">#REF!</definedName>
    <definedName name="Z_4099E833_BB74_4680_85C9_A6CF399D1CE2_.wvu.PrintTitles" hidden="1">#REF!</definedName>
    <definedName name="Z_4099E833_BB74_4680_85C9_A6CF399D1CE2_.wvu.Rows" hidden="1">#REF!,#REF!</definedName>
    <definedName name="ZFRONTERA" localSheetId="0">'[23]Ingresos 2014'!#REF!</definedName>
    <definedName name="ZFRONTERA">'[23]Ingresos 2014'!#REF!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2" i="1" l="1"/>
  <c r="K190" i="1" s="1"/>
  <c r="H192" i="1"/>
  <c r="J192" i="1" s="1"/>
  <c r="L191" i="1"/>
  <c r="K191" i="1"/>
  <c r="H191" i="1"/>
  <c r="J191" i="1" s="1"/>
  <c r="M191" i="1" s="1"/>
  <c r="L190" i="1"/>
  <c r="I190" i="1"/>
  <c r="H190" i="1"/>
  <c r="H188" i="1"/>
  <c r="J188" i="1" s="1"/>
  <c r="M188" i="1" s="1"/>
  <c r="J186" i="1"/>
  <c r="M186" i="1" s="1"/>
  <c r="I184" i="1"/>
  <c r="J184" i="1" s="1"/>
  <c r="I183" i="1"/>
  <c r="L182" i="1"/>
  <c r="K182" i="1"/>
  <c r="H180" i="1"/>
  <c r="J180" i="1" s="1"/>
  <c r="E180" i="1"/>
  <c r="A180" i="1"/>
  <c r="E179" i="1"/>
  <c r="H179" i="1" s="1"/>
  <c r="J179" i="1" s="1"/>
  <c r="A179" i="1"/>
  <c r="H178" i="1"/>
  <c r="J178" i="1" s="1"/>
  <c r="E178" i="1"/>
  <c r="A178" i="1"/>
  <c r="E177" i="1"/>
  <c r="A177" i="1"/>
  <c r="L176" i="1"/>
  <c r="K176" i="1"/>
  <c r="L175" i="1"/>
  <c r="K175" i="1"/>
  <c r="D173" i="1"/>
  <c r="H173" i="1" s="1"/>
  <c r="J173" i="1" s="1"/>
  <c r="H172" i="1"/>
  <c r="J172" i="1" s="1"/>
  <c r="D172" i="1"/>
  <c r="A172" i="1"/>
  <c r="D171" i="1"/>
  <c r="H171" i="1" s="1"/>
  <c r="J171" i="1" s="1"/>
  <c r="A171" i="1"/>
  <c r="D170" i="1"/>
  <c r="H170" i="1" s="1"/>
  <c r="J170" i="1" s="1"/>
  <c r="A170" i="1"/>
  <c r="D169" i="1"/>
  <c r="H169" i="1" s="1"/>
  <c r="J169" i="1" s="1"/>
  <c r="A169" i="1"/>
  <c r="D168" i="1"/>
  <c r="A168" i="1"/>
  <c r="J167" i="1"/>
  <c r="D167" i="1"/>
  <c r="H167" i="1" s="1"/>
  <c r="A167" i="1"/>
  <c r="L166" i="1"/>
  <c r="K166" i="1"/>
  <c r="K159" i="1" s="1"/>
  <c r="K141" i="1" s="1"/>
  <c r="D165" i="1"/>
  <c r="H165" i="1" s="1"/>
  <c r="J165" i="1" s="1"/>
  <c r="M165" i="1" s="1"/>
  <c r="A165" i="1"/>
  <c r="D164" i="1"/>
  <c r="H164" i="1" s="1"/>
  <c r="J164" i="1" s="1"/>
  <c r="A164" i="1"/>
  <c r="D163" i="1"/>
  <c r="H163" i="1" s="1"/>
  <c r="J163" i="1" s="1"/>
  <c r="A163" i="1"/>
  <c r="J162" i="1"/>
  <c r="H162" i="1"/>
  <c r="D162" i="1"/>
  <c r="A162" i="1"/>
  <c r="D161" i="1"/>
  <c r="D160" i="1" s="1"/>
  <c r="A161" i="1"/>
  <c r="L160" i="1"/>
  <c r="K160" i="1"/>
  <c r="D158" i="1"/>
  <c r="H158" i="1" s="1"/>
  <c r="J158" i="1" s="1"/>
  <c r="D157" i="1"/>
  <c r="H157" i="1" s="1"/>
  <c r="J157" i="1" s="1"/>
  <c r="D156" i="1"/>
  <c r="H156" i="1" s="1"/>
  <c r="A156" i="1"/>
  <c r="L155" i="1"/>
  <c r="K155" i="1"/>
  <c r="M154" i="1"/>
  <c r="J154" i="1"/>
  <c r="D154" i="1"/>
  <c r="H154" i="1" s="1"/>
  <c r="A154" i="1"/>
  <c r="D153" i="1"/>
  <c r="H153" i="1" s="1"/>
  <c r="A153" i="1"/>
  <c r="H152" i="1"/>
  <c r="J152" i="1" s="1"/>
  <c r="D152" i="1"/>
  <c r="A152" i="1"/>
  <c r="H151" i="1"/>
  <c r="J151" i="1" s="1"/>
  <c r="M151" i="1" s="1"/>
  <c r="D151" i="1"/>
  <c r="A151" i="1"/>
  <c r="M150" i="1"/>
  <c r="J150" i="1"/>
  <c r="D150" i="1"/>
  <c r="H150" i="1" s="1"/>
  <c r="A150" i="1"/>
  <c r="D149" i="1"/>
  <c r="H149" i="1" s="1"/>
  <c r="J149" i="1" s="1"/>
  <c r="M149" i="1" s="1"/>
  <c r="A149" i="1"/>
  <c r="J148" i="1"/>
  <c r="H148" i="1"/>
  <c r="D148" i="1"/>
  <c r="A148" i="1"/>
  <c r="L147" i="1"/>
  <c r="K147" i="1"/>
  <c r="K146" i="1" s="1"/>
  <c r="D147" i="1"/>
  <c r="L146" i="1"/>
  <c r="M145" i="1"/>
  <c r="J145" i="1"/>
  <c r="H145" i="1"/>
  <c r="D145" i="1"/>
  <c r="D144" i="1"/>
  <c r="D142" i="1" s="1"/>
  <c r="D143" i="1"/>
  <c r="H143" i="1" s="1"/>
  <c r="L142" i="1"/>
  <c r="K142" i="1"/>
  <c r="M139" i="1"/>
  <c r="M138" i="1" s="1"/>
  <c r="J139" i="1"/>
  <c r="H139" i="1"/>
  <c r="C139" i="1"/>
  <c r="L138" i="1"/>
  <c r="K138" i="1"/>
  <c r="J138" i="1"/>
  <c r="C138" i="1"/>
  <c r="H138" i="1" s="1"/>
  <c r="C137" i="1"/>
  <c r="H137" i="1" s="1"/>
  <c r="J137" i="1" s="1"/>
  <c r="C136" i="1"/>
  <c r="C135" i="1" s="1"/>
  <c r="H135" i="1" s="1"/>
  <c r="L135" i="1"/>
  <c r="K135" i="1"/>
  <c r="C134" i="1"/>
  <c r="C132" i="1" s="1"/>
  <c r="H132" i="1" s="1"/>
  <c r="H133" i="1"/>
  <c r="J133" i="1" s="1"/>
  <c r="C133" i="1"/>
  <c r="L132" i="1"/>
  <c r="L127" i="1" s="1"/>
  <c r="K132" i="1"/>
  <c r="C131" i="1"/>
  <c r="H131" i="1" s="1"/>
  <c r="J131" i="1" s="1"/>
  <c r="M130" i="1"/>
  <c r="J130" i="1"/>
  <c r="H130" i="1"/>
  <c r="C130" i="1"/>
  <c r="C129" i="1"/>
  <c r="C128" i="1" s="1"/>
  <c r="L128" i="1"/>
  <c r="K128" i="1"/>
  <c r="M125" i="1"/>
  <c r="J125" i="1"/>
  <c r="H125" i="1"/>
  <c r="G125" i="1"/>
  <c r="G124" i="1"/>
  <c r="G123" i="1" s="1"/>
  <c r="L123" i="1"/>
  <c r="K123" i="1"/>
  <c r="K109" i="1" s="1"/>
  <c r="G122" i="1"/>
  <c r="A122" i="1"/>
  <c r="H121" i="1"/>
  <c r="G121" i="1"/>
  <c r="A121" i="1"/>
  <c r="L120" i="1"/>
  <c r="K120" i="1"/>
  <c r="G119" i="1"/>
  <c r="H119" i="1" s="1"/>
  <c r="J119" i="1" s="1"/>
  <c r="G118" i="1"/>
  <c r="L117" i="1"/>
  <c r="K117" i="1"/>
  <c r="G116" i="1"/>
  <c r="H116" i="1" s="1"/>
  <c r="J116" i="1" s="1"/>
  <c r="G115" i="1"/>
  <c r="H115" i="1" s="1"/>
  <c r="J115" i="1" s="1"/>
  <c r="H114" i="1"/>
  <c r="J114" i="1" s="1"/>
  <c r="M114" i="1" s="1"/>
  <c r="G114" i="1"/>
  <c r="J113" i="1"/>
  <c r="H113" i="1"/>
  <c r="G113" i="1"/>
  <c r="G112" i="1"/>
  <c r="H112" i="1" s="1"/>
  <c r="J112" i="1" s="1"/>
  <c r="G111" i="1"/>
  <c r="L110" i="1"/>
  <c r="K110" i="1"/>
  <c r="M107" i="1"/>
  <c r="F107" i="1"/>
  <c r="H107" i="1" s="1"/>
  <c r="J107" i="1" s="1"/>
  <c r="J106" i="1"/>
  <c r="M106" i="1" s="1"/>
  <c r="H106" i="1"/>
  <c r="F106" i="1"/>
  <c r="F105" i="1"/>
  <c r="H105" i="1" s="1"/>
  <c r="J105" i="1" s="1"/>
  <c r="J104" i="1"/>
  <c r="H104" i="1"/>
  <c r="F104" i="1"/>
  <c r="H103" i="1"/>
  <c r="J103" i="1" s="1"/>
  <c r="F103" i="1"/>
  <c r="H102" i="1"/>
  <c r="J102" i="1" s="1"/>
  <c r="M102" i="1" s="1"/>
  <c r="F102" i="1"/>
  <c r="L101" i="1"/>
  <c r="K101" i="1"/>
  <c r="F101" i="1"/>
  <c r="H101" i="1" s="1"/>
  <c r="J101" i="1" s="1"/>
  <c r="F100" i="1"/>
  <c r="H100" i="1" s="1"/>
  <c r="J100" i="1" s="1"/>
  <c r="F99" i="1"/>
  <c r="H99" i="1" s="1"/>
  <c r="J99" i="1" s="1"/>
  <c r="M98" i="1"/>
  <c r="J98" i="1"/>
  <c r="H98" i="1"/>
  <c r="F98" i="1"/>
  <c r="H97" i="1"/>
  <c r="J97" i="1" s="1"/>
  <c r="F97" i="1"/>
  <c r="H96" i="1"/>
  <c r="J96" i="1" s="1"/>
  <c r="F96" i="1"/>
  <c r="H95" i="1"/>
  <c r="J95" i="1" s="1"/>
  <c r="F95" i="1"/>
  <c r="J94" i="1"/>
  <c r="H94" i="1"/>
  <c r="F94" i="1"/>
  <c r="F93" i="1"/>
  <c r="L92" i="1"/>
  <c r="L72" i="1" s="1"/>
  <c r="K92" i="1"/>
  <c r="J91" i="1"/>
  <c r="H91" i="1"/>
  <c r="F91" i="1"/>
  <c r="F90" i="1"/>
  <c r="H90" i="1" s="1"/>
  <c r="J90" i="1" s="1"/>
  <c r="J89" i="1"/>
  <c r="H89" i="1"/>
  <c r="F89" i="1"/>
  <c r="H88" i="1"/>
  <c r="J88" i="1" s="1"/>
  <c r="F88" i="1"/>
  <c r="M87" i="1"/>
  <c r="F87" i="1"/>
  <c r="H87" i="1" s="1"/>
  <c r="J87" i="1" s="1"/>
  <c r="H86" i="1"/>
  <c r="J86" i="1" s="1"/>
  <c r="F86" i="1"/>
  <c r="J85" i="1"/>
  <c r="H85" i="1"/>
  <c r="F85" i="1"/>
  <c r="J84" i="1"/>
  <c r="H84" i="1"/>
  <c r="F84" i="1"/>
  <c r="M83" i="1"/>
  <c r="F83" i="1"/>
  <c r="H83" i="1" s="1"/>
  <c r="J83" i="1" s="1"/>
  <c r="F82" i="1"/>
  <c r="L81" i="1"/>
  <c r="K81" i="1"/>
  <c r="F80" i="1"/>
  <c r="H80" i="1" s="1"/>
  <c r="J80" i="1" s="1"/>
  <c r="F79" i="1"/>
  <c r="H79" i="1" s="1"/>
  <c r="J79" i="1" s="1"/>
  <c r="J78" i="1"/>
  <c r="H78" i="1"/>
  <c r="F78" i="1"/>
  <c r="F77" i="1"/>
  <c r="H77" i="1" s="1"/>
  <c r="F76" i="1"/>
  <c r="H76" i="1" s="1"/>
  <c r="J76" i="1" s="1"/>
  <c r="H75" i="1"/>
  <c r="J75" i="1" s="1"/>
  <c r="F75" i="1"/>
  <c r="M74" i="1"/>
  <c r="J74" i="1"/>
  <c r="H74" i="1"/>
  <c r="F74" i="1"/>
  <c r="L73" i="1"/>
  <c r="K73" i="1"/>
  <c r="F73" i="1"/>
  <c r="J70" i="1"/>
  <c r="H70" i="1"/>
  <c r="B70" i="1"/>
  <c r="B69" i="1"/>
  <c r="B68" i="1" s="1"/>
  <c r="L68" i="1"/>
  <c r="K68" i="1"/>
  <c r="J67" i="1"/>
  <c r="H67" i="1"/>
  <c r="B67" i="1"/>
  <c r="B66" i="1"/>
  <c r="H66" i="1" s="1"/>
  <c r="J66" i="1" s="1"/>
  <c r="H65" i="1"/>
  <c r="B65" i="1"/>
  <c r="L64" i="1"/>
  <c r="K64" i="1"/>
  <c r="B64" i="1"/>
  <c r="H63" i="1"/>
  <c r="J63" i="1" s="1"/>
  <c r="B63" i="1"/>
  <c r="B62" i="1"/>
  <c r="M61" i="1"/>
  <c r="J61" i="1"/>
  <c r="H61" i="1"/>
  <c r="B61" i="1"/>
  <c r="L60" i="1"/>
  <c r="K60" i="1"/>
  <c r="H59" i="1"/>
  <c r="J59" i="1" s="1"/>
  <c r="B59" i="1"/>
  <c r="M58" i="1"/>
  <c r="B58" i="1"/>
  <c r="H58" i="1" s="1"/>
  <c r="J58" i="1" s="1"/>
  <c r="B57" i="1"/>
  <c r="L56" i="1"/>
  <c r="L41" i="1" s="1"/>
  <c r="K56" i="1"/>
  <c r="B55" i="1"/>
  <c r="H55" i="1" s="1"/>
  <c r="J55" i="1" s="1"/>
  <c r="M54" i="1"/>
  <c r="J54" i="1"/>
  <c r="H54" i="1"/>
  <c r="H53" i="1"/>
  <c r="J53" i="1" s="1"/>
  <c r="H52" i="1"/>
  <c r="L51" i="1"/>
  <c r="L47" i="1" s="1"/>
  <c r="L44" i="1" s="1"/>
  <c r="K51" i="1"/>
  <c r="B51" i="1"/>
  <c r="B47" i="1" s="1"/>
  <c r="B44" i="1" s="1"/>
  <c r="H50" i="1"/>
  <c r="J50" i="1" s="1"/>
  <c r="M50" i="1" s="1"/>
  <c r="H49" i="1"/>
  <c r="L48" i="1"/>
  <c r="K48" i="1"/>
  <c r="K47" i="1" s="1"/>
  <c r="K44" i="1" s="1"/>
  <c r="B48" i="1"/>
  <c r="M46" i="1"/>
  <c r="J46" i="1"/>
  <c r="H46" i="1"/>
  <c r="B46" i="1"/>
  <c r="B45" i="1"/>
  <c r="H45" i="1" s="1"/>
  <c r="B43" i="1"/>
  <c r="L42" i="1"/>
  <c r="K42" i="1"/>
  <c r="K41" i="1" s="1"/>
  <c r="L36" i="1"/>
  <c r="K36" i="1"/>
  <c r="C36" i="1"/>
  <c r="I35" i="1"/>
  <c r="H35" i="1"/>
  <c r="J35" i="1" s="1"/>
  <c r="I34" i="1"/>
  <c r="J34" i="1" s="1"/>
  <c r="H34" i="1"/>
  <c r="I33" i="1"/>
  <c r="G33" i="1"/>
  <c r="H33" i="1" s="1"/>
  <c r="J33" i="1" s="1"/>
  <c r="F33" i="1"/>
  <c r="B33" i="1"/>
  <c r="I32" i="1"/>
  <c r="H32" i="1"/>
  <c r="J32" i="1" s="1"/>
  <c r="G32" i="1"/>
  <c r="F32" i="1"/>
  <c r="D32" i="1"/>
  <c r="C32" i="1"/>
  <c r="B32" i="1"/>
  <c r="I31" i="1"/>
  <c r="H31" i="1"/>
  <c r="J31" i="1" s="1"/>
  <c r="I30" i="1"/>
  <c r="G30" i="1"/>
  <c r="F30" i="1"/>
  <c r="D30" i="1"/>
  <c r="H30" i="1" s="1"/>
  <c r="J30" i="1" s="1"/>
  <c r="C30" i="1"/>
  <c r="B30" i="1"/>
  <c r="I29" i="1"/>
  <c r="G29" i="1"/>
  <c r="H29" i="1" s="1"/>
  <c r="J29" i="1" s="1"/>
  <c r="I28" i="1"/>
  <c r="H28" i="1"/>
  <c r="J28" i="1" s="1"/>
  <c r="G28" i="1"/>
  <c r="E28" i="1"/>
  <c r="D28" i="1"/>
  <c r="C28" i="1"/>
  <c r="B28" i="1"/>
  <c r="J27" i="1"/>
  <c r="I27" i="1"/>
  <c r="G27" i="1"/>
  <c r="F27" i="1"/>
  <c r="E27" i="1"/>
  <c r="D27" i="1"/>
  <c r="C27" i="1"/>
  <c r="B27" i="1"/>
  <c r="H27" i="1" s="1"/>
  <c r="M26" i="1"/>
  <c r="J26" i="1"/>
  <c r="I26" i="1"/>
  <c r="H26" i="1"/>
  <c r="J25" i="1"/>
  <c r="I25" i="1"/>
  <c r="G25" i="1"/>
  <c r="F25" i="1"/>
  <c r="D25" i="1"/>
  <c r="C25" i="1"/>
  <c r="B25" i="1"/>
  <c r="H25" i="1" s="1"/>
  <c r="I24" i="1"/>
  <c r="G24" i="1"/>
  <c r="F24" i="1"/>
  <c r="F36" i="1" s="1"/>
  <c r="F37" i="1" s="1"/>
  <c r="E24" i="1"/>
  <c r="E36" i="1" s="1"/>
  <c r="D24" i="1"/>
  <c r="D36" i="1" s="1"/>
  <c r="C24" i="1"/>
  <c r="B24" i="1"/>
  <c r="I23" i="1"/>
  <c r="G23" i="1"/>
  <c r="H23" i="1" s="1"/>
  <c r="J23" i="1" s="1"/>
  <c r="J22" i="1"/>
  <c r="I22" i="1"/>
  <c r="G22" i="1"/>
  <c r="F22" i="1"/>
  <c r="E22" i="1"/>
  <c r="C22" i="1"/>
  <c r="B22" i="1"/>
  <c r="H22" i="1" s="1"/>
  <c r="I21" i="1"/>
  <c r="H21" i="1"/>
  <c r="G21" i="1"/>
  <c r="F21" i="1"/>
  <c r="C21" i="1"/>
  <c r="B21" i="1"/>
  <c r="L19" i="1"/>
  <c r="L37" i="1" s="1"/>
  <c r="K19" i="1"/>
  <c r="J18" i="1"/>
  <c r="I18" i="1"/>
  <c r="G18" i="1"/>
  <c r="F18" i="1"/>
  <c r="E18" i="1"/>
  <c r="D18" i="1"/>
  <c r="C18" i="1"/>
  <c r="B18" i="1"/>
  <c r="H18" i="1" s="1"/>
  <c r="J17" i="1"/>
  <c r="I17" i="1"/>
  <c r="G17" i="1"/>
  <c r="F17" i="1"/>
  <c r="E17" i="1"/>
  <c r="D17" i="1"/>
  <c r="C17" i="1"/>
  <c r="B17" i="1"/>
  <c r="H17" i="1" s="1"/>
  <c r="I16" i="1"/>
  <c r="G16" i="1"/>
  <c r="F16" i="1"/>
  <c r="E16" i="1"/>
  <c r="H16" i="1" s="1"/>
  <c r="J16" i="1" s="1"/>
  <c r="D16" i="1"/>
  <c r="C16" i="1"/>
  <c r="B16" i="1"/>
  <c r="I15" i="1"/>
  <c r="G15" i="1"/>
  <c r="H15" i="1" s="1"/>
  <c r="J15" i="1" s="1"/>
  <c r="F15" i="1"/>
  <c r="E15" i="1"/>
  <c r="D15" i="1"/>
  <c r="C15" i="1"/>
  <c r="B15" i="1"/>
  <c r="I14" i="1"/>
  <c r="J14" i="1" s="1"/>
  <c r="G14" i="1"/>
  <c r="F14" i="1"/>
  <c r="E14" i="1"/>
  <c r="D14" i="1"/>
  <c r="C14" i="1"/>
  <c r="B14" i="1"/>
  <c r="H14" i="1" s="1"/>
  <c r="G13" i="1"/>
  <c r="F13" i="1"/>
  <c r="E13" i="1"/>
  <c r="D13" i="1"/>
  <c r="C13" i="1"/>
  <c r="H13" i="1" s="1"/>
  <c r="J13" i="1" s="1"/>
  <c r="M13" i="1" s="1"/>
  <c r="B13" i="1"/>
  <c r="I12" i="1"/>
  <c r="B12" i="1"/>
  <c r="H12" i="1" s="1"/>
  <c r="J12" i="1" s="1"/>
  <c r="I11" i="1"/>
  <c r="G11" i="1"/>
  <c r="F11" i="1"/>
  <c r="E11" i="1"/>
  <c r="D11" i="1"/>
  <c r="C11" i="1"/>
  <c r="C19" i="1" s="1"/>
  <c r="B11" i="1"/>
  <c r="I10" i="1"/>
  <c r="G10" i="1"/>
  <c r="F10" i="1"/>
  <c r="F8" i="1" s="1"/>
  <c r="E10" i="1"/>
  <c r="E8" i="1" s="1"/>
  <c r="D10" i="1"/>
  <c r="C10" i="1"/>
  <c r="B10" i="1"/>
  <c r="I9" i="1"/>
  <c r="I8" i="1" s="1"/>
  <c r="G9" i="1"/>
  <c r="F9" i="1"/>
  <c r="F19" i="1" s="1"/>
  <c r="E9" i="1"/>
  <c r="D9" i="1"/>
  <c r="C9" i="1"/>
  <c r="B9" i="1"/>
  <c r="L8" i="1"/>
  <c r="K8" i="1"/>
  <c r="M88" i="1" l="1"/>
  <c r="M90" i="1"/>
  <c r="M14" i="1"/>
  <c r="M15" i="1"/>
  <c r="J77" i="1"/>
  <c r="H73" i="1"/>
  <c r="M34" i="1"/>
  <c r="M63" i="1"/>
  <c r="M86" i="1"/>
  <c r="M99" i="1"/>
  <c r="M119" i="1"/>
  <c r="M172" i="1"/>
  <c r="M180" i="1"/>
  <c r="M32" i="1"/>
  <c r="M75" i="1"/>
  <c r="M148" i="1"/>
  <c r="M169" i="1"/>
  <c r="M18" i="1"/>
  <c r="M31" i="1"/>
  <c r="M97" i="1"/>
  <c r="M158" i="1"/>
  <c r="I19" i="1"/>
  <c r="C37" i="1"/>
  <c r="C194" i="1" s="1"/>
  <c r="I182" i="1"/>
  <c r="J182" i="1" s="1"/>
  <c r="J183" i="1"/>
  <c r="H10" i="1"/>
  <c r="J10" i="1" s="1"/>
  <c r="D19" i="1"/>
  <c r="D37" i="1" s="1"/>
  <c r="D8" i="1"/>
  <c r="M23" i="1"/>
  <c r="M53" i="1"/>
  <c r="M105" i="1"/>
  <c r="H111" i="1"/>
  <c r="G110" i="1"/>
  <c r="G109" i="1" s="1"/>
  <c r="G39" i="1" s="1"/>
  <c r="M33" i="1"/>
  <c r="J49" i="1"/>
  <c r="H48" i="1"/>
  <c r="H47" i="1" s="1"/>
  <c r="H44" i="1" s="1"/>
  <c r="F81" i="1"/>
  <c r="F72" i="1" s="1"/>
  <c r="F39" i="1" s="1"/>
  <c r="F194" i="1" s="1"/>
  <c r="M171" i="1"/>
  <c r="M179" i="1"/>
  <c r="M16" i="1"/>
  <c r="M30" i="1"/>
  <c r="M66" i="1"/>
  <c r="J73" i="1"/>
  <c r="M95" i="1"/>
  <c r="M131" i="1"/>
  <c r="D159" i="1"/>
  <c r="M164" i="1"/>
  <c r="G19" i="1"/>
  <c r="G8" i="1"/>
  <c r="H9" i="1"/>
  <c r="M28" i="1"/>
  <c r="M55" i="1"/>
  <c r="M79" i="1"/>
  <c r="M103" i="1"/>
  <c r="M113" i="1"/>
  <c r="J156" i="1"/>
  <c r="H155" i="1"/>
  <c r="J190" i="1"/>
  <c r="H11" i="1"/>
  <c r="J11" i="1" s="1"/>
  <c r="B19" i="1"/>
  <c r="M17" i="1"/>
  <c r="M80" i="1"/>
  <c r="M100" i="1"/>
  <c r="C127" i="1"/>
  <c r="C39" i="1" s="1"/>
  <c r="H128" i="1"/>
  <c r="H127" i="1" s="1"/>
  <c r="J127" i="1" s="1"/>
  <c r="M173" i="1"/>
  <c r="M12" i="1"/>
  <c r="M27" i="1"/>
  <c r="M29" i="1"/>
  <c r="J45" i="1"/>
  <c r="M76" i="1"/>
  <c r="M101" i="1"/>
  <c r="H36" i="1"/>
  <c r="M22" i="1"/>
  <c r="H51" i="1"/>
  <c r="J52" i="1"/>
  <c r="H57" i="1"/>
  <c r="B56" i="1"/>
  <c r="M115" i="1"/>
  <c r="M170" i="1"/>
  <c r="M178" i="1"/>
  <c r="J21" i="1"/>
  <c r="I36" i="1"/>
  <c r="I37" i="1" s="1"/>
  <c r="I194" i="1" s="1"/>
  <c r="M94" i="1"/>
  <c r="M116" i="1"/>
  <c r="M25" i="1"/>
  <c r="B36" i="1"/>
  <c r="B37" i="1" s="1"/>
  <c r="M59" i="1"/>
  <c r="J153" i="1"/>
  <c r="H147" i="1"/>
  <c r="H146" i="1" s="1"/>
  <c r="M190" i="1"/>
  <c r="H120" i="1"/>
  <c r="H129" i="1"/>
  <c r="J129" i="1" s="1"/>
  <c r="H93" i="1"/>
  <c r="F92" i="1"/>
  <c r="H136" i="1"/>
  <c r="J136" i="1" s="1"/>
  <c r="H144" i="1"/>
  <c r="J144" i="1" s="1"/>
  <c r="B8" i="1"/>
  <c r="H82" i="1"/>
  <c r="H134" i="1"/>
  <c r="J134" i="1" s="1"/>
  <c r="H161" i="1"/>
  <c r="M162" i="1"/>
  <c r="M35" i="1"/>
  <c r="B60" i="1"/>
  <c r="H69" i="1"/>
  <c r="H43" i="1"/>
  <c r="B42" i="1"/>
  <c r="H62" i="1"/>
  <c r="M78" i="1"/>
  <c r="M89" i="1"/>
  <c r="M91" i="1"/>
  <c r="M104" i="1"/>
  <c r="M157" i="1"/>
  <c r="M167" i="1"/>
  <c r="H177" i="1"/>
  <c r="E176" i="1"/>
  <c r="E175" i="1" s="1"/>
  <c r="E39" i="1" s="1"/>
  <c r="J143" i="1"/>
  <c r="D166" i="1"/>
  <c r="H168" i="1"/>
  <c r="J168" i="1" s="1"/>
  <c r="M192" i="1"/>
  <c r="J132" i="1"/>
  <c r="M133" i="1"/>
  <c r="M184" i="1"/>
  <c r="M67" i="1"/>
  <c r="M70" i="1"/>
  <c r="D155" i="1"/>
  <c r="D146" i="1" s="1"/>
  <c r="D141" i="1" s="1"/>
  <c r="D39" i="1" s="1"/>
  <c r="D194" i="1" s="1"/>
  <c r="M84" i="1"/>
  <c r="H124" i="1"/>
  <c r="C8" i="1"/>
  <c r="G120" i="1"/>
  <c r="H122" i="1"/>
  <c r="J122" i="1" s="1"/>
  <c r="E19" i="1"/>
  <c r="E37" i="1" s="1"/>
  <c r="G36" i="1"/>
  <c r="G37" i="1" s="1"/>
  <c r="G194" i="1" s="1"/>
  <c r="H24" i="1"/>
  <c r="J24" i="1" s="1"/>
  <c r="M85" i="1"/>
  <c r="M96" i="1"/>
  <c r="M152" i="1"/>
  <c r="M163" i="1"/>
  <c r="J166" i="1"/>
  <c r="K127" i="1"/>
  <c r="K72" i="1"/>
  <c r="K39" i="1" s="1"/>
  <c r="M112" i="1"/>
  <c r="H118" i="1"/>
  <c r="G117" i="1"/>
  <c r="J121" i="1"/>
  <c r="M137" i="1"/>
  <c r="L159" i="1"/>
  <c r="L141" i="1" s="1"/>
  <c r="L39" i="1" s="1"/>
  <c r="L194" i="1" s="1"/>
  <c r="K37" i="1"/>
  <c r="J65" i="1"/>
  <c r="H64" i="1"/>
  <c r="L109" i="1"/>
  <c r="M143" i="1" l="1"/>
  <c r="M142" i="1" s="1"/>
  <c r="J142" i="1"/>
  <c r="J82" i="1"/>
  <c r="H81" i="1"/>
  <c r="M11" i="1"/>
  <c r="J9" i="1"/>
  <c r="H8" i="1"/>
  <c r="M65" i="1"/>
  <c r="M64" i="1" s="1"/>
  <c r="J64" i="1"/>
  <c r="E194" i="1"/>
  <c r="H37" i="1"/>
  <c r="M21" i="1"/>
  <c r="M36" i="1" s="1"/>
  <c r="J36" i="1"/>
  <c r="K194" i="1"/>
  <c r="M122" i="1"/>
  <c r="J177" i="1"/>
  <c r="H176" i="1"/>
  <c r="H175" i="1" s="1"/>
  <c r="J175" i="1" s="1"/>
  <c r="M144" i="1"/>
  <c r="J111" i="1"/>
  <c r="H110" i="1"/>
  <c r="M166" i="1"/>
  <c r="J135" i="1"/>
  <c r="M136" i="1"/>
  <c r="M135" i="1" s="1"/>
  <c r="M153" i="1"/>
  <c r="H56" i="1"/>
  <c r="J57" i="1"/>
  <c r="M10" i="1"/>
  <c r="J147" i="1"/>
  <c r="H60" i="1"/>
  <c r="J62" i="1"/>
  <c r="H160" i="1"/>
  <c r="J161" i="1"/>
  <c r="M52" i="1"/>
  <c r="J51" i="1"/>
  <c r="M156" i="1"/>
  <c r="M155" i="1" s="1"/>
  <c r="J155" i="1"/>
  <c r="M49" i="1"/>
  <c r="M48" i="1" s="1"/>
  <c r="J48" i="1"/>
  <c r="M183" i="1"/>
  <c r="M147" i="1"/>
  <c r="M121" i="1"/>
  <c r="M120" i="1" s="1"/>
  <c r="J120" i="1"/>
  <c r="M168" i="1"/>
  <c r="B41" i="1"/>
  <c r="B39" i="1" s="1"/>
  <c r="J93" i="1"/>
  <c r="H92" i="1"/>
  <c r="H72" i="1" s="1"/>
  <c r="M45" i="1"/>
  <c r="M182" i="1"/>
  <c r="M77" i="1"/>
  <c r="M73" i="1" s="1"/>
  <c r="H166" i="1"/>
  <c r="J43" i="1"/>
  <c r="H42" i="1"/>
  <c r="M127" i="1"/>
  <c r="J118" i="1"/>
  <c r="H117" i="1"/>
  <c r="M24" i="1"/>
  <c r="J124" i="1"/>
  <c r="H123" i="1"/>
  <c r="H142" i="1"/>
  <c r="J69" i="1"/>
  <c r="H68" i="1"/>
  <c r="M134" i="1"/>
  <c r="M132" i="1" s="1"/>
  <c r="J128" i="1"/>
  <c r="M129" i="1"/>
  <c r="M128" i="1" s="1"/>
  <c r="H19" i="1"/>
  <c r="M93" i="1" l="1"/>
  <c r="M92" i="1" s="1"/>
  <c r="J92" i="1"/>
  <c r="N92" i="1" s="1"/>
  <c r="M146" i="1"/>
  <c r="N147" i="1"/>
  <c r="J146" i="1"/>
  <c r="N146" i="1" s="1"/>
  <c r="J123" i="1"/>
  <c r="M124" i="1"/>
  <c r="M123" i="1" s="1"/>
  <c r="J37" i="1"/>
  <c r="N37" i="1" s="1"/>
  <c r="M175" i="1"/>
  <c r="N175" i="1"/>
  <c r="J8" i="1"/>
  <c r="M9" i="1"/>
  <c r="J19" i="1"/>
  <c r="N69" i="1"/>
  <c r="M69" i="1"/>
  <c r="M68" i="1" s="1"/>
  <c r="J68" i="1"/>
  <c r="N68" i="1" s="1"/>
  <c r="J56" i="1"/>
  <c r="N56" i="1" s="1"/>
  <c r="M57" i="1"/>
  <c r="M56" i="1" s="1"/>
  <c r="J176" i="1"/>
  <c r="M177" i="1"/>
  <c r="M176" i="1" s="1"/>
  <c r="M43" i="1"/>
  <c r="M42" i="1" s="1"/>
  <c r="J42" i="1"/>
  <c r="N43" i="1"/>
  <c r="M82" i="1"/>
  <c r="M81" i="1" s="1"/>
  <c r="M72" i="1" s="1"/>
  <c r="J81" i="1"/>
  <c r="M118" i="1"/>
  <c r="M117" i="1" s="1"/>
  <c r="J117" i="1"/>
  <c r="N117" i="1" s="1"/>
  <c r="H141" i="1"/>
  <c r="J141" i="1" s="1"/>
  <c r="J47" i="1"/>
  <c r="J160" i="1"/>
  <c r="M161" i="1"/>
  <c r="M160" i="1" s="1"/>
  <c r="M159" i="1" s="1"/>
  <c r="H109" i="1"/>
  <c r="N62" i="1"/>
  <c r="M62" i="1"/>
  <c r="M60" i="1" s="1"/>
  <c r="J60" i="1"/>
  <c r="B194" i="1"/>
  <c r="H194" i="1" s="1"/>
  <c r="J194" i="1" s="1"/>
  <c r="N64" i="1" s="1"/>
  <c r="H39" i="1"/>
  <c r="J39" i="1" s="1"/>
  <c r="N135" i="1"/>
  <c r="N51" i="1"/>
  <c r="M51" i="1"/>
  <c r="H41" i="1"/>
  <c r="H159" i="1"/>
  <c r="J110" i="1"/>
  <c r="N111" i="1"/>
  <c r="M111" i="1"/>
  <c r="M110" i="1" s="1"/>
  <c r="M109" i="1" s="1"/>
  <c r="N118" i="1" l="1"/>
  <c r="N36" i="1"/>
  <c r="N110" i="1"/>
  <c r="J109" i="1"/>
  <c r="N109" i="1" s="1"/>
  <c r="N19" i="1"/>
  <c r="N128" i="1"/>
  <c r="N176" i="1"/>
  <c r="M19" i="1"/>
  <c r="M37" i="1" s="1"/>
  <c r="M8" i="1"/>
  <c r="N123" i="1"/>
  <c r="N141" i="1"/>
  <c r="M141" i="1"/>
  <c r="N42" i="1"/>
  <c r="J41" i="1"/>
  <c r="N41" i="1" s="1"/>
  <c r="N160" i="1"/>
  <c r="J159" i="1"/>
  <c r="N159" i="1" s="1"/>
  <c r="N120" i="1"/>
  <c r="N81" i="1"/>
  <c r="J72" i="1"/>
  <c r="N72" i="1" s="1"/>
  <c r="N9" i="1"/>
  <c r="N124" i="1"/>
  <c r="N39" i="1"/>
  <c r="M39" i="1"/>
  <c r="N194" i="1"/>
  <c r="M194" i="1"/>
  <c r="N188" i="1"/>
  <c r="N58" i="1"/>
  <c r="N26" i="1"/>
  <c r="N145" i="1"/>
  <c r="N125" i="1"/>
  <c r="N102" i="1"/>
  <c r="N87" i="1"/>
  <c r="N46" i="1"/>
  <c r="N61" i="1"/>
  <c r="N154" i="1"/>
  <c r="N130" i="1"/>
  <c r="N54" i="1"/>
  <c r="N139" i="1"/>
  <c r="N98" i="1"/>
  <c r="N83" i="1"/>
  <c r="N191" i="1"/>
  <c r="N13" i="1"/>
  <c r="N172" i="1"/>
  <c r="N75" i="1"/>
  <c r="N33" i="1"/>
  <c r="N167" i="1"/>
  <c r="N30" i="1"/>
  <c r="N131" i="1"/>
  <c r="N28" i="1"/>
  <c r="N22" i="1"/>
  <c r="N115" i="1"/>
  <c r="N25" i="1"/>
  <c r="N106" i="1"/>
  <c r="N152" i="1"/>
  <c r="N88" i="1"/>
  <c r="N86" i="1"/>
  <c r="N180" i="1"/>
  <c r="N31" i="1"/>
  <c r="N53" i="1"/>
  <c r="N171" i="1"/>
  <c r="N113" i="1"/>
  <c r="N17" i="1"/>
  <c r="N94" i="1"/>
  <c r="N70" i="1"/>
  <c r="N138" i="1"/>
  <c r="N149" i="1"/>
  <c r="N50" i="1"/>
  <c r="N186" i="1"/>
  <c r="N85" i="1"/>
  <c r="N148" i="1"/>
  <c r="N66" i="1"/>
  <c r="N173" i="1"/>
  <c r="N170" i="1"/>
  <c r="N151" i="1"/>
  <c r="N163" i="1"/>
  <c r="N99" i="1"/>
  <c r="N18" i="1"/>
  <c r="N97" i="1"/>
  <c r="N105" i="1"/>
  <c r="N179" i="1"/>
  <c r="N164" i="1"/>
  <c r="N55" i="1"/>
  <c r="N78" i="1"/>
  <c r="N165" i="1"/>
  <c r="N192" i="1"/>
  <c r="N112" i="1"/>
  <c r="N90" i="1"/>
  <c r="N34" i="1"/>
  <c r="N27" i="1"/>
  <c r="N74" i="1"/>
  <c r="N79" i="1"/>
  <c r="N80" i="1"/>
  <c r="N12" i="1"/>
  <c r="N76" i="1"/>
  <c r="N178" i="1"/>
  <c r="N116" i="1"/>
  <c r="N84" i="1"/>
  <c r="N96" i="1"/>
  <c r="N14" i="1"/>
  <c r="N119" i="1"/>
  <c r="N32" i="1"/>
  <c r="N157" i="1"/>
  <c r="N158" i="1"/>
  <c r="N16" i="1"/>
  <c r="N101" i="1"/>
  <c r="N133" i="1"/>
  <c r="N107" i="1"/>
  <c r="N169" i="1"/>
  <c r="N91" i="1"/>
  <c r="N95" i="1"/>
  <c r="N89" i="1"/>
  <c r="N104" i="1"/>
  <c r="N35" i="1"/>
  <c r="N137" i="1"/>
  <c r="N15" i="1"/>
  <c r="N63" i="1"/>
  <c r="N67" i="1"/>
  <c r="N162" i="1"/>
  <c r="N23" i="1"/>
  <c r="N184" i="1"/>
  <c r="N103" i="1"/>
  <c r="N100" i="1"/>
  <c r="N29" i="1"/>
  <c r="N59" i="1"/>
  <c r="N114" i="1"/>
  <c r="N150" i="1"/>
  <c r="N132" i="1"/>
  <c r="N122" i="1"/>
  <c r="N144" i="1"/>
  <c r="N73" i="1"/>
  <c r="N129" i="1"/>
  <c r="N11" i="1"/>
  <c r="N121" i="1"/>
  <c r="N45" i="1"/>
  <c r="N127" i="1"/>
  <c r="N183" i="1"/>
  <c r="N10" i="1"/>
  <c r="N166" i="1"/>
  <c r="N49" i="1"/>
  <c r="N182" i="1"/>
  <c r="N168" i="1"/>
  <c r="N52" i="1"/>
  <c r="N77" i="1"/>
  <c r="N24" i="1"/>
  <c r="N21" i="1"/>
  <c r="N136" i="1"/>
  <c r="N156" i="1"/>
  <c r="N134" i="1"/>
  <c r="N143" i="1"/>
  <c r="N190" i="1"/>
  <c r="N65" i="1"/>
  <c r="N153" i="1"/>
  <c r="N82" i="1"/>
  <c r="N177" i="1"/>
  <c r="N93" i="1"/>
  <c r="N161" i="1"/>
  <c r="N60" i="1"/>
  <c r="N47" i="1"/>
  <c r="M47" i="1"/>
  <c r="M44" i="1" s="1"/>
  <c r="M41" i="1" s="1"/>
  <c r="J44" i="1"/>
  <c r="N44" i="1" s="1"/>
  <c r="N48" i="1"/>
  <c r="N155" i="1"/>
  <c r="N57" i="1"/>
  <c r="N8" i="1"/>
  <c r="N142" i="1"/>
</calcChain>
</file>

<file path=xl/comments1.xml><?xml version="1.0" encoding="utf-8"?>
<comments xmlns="http://schemas.openxmlformats.org/spreadsheetml/2006/main">
  <authors>
    <author>Oscar Rubio</author>
  </authors>
  <commentList>
    <comment ref="L120" authorId="0" shapeId="0">
      <text>
        <r>
          <rPr>
            <sz val="9"/>
            <color indexed="81"/>
            <rFont val="Tahoma"/>
            <family val="2"/>
          </rPr>
          <t xml:space="preserve">Que el periodo de pruebas de la plataforma tecnológica para la administración de la información sobre predios, vacunación e identificación de porcinos tomará al menos dos meses más posteriores a la finalización del desarrollo,  se hace necesario trasladar recurso para  la digitación de registros (RUV y RUI)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3" authorId="0" shapeId="0">
      <text>
        <r>
          <rPr>
            <sz val="9"/>
            <color indexed="81"/>
            <rFont val="Tahoma"/>
            <family val="2"/>
          </rPr>
          <t xml:space="preserve">Que el periodo de pruebas de la plataforma tecnológica para la administración de la información sobre predios, vacunación e identificación de porcinos tomará al menos dos meses más posteriores a la finalización del desarrollo,  se hace necesario trasladar recurso para  la digitación de registros (RUV y RUI)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6" authorId="0" shapeId="0">
      <text>
        <r>
          <rPr>
            <sz val="9"/>
            <color indexed="81"/>
            <rFont val="Tahoma"/>
            <family val="2"/>
          </rPr>
          <t>Adición correspondiente a gastos de alojamiento y alimentación de los 23 participantes de Gira Técnica Holanda-Alemania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9" authorId="0" shapeId="0">
      <text>
        <r>
          <rPr>
            <sz val="9"/>
            <color indexed="81"/>
            <rFont val="Tahoma"/>
            <family val="2"/>
          </rPr>
          <t>Se traslada recursos en la cuenta especial de la Carta de Entendimiento No 2, para la compra de kits, reactivos,insumos y equipos de laboratorio</t>
        </r>
      </text>
    </comment>
    <comment ref="L191" authorId="0" shapeId="0">
      <text>
        <r>
          <rPr>
            <sz val="9"/>
            <color indexed="81"/>
            <rFont val="Tahoma"/>
            <family val="2"/>
          </rPr>
          <t>Devolución recurso  no ejecutado convenio MADR 21605046 al Tesoro Nacional ($7.618.449) y Se traslada recursos en la cuenta especial de la Carta de Entendimiento No 2, para la compra de kits, reactivos,insumos y equipos de laboratorio ($100.000.000)</t>
        </r>
      </text>
    </comment>
  </commentList>
</comments>
</file>

<file path=xl/sharedStrings.xml><?xml version="1.0" encoding="utf-8"?>
<sst xmlns="http://schemas.openxmlformats.org/spreadsheetml/2006/main" count="169" uniqueCount="169">
  <si>
    <t>MINISTERIO DE AGRICULTURA  Y DESARROLLO RURAL</t>
  </si>
  <si>
    <t>DIRECCIÓN DE PLANEACIÓN Y SEGUIMIENTO PRESUPUESTAL</t>
  </si>
  <si>
    <t>PRESUPUESTO DE GASTOS DE FUNCIONAMIENTO E INVERSIÓN 2.018</t>
  </si>
  <si>
    <t>ANEXO 2</t>
  </si>
  <si>
    <t>CUENTAS</t>
  </si>
  <si>
    <t>PROGRAMAS ECONÓMICA</t>
  </si>
  <si>
    <t>PROGRAMAS TÉCNICA</t>
  </si>
  <si>
    <t>PROGRAMAS INVESTIGACIÓN Y TRANSFERENCIA DE TÉCNOLOGÍA</t>
  </si>
  <si>
    <t>PROGRAMA SANIDAD</t>
  </si>
  <si>
    <t>PROGRAMAS MERCADEO</t>
  </si>
  <si>
    <t xml:space="preserve">PROGRAMA PPC </t>
  </si>
  <si>
    <t>TOTAL INVERSIÓN</t>
  </si>
  <si>
    <t>GASTOS DE FUNCIONAMIENTO</t>
  </si>
  <si>
    <t>TOTAL PRESUPUESTO</t>
  </si>
  <si>
    <t>ACUERDO 5/18</t>
  </si>
  <si>
    <t>ACUERDO 8/18</t>
  </si>
  <si>
    <t>PRESUPUESTO MODIFICADO</t>
  </si>
  <si>
    <t>% PARTICI-PACIÓN</t>
  </si>
  <si>
    <t>GASTOS DE PERSONAL</t>
  </si>
  <si>
    <t>Servicios de personal</t>
  </si>
  <si>
    <t>Sueldos</t>
  </si>
  <si>
    <t>Vacaciones</t>
  </si>
  <si>
    <t>Prima legal</t>
  </si>
  <si>
    <t>Honorarios</t>
  </si>
  <si>
    <t xml:space="preserve">Dotación y suministro </t>
  </si>
  <si>
    <t>Cesantías</t>
  </si>
  <si>
    <t>Intereses de cesantías</t>
  </si>
  <si>
    <t>Seguros y/o fondos privados</t>
  </si>
  <si>
    <t>Caja de compensación</t>
  </si>
  <si>
    <t>Aportes ICBF y SENA</t>
  </si>
  <si>
    <t>SUBTOTAL GASTOS PERSONAL</t>
  </si>
  <si>
    <t>GASTOS GENERALES</t>
  </si>
  <si>
    <t>Muebles, equipos de oficina y software</t>
  </si>
  <si>
    <t>Impresos y publicaciones</t>
  </si>
  <si>
    <t>Materiales y suministros</t>
  </si>
  <si>
    <t>Correo</t>
  </si>
  <si>
    <t>Transportes, fletes y acarreos</t>
  </si>
  <si>
    <t xml:space="preserve">Capacitación </t>
  </si>
  <si>
    <t xml:space="preserve">Mantenimiento </t>
  </si>
  <si>
    <t>Seguros, impuestos y gastos legales</t>
  </si>
  <si>
    <t>Comisiones y gastos bancarios</t>
  </si>
  <si>
    <t>Gastos de viaje</t>
  </si>
  <si>
    <t>Aseo, vigilancia y cafetería</t>
  </si>
  <si>
    <t>Servicios públicos</t>
  </si>
  <si>
    <t>Arriendos</t>
  </si>
  <si>
    <t>Cuota auditaje CGR</t>
  </si>
  <si>
    <t>Gastos comisión de fomento</t>
  </si>
  <si>
    <t>SUBTOTAL GASTOS GENERALES</t>
  </si>
  <si>
    <t>TOTAL FUNCIONAMIENTO</t>
  </si>
  <si>
    <t>TOTAL PROGRAMAS Y PROYECTOS</t>
  </si>
  <si>
    <t>TOTAL ÁREA ECONÓMICA</t>
  </si>
  <si>
    <t>Fortalecimiento institucional</t>
  </si>
  <si>
    <t>Acceso a Mercados</t>
  </si>
  <si>
    <t>Fortalecimiento Empresarial</t>
  </si>
  <si>
    <t>Gestión de servicios</t>
  </si>
  <si>
    <t>Fortalecimiento Asociativo</t>
  </si>
  <si>
    <t>Convenios</t>
  </si>
  <si>
    <t xml:space="preserve">  Contrapartidas Gobernaciones y/o Alcaldias</t>
  </si>
  <si>
    <t xml:space="preserve">    Convenio de Pereira</t>
  </si>
  <si>
    <t xml:space="preserve">    Contrapartida Gobernación Cundinamarca</t>
  </si>
  <si>
    <t xml:space="preserve">  Contrapartidas FNP</t>
  </si>
  <si>
    <t xml:space="preserve">   Convenio Pereira FNP</t>
  </si>
  <si>
    <t xml:space="preserve">   Contrapartida Gobernación Cundinamarca FNP</t>
  </si>
  <si>
    <t xml:space="preserve">   Convenio Valle FNP</t>
  </si>
  <si>
    <t>Apoyo autorización sanitaria</t>
  </si>
  <si>
    <t>Sistemas de información de mercados</t>
  </si>
  <si>
    <t>Monitoreo Precios de la Carne al Consumidor</t>
  </si>
  <si>
    <t>Actualización Información Nacional</t>
  </si>
  <si>
    <t>Seguimiento Mercados Internacionales</t>
  </si>
  <si>
    <t>Control al recaudo</t>
  </si>
  <si>
    <t>Seguimiento al recaudo regional</t>
  </si>
  <si>
    <t>Movilización coordinadores</t>
  </si>
  <si>
    <t>Jornadas de trabajo con los coordinadores regionales (visita plantas)</t>
  </si>
  <si>
    <t>Fortalecimiento del beneficio formal</t>
  </si>
  <si>
    <t>Movilización Jefe Coordinadores de recaudo</t>
  </si>
  <si>
    <t>Trabajo con autoridades</t>
  </si>
  <si>
    <t>Jornadas de trabajo con los coordinadores regionales(trabajo con autoridades)</t>
  </si>
  <si>
    <t>Aseguramiento de la calidad</t>
  </si>
  <si>
    <t>Asesorias BPM y HACCP</t>
  </si>
  <si>
    <t>Sello de producto en la cadena de transformación</t>
  </si>
  <si>
    <t>TOTAL ÁREA MERCADEO</t>
  </si>
  <si>
    <t>Investigación de mercados</t>
  </si>
  <si>
    <t xml:space="preserve">Home Panel </t>
  </si>
  <si>
    <t>Brand Equity Tracking</t>
  </si>
  <si>
    <t>Monitoreo de Medios</t>
  </si>
  <si>
    <t>Evaluación Neurologica de la  Campaña Vigente/Eye Tracking</t>
  </si>
  <si>
    <t>Estudio del Consumidor</t>
  </si>
  <si>
    <t>Estudio NSOP (LSDA)</t>
  </si>
  <si>
    <t>Estudio Digital</t>
  </si>
  <si>
    <t>Campaña de fomento al consumo</t>
  </si>
  <si>
    <t>Campaña de publicidad</t>
  </si>
  <si>
    <t>Consultoría MESA</t>
  </si>
  <si>
    <t>Pauta institucional</t>
  </si>
  <si>
    <t>Seguimiento y gestion comunicación integral.</t>
  </si>
  <si>
    <t>Sostenimiento y Desarrollo Digital</t>
  </si>
  <si>
    <t>Free Press Influenciadores</t>
  </si>
  <si>
    <t>Kit Publicitario</t>
  </si>
  <si>
    <t>Desarrollo Digital (Concurso Sabor Porkcolombia)</t>
  </si>
  <si>
    <t>Pauta digital</t>
  </si>
  <si>
    <t>Producción Digital</t>
  </si>
  <si>
    <t>Activaciones de consumo</t>
  </si>
  <si>
    <t>Cocina PorkColombia</t>
  </si>
  <si>
    <t>Asesor Gastronómico Ejecutivo</t>
  </si>
  <si>
    <t>Viajes Gestión Regional</t>
  </si>
  <si>
    <t>Capacitación anual contratistas</t>
  </si>
  <si>
    <t>Material de promocion al consumo</t>
  </si>
  <si>
    <t>Festival PorkColombia</t>
  </si>
  <si>
    <t>Seguimiento gestión a eventos de sensibilización de las bondades de la carne de cerdo</t>
  </si>
  <si>
    <t>Eventos especializados (Sector, gastronomicos , sector salud)</t>
  </si>
  <si>
    <t>Comercialización y Nuevos Negocios</t>
  </si>
  <si>
    <t>Gestion y seguimiento comercializacion y nuevos negocios</t>
  </si>
  <si>
    <t xml:space="preserve">Gestion de actividades nutricionales </t>
  </si>
  <si>
    <t>Material Promocional y Publicitario</t>
  </si>
  <si>
    <t>Eventos Apertura Nuevos Negocios</t>
  </si>
  <si>
    <t>Cerdificado PorkColombia (Expertos de carne de cerdo)</t>
  </si>
  <si>
    <t>ChefRegionales PorkColombia</t>
  </si>
  <si>
    <t>TOTAL ÁREA ERRADICACIÓN PPC</t>
  </si>
  <si>
    <t>Vacunacion e identificacion de Porcinos</t>
  </si>
  <si>
    <t>Identificación</t>
  </si>
  <si>
    <t>Suministros clínicos y dotaciones</t>
  </si>
  <si>
    <t>Auxilios distribuidores</t>
  </si>
  <si>
    <t>Biológico</t>
  </si>
  <si>
    <t>Contratación de personal</t>
  </si>
  <si>
    <t>Disposición de residuos biológicos</t>
  </si>
  <si>
    <t>Capacitación y divulgación</t>
  </si>
  <si>
    <t>Capacitación</t>
  </si>
  <si>
    <t>Divulgación</t>
  </si>
  <si>
    <t>Vigilancia Epidemiológica</t>
  </si>
  <si>
    <t>Administración de la base de datos</t>
  </si>
  <si>
    <t>Diseño, matenimiento y actualización de la plataforma</t>
  </si>
  <si>
    <t>Entrenamiento y soporte operativo</t>
  </si>
  <si>
    <t>TOTAL ÁREA TÉCNICA</t>
  </si>
  <si>
    <t>Programa nacional de bioseguridad, sanidad y productividad-PNBSP</t>
  </si>
  <si>
    <t>Acompañamiento (Certificación en granja y transporte)</t>
  </si>
  <si>
    <t>Taller técnico de bioseguridad, sanidad y productividad</t>
  </si>
  <si>
    <t>Premios PORKS Colombia 2018</t>
  </si>
  <si>
    <t xml:space="preserve">Sostenibilidad y responsabilidad social empresarial en producción primaria </t>
  </si>
  <si>
    <t xml:space="preserve">Acompañamiento y apoyo </t>
  </si>
  <si>
    <t>Granjas modelo y mesas de trabajo interinstitucionales e intergremiales</t>
  </si>
  <si>
    <t>Inocuidad y bienestar animal en producción primaria y transporte</t>
  </si>
  <si>
    <t>Profesionales de apoyo en implementación y certificación granja y transporte</t>
  </si>
  <si>
    <t>Fortalecimiento de competencias en bienestar animal e inocuidad</t>
  </si>
  <si>
    <t>Zonificación y ordenamiento productivo</t>
  </si>
  <si>
    <t>Proyecto UPRA-Porkcolombia</t>
  </si>
  <si>
    <t>TOTAL ÁREA INVESTIGACIÓN Y TRANSFERENCIA</t>
  </si>
  <si>
    <t>Investigación y desarrollo</t>
  </si>
  <si>
    <t>Proyectos</t>
  </si>
  <si>
    <t>Capacitación anual</t>
  </si>
  <si>
    <t>Jornadas de divulgación resultados de investigación</t>
  </si>
  <si>
    <t>Transferencia de tecnología</t>
  </si>
  <si>
    <t xml:space="preserve">  Vinculación tecnologica</t>
  </si>
  <si>
    <t xml:space="preserve">  Talleres y seminarios</t>
  </si>
  <si>
    <t>Jornada técnica</t>
  </si>
  <si>
    <t>Material de apoyo</t>
  </si>
  <si>
    <t>Diagnostico</t>
  </si>
  <si>
    <t>Diagnostico rutinario con laboratorios oficiales</t>
  </si>
  <si>
    <t>Diagnostico rutinario con laboratorios privados</t>
  </si>
  <si>
    <t>Apoyo Diagnostico lineas base (ICA)</t>
  </si>
  <si>
    <t>TOTAL ÁREA SANIDAD</t>
  </si>
  <si>
    <t>Control y monitoreo de enfermedades en granjas de Colombia</t>
  </si>
  <si>
    <t>CUOTA DE ADMINISTRACIÓN</t>
  </si>
  <si>
    <t>Cuota de administración FNP</t>
  </si>
  <si>
    <t>Cuota de administración PPC</t>
  </si>
  <si>
    <t>FONDO DE EMERGENCIA FNP</t>
  </si>
  <si>
    <t>FONDO DE EMERGENCIA PPC</t>
  </si>
  <si>
    <t xml:space="preserve">RESERVA FUTURAS INVERSIONES Y GASTOS </t>
  </si>
  <si>
    <t>Cuota de fomento porcícola</t>
  </si>
  <si>
    <t>Cuota de erradicación Peste Porcina Clásica</t>
  </si>
  <si>
    <t xml:space="preserve">TOTAL GASTOS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</si>
</sst>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0"/>
      <name val="Arial"/>
    </font>
    <font>
      <b/>
      <sz val="11"/>
      <name val="Arial"/>
      <family val="2"/>
      <charset val="186"/>
    </font>
    <font>
      <b/>
      <sz val="11"/>
      <color indexed="10"/>
      <name val="Arial"/>
      <family val="2"/>
      <charset val="186"/>
    </font>
    <font>
      <b/>
      <sz val="11"/>
      <color rgb="FFFF0000"/>
      <name val="Arial"/>
      <family val="2"/>
      <charset val="186"/>
    </font>
    <font>
      <sz val="11"/>
      <name val="Arial"/>
      <family val="2"/>
      <charset val="186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/>
    <xf numFmtId="0" fontId="1" fillId="2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Continuous"/>
    </xf>
    <xf numFmtId="3" fontId="1" fillId="2" borderId="1" xfId="0" applyNumberFormat="1" applyFont="1" applyFill="1" applyBorder="1" applyAlignment="1">
      <alignment horizontal="centerContinuous"/>
    </xf>
    <xf numFmtId="0" fontId="2" fillId="2" borderId="1" xfId="0" applyFont="1" applyFill="1" applyBorder="1" applyAlignment="1">
      <alignment horizontal="centerContinuous"/>
    </xf>
    <xf numFmtId="0" fontId="1" fillId="2" borderId="1" xfId="0" applyFont="1" applyFill="1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0" fillId="2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/>
    <xf numFmtId="0" fontId="4" fillId="2" borderId="6" xfId="0" applyFont="1" applyFill="1" applyBorder="1"/>
    <xf numFmtId="0" fontId="4" fillId="2" borderId="7" xfId="0" applyFont="1" applyFill="1" applyBorder="1"/>
    <xf numFmtId="3" fontId="5" fillId="2" borderId="5" xfId="0" applyNumberFormat="1" applyFont="1" applyFill="1" applyBorder="1" applyAlignment="1"/>
    <xf numFmtId="3" fontId="5" fillId="2" borderId="6" xfId="0" applyNumberFormat="1" applyFont="1" applyFill="1" applyBorder="1"/>
    <xf numFmtId="10" fontId="5" fillId="2" borderId="7" xfId="1" applyNumberFormat="1" applyFont="1" applyFill="1" applyBorder="1"/>
    <xf numFmtId="3" fontId="4" fillId="2" borderId="5" xfId="0" applyNumberFormat="1" applyFont="1" applyFill="1" applyBorder="1" applyAlignment="1"/>
    <xf numFmtId="3" fontId="4" fillId="2" borderId="6" xfId="0" applyNumberFormat="1" applyFont="1" applyFill="1" applyBorder="1"/>
    <xf numFmtId="3" fontId="7" fillId="2" borderId="6" xfId="0" applyNumberFormat="1" applyFont="1" applyFill="1" applyBorder="1"/>
    <xf numFmtId="10" fontId="7" fillId="2" borderId="7" xfId="1" applyNumberFormat="1" applyFont="1" applyFill="1" applyBorder="1"/>
    <xf numFmtId="0" fontId="0" fillId="0" borderId="0" xfId="0" applyFill="1" applyAlignment="1">
      <alignment horizontal="center"/>
    </xf>
    <xf numFmtId="3" fontId="8" fillId="2" borderId="6" xfId="0" applyNumberFormat="1" applyFont="1" applyFill="1" applyBorder="1"/>
    <xf numFmtId="3" fontId="0" fillId="0" borderId="0" xfId="0" applyNumberFormat="1" applyFill="1"/>
    <xf numFmtId="0" fontId="1" fillId="2" borderId="5" xfId="0" applyFont="1" applyFill="1" applyBorder="1" applyAlignment="1"/>
    <xf numFmtId="3" fontId="1" fillId="2" borderId="6" xfId="0" applyNumberFormat="1" applyFont="1" applyFill="1" applyBorder="1"/>
    <xf numFmtId="0" fontId="4" fillId="2" borderId="5" xfId="0" applyFont="1" applyFill="1" applyBorder="1" applyAlignment="1"/>
    <xf numFmtId="3" fontId="4" fillId="2" borderId="6" xfId="2" applyNumberFormat="1" applyFont="1" applyFill="1" applyBorder="1"/>
    <xf numFmtId="3" fontId="5" fillId="2" borderId="6" xfId="2" applyNumberFormat="1" applyFont="1" applyFill="1" applyBorder="1"/>
    <xf numFmtId="0" fontId="1" fillId="2" borderId="8" xfId="0" applyFont="1" applyFill="1" applyBorder="1" applyAlignment="1"/>
    <xf numFmtId="3" fontId="1" fillId="2" borderId="9" xfId="0" applyNumberFormat="1" applyFont="1" applyFill="1" applyBorder="1"/>
    <xf numFmtId="10" fontId="5" fillId="2" borderId="10" xfId="1" applyNumberFormat="1" applyFont="1" applyFill="1" applyBorder="1"/>
    <xf numFmtId="37" fontId="1" fillId="2" borderId="5" xfId="0" applyNumberFormat="1" applyFont="1" applyFill="1" applyBorder="1" applyAlignment="1"/>
    <xf numFmtId="0" fontId="9" fillId="0" borderId="0" xfId="0" applyFont="1" applyFill="1"/>
    <xf numFmtId="37" fontId="7" fillId="2" borderId="5" xfId="0" applyNumberFormat="1" applyFont="1" applyFill="1" applyBorder="1" applyAlignment="1">
      <alignment horizontal="left"/>
    </xf>
    <xf numFmtId="37" fontId="5" fillId="2" borderId="5" xfId="0" applyNumberFormat="1" applyFont="1" applyFill="1" applyBorder="1" applyAlignment="1">
      <alignment horizontal="left"/>
    </xf>
    <xf numFmtId="164" fontId="1" fillId="2" borderId="6" xfId="2" applyFont="1" applyFill="1" applyBorder="1"/>
    <xf numFmtId="164" fontId="7" fillId="2" borderId="6" xfId="2" applyFont="1" applyFill="1" applyBorder="1"/>
    <xf numFmtId="164" fontId="9" fillId="0" borderId="0" xfId="2" applyFont="1" applyFill="1"/>
    <xf numFmtId="37" fontId="7" fillId="2" borderId="5" xfId="0" applyNumberFormat="1" applyFont="1" applyFill="1" applyBorder="1" applyAlignment="1"/>
    <xf numFmtId="37" fontId="5" fillId="2" borderId="5" xfId="0" applyNumberFormat="1" applyFont="1" applyFill="1" applyBorder="1" applyAlignment="1"/>
    <xf numFmtId="3" fontId="5" fillId="2" borderId="6" xfId="3" applyNumberFormat="1" applyFont="1" applyFill="1" applyBorder="1"/>
    <xf numFmtId="165" fontId="6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0" fontId="4" fillId="2" borderId="11" xfId="0" applyFont="1" applyFill="1" applyBorder="1" applyAlignment="1"/>
    <xf numFmtId="3" fontId="1" fillId="2" borderId="12" xfId="0" applyNumberFormat="1" applyFont="1" applyFill="1" applyBorder="1"/>
    <xf numFmtId="0" fontId="4" fillId="2" borderId="12" xfId="0" applyFont="1" applyFill="1" applyBorder="1"/>
    <xf numFmtId="3" fontId="4" fillId="2" borderId="12" xfId="0" applyNumberFormat="1" applyFont="1" applyFill="1" applyBorder="1"/>
    <xf numFmtId="0" fontId="4" fillId="2" borderId="13" xfId="0" applyFont="1" applyFill="1" applyBorder="1"/>
    <xf numFmtId="10" fontId="0" fillId="0" borderId="0" xfId="1" applyNumberFormat="1" applyFont="1" applyFill="1"/>
    <xf numFmtId="0" fontId="10" fillId="0" borderId="0" xfId="0" applyFont="1" applyFill="1"/>
    <xf numFmtId="10" fontId="10" fillId="0" borderId="0" xfId="1" applyNumberFormat="1" applyFont="1" applyFill="1"/>
  </cellXfs>
  <cellStyles count="4">
    <cellStyle name="Millares 2 2" xfId="3"/>
    <cellStyle name="Millares 23" xfId="2"/>
    <cellStyle name="Normal" xfId="0" builtinId="0"/>
    <cellStyle name="Porcentaje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9/LEY%201712/PRESUPUESTO%20GENERAL/2018/ANEXO%20ACUERDO%2008-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7\AJUSTE%20SALARIOSdef\Ajuste%20salariosde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A&#241;o%202010\MANEJO%20PTO%202010\PRESUPUESTO%20INGRESOS%20ESTIMADO%2020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5/PRESUPUESTO%202015/PRESUPUESTO%202015%20V.6/Presupuesto%202015%20version%206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RATOS%20ACP%20FNP\MATRIZ%20DE%20CONTROL%20A&#209;O%202011(borrador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2011\Presentaciones\COMITES%20PPC\DESPACHOS%20BIOLOGICO%20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torppc/AppData/Local/Microsoft/Windows/Temporary%20Internet%20Files/Content.IE5/68SX2PI0/Desagregado%20&#193;rea%20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Temp\desagregado%20ppc%20201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Documents%20and%20Settings\PatriciaMart&#237;nez\Configuraci&#243;n%20local\Archivos%20temporales%20de%20Internet\Content.Outlook\RD6RDTKZ\A&#241;o%202008\Presupuesto%202009\nomina%202009%20ppc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7/Presupuesto%202017/Presupuesto%202017%203ra%20version/Anexos/Presupuesto%20PPC%20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A&#241;o%202010\PTO%20FONDO%202010\Presupuesto%202010%20versi&#243;n%203\PRESUPUESTO%2010%203a%20%20versi&#243;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Econ&#243;mica%20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&#241;o%202010\CIERRES%202010\ACUERDOS%202010\ANEXO%20ACUERDO%206-1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JefeControlRegional\Presupuesto%202008\Presupuesto%202008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Users\OscarRubio\AppData\Local\Microsoft\Windows\Temporary%20Internet%20Files\Content.Outlook\INBWVVAW\ANEXO%20ACUERDO%204-1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Ortiz/Desktop/PPC2013/PRESUPUESTO%202014/PRESUPUESTO%20DEFINITIVO%202014%20NOV/Desagregado%20PPC%202014%20%20definitivo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Mercadeoxl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PPC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s%20t&#233;cnic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s%20Investigaci&#243;n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&#241;o%202018/Presupuesto%202018/Presupuesto%202018%20v.6/Anexos/Presupuesto%20Sanida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CONTABILIDAD\ANEXO%20CIERRE%20DE%20INGRESOS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COL\Administrativa\Informe%20gesti&#243;n%20definitivo%20I%20semestre%202012\gastos%20enero%20junio%20de%20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Otros ingresos"/>
      <sheetName val="Rendimientos "/>
      <sheetName val="VENTAS PPC"/>
      <sheetName val="Ejecución ingresos 2017"/>
      <sheetName val="Ejecución gastos 2017"/>
      <sheetName val="Superavit 2017"/>
      <sheetName val="Anexo 2 "/>
      <sheetName val="Anexo 3"/>
      <sheetName val="Anexo 4"/>
      <sheetName val="Funcionamiento"/>
      <sheetName val="Nómina y honorarios 2018"/>
      <sheetName val="Comparativo nómina 2017-2018"/>
      <sheetName val="Comparativo gastos personal "/>
    </sheetNames>
    <sheetDataSet>
      <sheetData sheetId="0">
        <row r="14">
          <cell r="B14">
            <v>22405674516.761757</v>
          </cell>
        </row>
        <row r="15">
          <cell r="B15">
            <v>13443404710.057053</v>
          </cell>
        </row>
        <row r="18">
          <cell r="B18">
            <v>129031928</v>
          </cell>
        </row>
        <row r="19">
          <cell r="B19">
            <v>77419156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F8">
            <v>26022500</v>
          </cell>
        </row>
        <row r="10">
          <cell r="F10">
            <v>111851323.0422</v>
          </cell>
          <cell r="G10">
            <v>35000000</v>
          </cell>
          <cell r="I10">
            <v>142336698</v>
          </cell>
          <cell r="L10">
            <v>0</v>
          </cell>
        </row>
        <row r="12">
          <cell r="F12">
            <v>11197316.2469</v>
          </cell>
        </row>
        <row r="14">
          <cell r="F14">
            <v>22480735.741799999</v>
          </cell>
          <cell r="G14">
            <v>13739880</v>
          </cell>
        </row>
        <row r="16">
          <cell r="F16">
            <v>25301947.387099996</v>
          </cell>
          <cell r="G16">
            <v>10049724</v>
          </cell>
          <cell r="H16">
            <v>10049724</v>
          </cell>
          <cell r="I16">
            <v>10049724</v>
          </cell>
          <cell r="J16">
            <v>10049724</v>
          </cell>
          <cell r="K16">
            <v>10049724</v>
          </cell>
          <cell r="L16">
            <v>10049724</v>
          </cell>
        </row>
        <row r="18">
          <cell r="F18">
            <v>31888342.060399998</v>
          </cell>
          <cell r="G18">
            <v>31565649.655999996</v>
          </cell>
          <cell r="I18">
            <v>14544540</v>
          </cell>
          <cell r="J18">
            <v>4471736.5861</v>
          </cell>
          <cell r="K18">
            <v>1908341.3012999999</v>
          </cell>
          <cell r="L18">
            <v>11450027.913787154</v>
          </cell>
        </row>
        <row r="20">
          <cell r="F20">
            <v>20000000</v>
          </cell>
          <cell r="G20">
            <v>9724934</v>
          </cell>
          <cell r="I20">
            <v>17562704</v>
          </cell>
          <cell r="L20">
            <v>0</v>
          </cell>
        </row>
        <row r="22">
          <cell r="F22">
            <v>26692500</v>
          </cell>
          <cell r="G22">
            <v>344596739.99519998</v>
          </cell>
          <cell r="I22">
            <v>15613499.999999998</v>
          </cell>
          <cell r="J22">
            <v>18421745</v>
          </cell>
          <cell r="K22">
            <v>9071282.1604999993</v>
          </cell>
          <cell r="L22">
            <v>24852197.791658003</v>
          </cell>
        </row>
        <row r="24">
          <cell r="F24">
            <v>13312926.7607</v>
          </cell>
          <cell r="G24">
            <v>15613500</v>
          </cell>
          <cell r="I24">
            <v>32022395</v>
          </cell>
          <cell r="J24">
            <v>4721095.6310000001</v>
          </cell>
        </row>
        <row r="26">
          <cell r="F26">
            <v>33957357.271599993</v>
          </cell>
          <cell r="G26">
            <v>252000000</v>
          </cell>
          <cell r="H26">
            <v>3920000</v>
          </cell>
          <cell r="I26">
            <v>19000000</v>
          </cell>
          <cell r="J26">
            <v>12478976.4169</v>
          </cell>
          <cell r="K26">
            <v>7455929.2275999999</v>
          </cell>
          <cell r="L26">
            <v>11751107.3148</v>
          </cell>
        </row>
        <row r="28">
          <cell r="F28">
            <v>5331442.9594999999</v>
          </cell>
          <cell r="G28">
            <v>3124000</v>
          </cell>
          <cell r="I28">
            <v>2000000</v>
          </cell>
          <cell r="J28">
            <v>2709297</v>
          </cell>
          <cell r="K28">
            <v>2201503.5</v>
          </cell>
          <cell r="L28">
            <v>2394070</v>
          </cell>
        </row>
        <row r="30">
          <cell r="F30">
            <v>10039963.477600001</v>
          </cell>
          <cell r="G30">
            <v>41636000</v>
          </cell>
          <cell r="I30">
            <v>5780340.2999999998</v>
          </cell>
          <cell r="J30">
            <v>590137.21409999998</v>
          </cell>
          <cell r="K30">
            <v>5503758.75</v>
          </cell>
        </row>
        <row r="32">
          <cell r="F32">
            <v>24665777.408299997</v>
          </cell>
        </row>
        <row r="34">
          <cell r="F34">
            <v>124234349.29709999</v>
          </cell>
          <cell r="G34">
            <v>72863000</v>
          </cell>
        </row>
        <row r="36">
          <cell r="F36">
            <v>58492184.096299998</v>
          </cell>
        </row>
      </sheetData>
      <sheetData sheetId="11">
        <row r="13">
          <cell r="K13">
            <v>170209125.83463997</v>
          </cell>
          <cell r="L13">
            <v>11174606.431199998</v>
          </cell>
          <cell r="M13">
            <v>1340952.7717439998</v>
          </cell>
          <cell r="N13">
            <v>11174606.431199998</v>
          </cell>
          <cell r="O13">
            <v>6704763.858719999</v>
          </cell>
          <cell r="S13">
            <v>33164579.698867165</v>
          </cell>
          <cell r="U13">
            <v>5721398.4927743999</v>
          </cell>
          <cell r="X13">
            <v>7151748.1159679992</v>
          </cell>
        </row>
        <row r="22">
          <cell r="K22">
            <v>965070275.90901303</v>
          </cell>
          <cell r="L22">
            <v>70564292.701999992</v>
          </cell>
          <cell r="M22">
            <v>8467715.1242399998</v>
          </cell>
          <cell r="N22">
            <v>70564292.701999992</v>
          </cell>
          <cell r="O22">
            <v>47960731.514939994</v>
          </cell>
          <cell r="S22">
            <v>198568629.00185677</v>
          </cell>
          <cell r="U22">
            <v>39523499.22712703</v>
          </cell>
          <cell r="X22">
            <v>49404374.033908792</v>
          </cell>
        </row>
        <row r="43">
          <cell r="K43">
            <v>368616838.11105329</v>
          </cell>
          <cell r="L43">
            <v>20284621.5836</v>
          </cell>
          <cell r="M43">
            <v>2434154.5900319992</v>
          </cell>
          <cell r="N43">
            <v>20284621.5836</v>
          </cell>
          <cell r="O43">
            <v>17643934.238609996</v>
          </cell>
          <cell r="S43">
            <v>69925497.846280903</v>
          </cell>
          <cell r="U43">
            <v>13868121.436813436</v>
          </cell>
          <cell r="X43">
            <v>17335151.796016797</v>
          </cell>
        </row>
        <row r="55">
          <cell r="K55">
            <v>358830586.5992133</v>
          </cell>
          <cell r="L55">
            <v>19497604.6754</v>
          </cell>
          <cell r="M55">
            <v>2339712.5610479997</v>
          </cell>
          <cell r="N55">
            <v>19497604.6754</v>
          </cell>
          <cell r="O55">
            <v>17506962.244589999</v>
          </cell>
          <cell r="S55">
            <v>67958113.877858579</v>
          </cell>
          <cell r="U55">
            <v>13572444.988103038</v>
          </cell>
          <cell r="X55">
            <v>16965556.235128798</v>
          </cell>
        </row>
        <row r="66">
          <cell r="K66">
            <v>308035547.66125333</v>
          </cell>
          <cell r="L66">
            <v>15230151.9914</v>
          </cell>
          <cell r="M66">
            <v>1827618.2389679996</v>
          </cell>
          <cell r="N66">
            <v>15230151.9914</v>
          </cell>
          <cell r="O66">
            <v>15062440.950059997</v>
          </cell>
          <cell r="S66">
            <v>57171088.600785881</v>
          </cell>
          <cell r="U66">
            <v>11424613.31497344</v>
          </cell>
          <cell r="X66">
            <v>14280766.643716799</v>
          </cell>
        </row>
        <row r="75">
          <cell r="K75">
            <v>46899256.739719994</v>
          </cell>
          <cell r="L75">
            <v>3937242.5944999997</v>
          </cell>
          <cell r="M75">
            <v>472469.11133999994</v>
          </cell>
          <cell r="N75">
            <v>3937242.5944999997</v>
          </cell>
          <cell r="O75">
            <v>2229362.09296</v>
          </cell>
          <cell r="S75">
            <v>9727992.038240863</v>
          </cell>
          <cell r="U75">
            <v>1930972.2199871999</v>
          </cell>
          <cell r="X75">
            <v>2413715.2749839998</v>
          </cell>
        </row>
        <row r="80">
          <cell r="K80">
            <v>995728107.83987987</v>
          </cell>
          <cell r="L80">
            <v>73152000.487699986</v>
          </cell>
          <cell r="M80">
            <v>8778240.0585239977</v>
          </cell>
          <cell r="N80">
            <v>73152000.487699986</v>
          </cell>
          <cell r="O80">
            <v>49550581.530939989</v>
          </cell>
          <cell r="S80">
            <v>206959962.82383406</v>
          </cell>
          <cell r="U80">
            <v>40863140.475671031</v>
          </cell>
          <cell r="X80">
            <v>51078925.594588786</v>
          </cell>
        </row>
        <row r="110">
          <cell r="I110">
            <v>705164.99129999988</v>
          </cell>
          <cell r="K110">
            <v>2820659.9651999995</v>
          </cell>
          <cell r="M110">
            <v>705164.99129999988</v>
          </cell>
          <cell r="O110">
            <v>705164.99129999988</v>
          </cell>
          <cell r="Q110">
            <v>705164.99129999988</v>
          </cell>
          <cell r="S110">
            <v>2820659.9651999995</v>
          </cell>
        </row>
        <row r="121">
          <cell r="I121">
            <v>147754797.19999999</v>
          </cell>
        </row>
      </sheetData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ómina y honorarios 2017"/>
      <sheetName val="Hoja1"/>
      <sheetName val="Vencimientos"/>
      <sheetName val="Hoja1 (2)"/>
      <sheetName val="Nómina anual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Inversión total en programas"/>
      <sheetName val="MODELO CONTRATISTAS"/>
      <sheetName val="Servicios personal 2005"/>
      <sheetName val="Nómina 2004"/>
      <sheetName val="Anexo cierre 2010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Rendimientos "/>
      <sheetName val="Escenario PPC"/>
      <sheetName val="Ejecución ingresos 2014"/>
      <sheetName val="Ejecución gastos 2014"/>
      <sheetName val="Superavit 2014"/>
      <sheetName val="Anexo 2 "/>
      <sheetName val="Anexo 3"/>
      <sheetName val="Anexo 4"/>
      <sheetName val="Funcionamiento"/>
      <sheetName val="Nómina y honorarios 2015"/>
      <sheetName val="Comparativo nómina 2014-2015"/>
      <sheetName val="Comparativo gastos personal "/>
    </sheetNames>
    <sheetDataSet>
      <sheetData sheetId="0">
        <row r="46">
          <cell r="C46">
            <v>3182535.7199999997</v>
          </cell>
        </row>
        <row r="53">
          <cell r="C53">
            <v>4295.6000000000004</v>
          </cell>
        </row>
        <row r="54">
          <cell r="C54">
            <v>2577.36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8">
          <cell r="A58" t="str">
            <v xml:space="preserve">DIRECTOR </v>
          </cell>
        </row>
      </sheetData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ecutivo"/>
      <sheetName val="Vencimientos"/>
      <sheetName val="CONTROL CONTRATOS 2011"/>
      <sheetName val="Hoja1"/>
    </sheetNames>
    <sheetDataSet>
      <sheetData sheetId="0">
        <row r="9">
          <cell r="M9" t="str">
            <v>FUNCIONAMIENTO</v>
          </cell>
        </row>
        <row r="10">
          <cell r="M10" t="str">
            <v>MERCADEO</v>
          </cell>
        </row>
        <row r="11">
          <cell r="M11" t="str">
            <v>PPC</v>
          </cell>
        </row>
        <row r="12">
          <cell r="M12" t="str">
            <v>ECONOMICA</v>
          </cell>
        </row>
        <row r="13">
          <cell r="M13" t="str">
            <v>TECNICA</v>
          </cell>
        </row>
      </sheetData>
      <sheetData sheetId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ES"/>
      <sheetName val="2010  LABORATORIOS"/>
      <sheetName val="2011 LABORATORIOS"/>
      <sheetName val="COMPARATIVO POR DOSIS"/>
      <sheetName val="COMPARATIVO POR LABORATORIO"/>
      <sheetName val="Hoja1"/>
      <sheetName val="BRIGADAS"/>
      <sheetName val="COMITÉ"/>
      <sheetName val="DISTRIBUIDOR"/>
      <sheetName val="DEPARTAMENTO"/>
      <sheetName val="CONSOLIDADO GENERAL"/>
      <sheetName val="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">
          <cell r="E3">
            <v>40191</v>
          </cell>
        </row>
        <row r="4">
          <cell r="E4">
            <v>40196</v>
          </cell>
        </row>
        <row r="5">
          <cell r="E5">
            <v>40179</v>
          </cell>
        </row>
        <row r="6">
          <cell r="E6">
            <v>40193</v>
          </cell>
        </row>
        <row r="7">
          <cell r="E7">
            <v>40193</v>
          </cell>
        </row>
        <row r="8">
          <cell r="E8">
            <v>40190</v>
          </cell>
        </row>
        <row r="9">
          <cell r="E9">
            <v>40190</v>
          </cell>
        </row>
        <row r="10">
          <cell r="E10">
            <v>40190</v>
          </cell>
        </row>
        <row r="11">
          <cell r="E11">
            <v>40190</v>
          </cell>
        </row>
        <row r="12">
          <cell r="E12">
            <v>40190</v>
          </cell>
        </row>
        <row r="13">
          <cell r="E13">
            <v>40191</v>
          </cell>
        </row>
        <row r="14">
          <cell r="E14">
            <v>40191</v>
          </cell>
        </row>
        <row r="15">
          <cell r="E15">
            <v>40196</v>
          </cell>
        </row>
        <row r="16">
          <cell r="E16">
            <v>40196</v>
          </cell>
        </row>
        <row r="17">
          <cell r="E17">
            <v>40196</v>
          </cell>
        </row>
        <row r="18">
          <cell r="E18">
            <v>40196</v>
          </cell>
        </row>
        <row r="19">
          <cell r="E19">
            <v>40197</v>
          </cell>
        </row>
        <row r="20">
          <cell r="E20">
            <v>40197</v>
          </cell>
        </row>
        <row r="21">
          <cell r="E21">
            <v>40197</v>
          </cell>
        </row>
        <row r="22">
          <cell r="E22">
            <v>40192</v>
          </cell>
        </row>
        <row r="23">
          <cell r="E23">
            <v>40192</v>
          </cell>
        </row>
        <row r="24">
          <cell r="E24">
            <v>40192</v>
          </cell>
        </row>
        <row r="25">
          <cell r="E25">
            <v>40192</v>
          </cell>
        </row>
        <row r="26">
          <cell r="E26">
            <v>40197</v>
          </cell>
        </row>
        <row r="27">
          <cell r="E27">
            <v>40197</v>
          </cell>
        </row>
        <row r="28">
          <cell r="E28">
            <v>40196</v>
          </cell>
        </row>
        <row r="29">
          <cell r="E29">
            <v>40196</v>
          </cell>
        </row>
        <row r="30">
          <cell r="E30">
            <v>40196</v>
          </cell>
        </row>
        <row r="31">
          <cell r="E31">
            <v>40199</v>
          </cell>
        </row>
        <row r="32">
          <cell r="E32">
            <v>40199</v>
          </cell>
        </row>
        <row r="33">
          <cell r="E33">
            <v>40199</v>
          </cell>
        </row>
        <row r="34">
          <cell r="E34">
            <v>40199</v>
          </cell>
        </row>
        <row r="35">
          <cell r="E35">
            <v>40203</v>
          </cell>
        </row>
        <row r="36">
          <cell r="E36">
            <v>40203</v>
          </cell>
        </row>
        <row r="37">
          <cell r="E37">
            <v>40203</v>
          </cell>
        </row>
        <row r="38">
          <cell r="E38">
            <v>40203</v>
          </cell>
        </row>
        <row r="39">
          <cell r="E39">
            <v>40200</v>
          </cell>
        </row>
        <row r="40">
          <cell r="E40">
            <v>40200</v>
          </cell>
        </row>
        <row r="41">
          <cell r="E41">
            <v>40199</v>
          </cell>
        </row>
        <row r="42">
          <cell r="E42">
            <v>40203</v>
          </cell>
        </row>
        <row r="43">
          <cell r="E43">
            <v>40203</v>
          </cell>
        </row>
        <row r="44">
          <cell r="E44">
            <v>40203</v>
          </cell>
        </row>
        <row r="45">
          <cell r="E45">
            <v>40203</v>
          </cell>
        </row>
        <row r="46">
          <cell r="E46">
            <v>40203</v>
          </cell>
        </row>
        <row r="47">
          <cell r="E47">
            <v>40203</v>
          </cell>
        </row>
        <row r="48">
          <cell r="E48">
            <v>40205</v>
          </cell>
        </row>
        <row r="49">
          <cell r="E49">
            <v>40205</v>
          </cell>
        </row>
        <row r="50">
          <cell r="E50">
            <v>40205</v>
          </cell>
        </row>
        <row r="51">
          <cell r="E51">
            <v>40205</v>
          </cell>
        </row>
        <row r="52">
          <cell r="E52">
            <v>40205</v>
          </cell>
        </row>
        <row r="53">
          <cell r="E53">
            <v>40205</v>
          </cell>
        </row>
        <row r="54">
          <cell r="E54">
            <v>40205</v>
          </cell>
        </row>
        <row r="55">
          <cell r="E55">
            <v>40205</v>
          </cell>
        </row>
        <row r="56">
          <cell r="E56">
            <v>40205</v>
          </cell>
        </row>
        <row r="57">
          <cell r="E57">
            <v>40205</v>
          </cell>
        </row>
        <row r="58">
          <cell r="E58">
            <v>40205</v>
          </cell>
        </row>
        <row r="59">
          <cell r="E59">
            <v>40205</v>
          </cell>
        </row>
        <row r="60">
          <cell r="E60">
            <v>40210</v>
          </cell>
        </row>
        <row r="61">
          <cell r="E61">
            <v>40210</v>
          </cell>
        </row>
        <row r="62">
          <cell r="E62">
            <v>40210</v>
          </cell>
        </row>
        <row r="63">
          <cell r="E63">
            <v>40210</v>
          </cell>
        </row>
        <row r="64">
          <cell r="E64">
            <v>40210</v>
          </cell>
        </row>
        <row r="65">
          <cell r="E65">
            <v>40210</v>
          </cell>
        </row>
        <row r="66">
          <cell r="E66">
            <v>40210</v>
          </cell>
        </row>
        <row r="67">
          <cell r="E67">
            <v>40210</v>
          </cell>
        </row>
        <row r="68">
          <cell r="E68">
            <v>40210</v>
          </cell>
        </row>
        <row r="69">
          <cell r="E69">
            <v>40210</v>
          </cell>
        </row>
        <row r="70">
          <cell r="E70">
            <v>40211</v>
          </cell>
        </row>
        <row r="71">
          <cell r="E71">
            <v>40211</v>
          </cell>
        </row>
        <row r="72">
          <cell r="E72">
            <v>40211</v>
          </cell>
        </row>
        <row r="73">
          <cell r="E73">
            <v>40211</v>
          </cell>
        </row>
        <row r="74">
          <cell r="E74">
            <v>40211</v>
          </cell>
        </row>
        <row r="75">
          <cell r="E75">
            <v>40211</v>
          </cell>
        </row>
        <row r="76">
          <cell r="E76">
            <v>40211</v>
          </cell>
        </row>
        <row r="77">
          <cell r="E77">
            <v>40211</v>
          </cell>
        </row>
        <row r="78">
          <cell r="E78">
            <v>40211</v>
          </cell>
        </row>
        <row r="79">
          <cell r="E79">
            <v>40211</v>
          </cell>
        </row>
        <row r="80">
          <cell r="E80">
            <v>40211</v>
          </cell>
        </row>
        <row r="81">
          <cell r="E81">
            <v>40211</v>
          </cell>
        </row>
        <row r="82">
          <cell r="E82">
            <v>40211</v>
          </cell>
        </row>
        <row r="83">
          <cell r="E83">
            <v>40210</v>
          </cell>
        </row>
        <row r="84">
          <cell r="E84">
            <v>40210</v>
          </cell>
        </row>
        <row r="85">
          <cell r="E85">
            <v>40205</v>
          </cell>
        </row>
        <row r="86">
          <cell r="E86">
            <v>40205</v>
          </cell>
        </row>
        <row r="87">
          <cell r="E87">
            <v>40210</v>
          </cell>
        </row>
        <row r="88">
          <cell r="E88">
            <v>40212</v>
          </cell>
        </row>
        <row r="89">
          <cell r="E89">
            <v>40212</v>
          </cell>
        </row>
        <row r="90">
          <cell r="E90">
            <v>40210</v>
          </cell>
        </row>
        <row r="91">
          <cell r="E91">
            <v>40210</v>
          </cell>
        </row>
        <row r="92">
          <cell r="E92">
            <v>40213</v>
          </cell>
        </row>
        <row r="93">
          <cell r="E93">
            <v>40213</v>
          </cell>
        </row>
        <row r="94">
          <cell r="E94">
            <v>40210</v>
          </cell>
        </row>
        <row r="95">
          <cell r="E95">
            <v>40210</v>
          </cell>
        </row>
        <row r="96">
          <cell r="E96">
            <v>40212</v>
          </cell>
        </row>
        <row r="97">
          <cell r="E97">
            <v>40212</v>
          </cell>
        </row>
        <row r="98">
          <cell r="E98">
            <v>40213</v>
          </cell>
        </row>
        <row r="99">
          <cell r="E99">
            <v>40213</v>
          </cell>
        </row>
        <row r="100">
          <cell r="E100">
            <v>40214</v>
          </cell>
        </row>
        <row r="101">
          <cell r="E101">
            <v>40214</v>
          </cell>
        </row>
        <row r="102">
          <cell r="E102">
            <v>40217</v>
          </cell>
        </row>
        <row r="103">
          <cell r="E103">
            <v>40217</v>
          </cell>
        </row>
        <row r="104">
          <cell r="E104">
            <v>40217</v>
          </cell>
        </row>
        <row r="105">
          <cell r="E105">
            <v>40217</v>
          </cell>
        </row>
        <row r="106">
          <cell r="E106">
            <v>40214</v>
          </cell>
        </row>
        <row r="107">
          <cell r="E107">
            <v>40214</v>
          </cell>
        </row>
        <row r="108">
          <cell r="E108">
            <v>40207</v>
          </cell>
        </row>
        <row r="109">
          <cell r="E109">
            <v>40207</v>
          </cell>
        </row>
        <row r="110">
          <cell r="E110">
            <v>40212</v>
          </cell>
        </row>
        <row r="111">
          <cell r="E111">
            <v>40212</v>
          </cell>
        </row>
        <row r="112">
          <cell r="E112">
            <v>40212</v>
          </cell>
        </row>
        <row r="113">
          <cell r="E113">
            <v>40212</v>
          </cell>
        </row>
        <row r="114">
          <cell r="E114">
            <v>40212</v>
          </cell>
        </row>
        <row r="115">
          <cell r="E115">
            <v>40212</v>
          </cell>
        </row>
        <row r="116">
          <cell r="E116">
            <v>40218</v>
          </cell>
        </row>
        <row r="117">
          <cell r="E117">
            <v>40218</v>
          </cell>
        </row>
        <row r="118">
          <cell r="E118">
            <v>40218</v>
          </cell>
        </row>
        <row r="119">
          <cell r="E119">
            <v>40218</v>
          </cell>
        </row>
        <row r="120">
          <cell r="E120">
            <v>40218</v>
          </cell>
        </row>
        <row r="121">
          <cell r="E121">
            <v>40211</v>
          </cell>
        </row>
        <row r="122">
          <cell r="E122">
            <v>40211</v>
          </cell>
        </row>
        <row r="123">
          <cell r="E123">
            <v>40211</v>
          </cell>
        </row>
        <row r="124">
          <cell r="E124">
            <v>40211</v>
          </cell>
        </row>
        <row r="125">
          <cell r="E125">
            <v>40211</v>
          </cell>
        </row>
        <row r="126">
          <cell r="E126">
            <v>40214</v>
          </cell>
        </row>
        <row r="127">
          <cell r="E127">
            <v>40214</v>
          </cell>
        </row>
        <row r="128">
          <cell r="E128">
            <v>40211</v>
          </cell>
        </row>
        <row r="129">
          <cell r="E129">
            <v>40218</v>
          </cell>
        </row>
        <row r="130">
          <cell r="E130">
            <v>40218</v>
          </cell>
        </row>
        <row r="131">
          <cell r="E131">
            <v>40218</v>
          </cell>
        </row>
        <row r="132">
          <cell r="E132">
            <v>40218</v>
          </cell>
        </row>
        <row r="133">
          <cell r="E133">
            <v>40213</v>
          </cell>
        </row>
        <row r="134">
          <cell r="E134">
            <v>40213</v>
          </cell>
        </row>
        <row r="135">
          <cell r="E135">
            <v>40213</v>
          </cell>
        </row>
        <row r="136">
          <cell r="E136">
            <v>40213</v>
          </cell>
        </row>
        <row r="137">
          <cell r="E137">
            <v>40218</v>
          </cell>
        </row>
        <row r="138">
          <cell r="E138">
            <v>40218</v>
          </cell>
        </row>
        <row r="139">
          <cell r="E139">
            <v>40218</v>
          </cell>
        </row>
        <row r="140">
          <cell r="E140">
            <v>40218</v>
          </cell>
        </row>
        <row r="141">
          <cell r="E141">
            <v>40218</v>
          </cell>
        </row>
        <row r="142">
          <cell r="E142">
            <v>40210</v>
          </cell>
        </row>
        <row r="143">
          <cell r="E143">
            <v>40210</v>
          </cell>
        </row>
        <row r="144">
          <cell r="E144">
            <v>40218</v>
          </cell>
        </row>
        <row r="145">
          <cell r="E145">
            <v>40218</v>
          </cell>
        </row>
        <row r="146">
          <cell r="E146">
            <v>40218</v>
          </cell>
        </row>
        <row r="147">
          <cell r="E147">
            <v>40220</v>
          </cell>
        </row>
        <row r="148">
          <cell r="E148">
            <v>40220</v>
          </cell>
        </row>
        <row r="149">
          <cell r="E149">
            <v>40220</v>
          </cell>
        </row>
        <row r="150">
          <cell r="E150">
            <v>40220</v>
          </cell>
        </row>
        <row r="151">
          <cell r="E151">
            <v>40224</v>
          </cell>
        </row>
        <row r="152">
          <cell r="E152">
            <v>40224</v>
          </cell>
        </row>
        <row r="153">
          <cell r="E153">
            <v>40224</v>
          </cell>
        </row>
        <row r="154">
          <cell r="E154">
            <v>40224</v>
          </cell>
        </row>
        <row r="155">
          <cell r="E155">
            <v>40224</v>
          </cell>
        </row>
        <row r="156">
          <cell r="E156">
            <v>40218</v>
          </cell>
        </row>
        <row r="157">
          <cell r="E157">
            <v>40218</v>
          </cell>
        </row>
        <row r="158">
          <cell r="E158">
            <v>40218</v>
          </cell>
        </row>
        <row r="159">
          <cell r="E159">
            <v>40225</v>
          </cell>
        </row>
        <row r="160">
          <cell r="E160">
            <v>40225</v>
          </cell>
        </row>
        <row r="161">
          <cell r="E161">
            <v>40225</v>
          </cell>
        </row>
        <row r="162">
          <cell r="E162">
            <v>40227</v>
          </cell>
        </row>
        <row r="163">
          <cell r="E163">
            <v>40227</v>
          </cell>
        </row>
        <row r="164">
          <cell r="E164">
            <v>40227</v>
          </cell>
        </row>
        <row r="165">
          <cell r="E165">
            <v>40227</v>
          </cell>
        </row>
        <row r="166">
          <cell r="E166">
            <v>40228</v>
          </cell>
        </row>
        <row r="167">
          <cell r="E167">
            <v>40228</v>
          </cell>
        </row>
        <row r="168">
          <cell r="E168">
            <v>40228</v>
          </cell>
        </row>
        <row r="169">
          <cell r="E169">
            <v>40231</v>
          </cell>
        </row>
        <row r="170">
          <cell r="E170">
            <v>40231</v>
          </cell>
        </row>
        <row r="171">
          <cell r="E171">
            <v>40233</v>
          </cell>
        </row>
        <row r="172">
          <cell r="E172">
            <v>40233</v>
          </cell>
        </row>
        <row r="173">
          <cell r="E173">
            <v>40232</v>
          </cell>
        </row>
        <row r="174">
          <cell r="E174">
            <v>40232</v>
          </cell>
        </row>
        <row r="175">
          <cell r="E175">
            <v>40233</v>
          </cell>
        </row>
        <row r="176">
          <cell r="E176">
            <v>40232</v>
          </cell>
        </row>
        <row r="177">
          <cell r="E177">
            <v>40233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área X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stificacion formulada"/>
      <sheetName val="Ciclos"/>
      <sheetName val="INGRESOS 2010"/>
      <sheetName val="anexo viaticos gastos de viaje"/>
      <sheetName val="anexo materiales y dotaciones"/>
      <sheetName val="anexo publicidad"/>
      <sheetName val="anexo impresos y publicaciones"/>
      <sheetName val="Escenario PPC"/>
      <sheetName val="Auxilios distribuidores"/>
      <sheetName val="NOMINA HONORARIOS 2010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s PPC"/>
      <sheetName val="Superávit 2006"/>
      <sheetName val="Anexo 2 Minagricultura"/>
      <sheetName val="Anexo 3 Minagricultura"/>
      <sheetName val="Anexo 4 Regionalizacion"/>
      <sheetName val="Funcionamiento"/>
      <sheetName val="NOMINA HONORARIOS 2009 1"/>
      <sheetName val="NOMINA HONORARIOS 2009 2"/>
      <sheetName val="comparativo  alternativas "/>
      <sheetName val="Inversión total en programas"/>
      <sheetName val="MODELO CONTRATISTAS"/>
      <sheetName val="Servicios personal 2005"/>
      <sheetName val="Nómina 2004"/>
    </sheetNames>
    <sheetDataSet>
      <sheetData sheetId="0">
        <row r="51">
          <cell r="C51">
            <v>2168.25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vs 2016"/>
      <sheetName val="justificacion formulada"/>
      <sheetName val="Consolidado área PPC "/>
      <sheetName val="Recolección desechos y archivo"/>
      <sheetName val="Admon BD 2016"/>
      <sheetName val="Aux comités 2016"/>
      <sheetName val="Vacunadores Chapeteadores"/>
      <sheetName val="Censo 2016"/>
      <sheetName val="Vigilancia PPC"/>
      <sheetName val="Ventas PPC"/>
      <sheetName val="Anexo comunicaciones"/>
      <sheetName val="REUNIÓNES (2)"/>
      <sheetName val="Ingresos 2016"/>
      <sheetName val="Anexo materiales y dotaciones"/>
      <sheetName val="Arriendos"/>
      <sheetName val="Aux distribuidores 2016"/>
      <sheetName val="Aux Coord y Gastos de Viaje"/>
      <sheetName val="Progra vigilancia enf 2015"/>
      <sheetName val="anexo impresos y publicaciones"/>
      <sheetName val="NOMINA HONORARIOS 2015"/>
      <sheetName val="BRIGADAS"/>
      <sheetName val="Correo"/>
      <sheetName val="NOMINA HONORARIOS 2013"/>
      <sheetName val="Participación x dosis"/>
      <sheetName val="SIMULACROS"/>
      <sheetName val="Biologico II"/>
      <sheetName val="BIOLÓGICO 2016"/>
      <sheetName val="Chapetas ZL"/>
      <sheetName val="Chapetas Z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Otros ingresos"/>
      <sheetName val="Presupuesto general"/>
      <sheetName val="2004VS2005"/>
      <sheetName val="Escenario PPC"/>
      <sheetName val="Ejecución ingresos 2009"/>
      <sheetName val="Ejecución gastos 2009"/>
      <sheetName val="Superavit 2009"/>
      <sheetName val="Anexo 2 "/>
      <sheetName val="Anexo 3 "/>
      <sheetName val="Anexo 4"/>
      <sheetName val="Funcionamiento"/>
      <sheetName val="Nómina y honorarios 2010"/>
      <sheetName val="Comparativo nómina 2009-2010"/>
      <sheetName val="Inversión total en programas"/>
      <sheetName val="MODELO CONTRATISTAS"/>
      <sheetName val="Servicios personal 2005"/>
      <sheetName val="Nómina 2004"/>
      <sheetName val="Hoja1"/>
    </sheetNames>
    <sheetDataSet>
      <sheetData sheetId="0">
        <row r="21">
          <cell r="C21">
            <v>1344784788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>
        <row r="86">
          <cell r="B86">
            <v>117000000</v>
          </cell>
        </row>
      </sheetData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rativo"/>
      <sheetName val="Agregado"/>
      <sheetName val="Generales"/>
      <sheetName val="Inversión"/>
      <sheetName val="Supuestos"/>
      <sheetName val="Por región"/>
      <sheetName val="5.2"/>
      <sheetName val="Anexo 4"/>
    </sheetNames>
    <sheetDataSet>
      <sheetData sheetId="0">
        <row r="6">
          <cell r="D6">
            <v>63699188.074899994</v>
          </cell>
        </row>
        <row r="23">
          <cell r="D23">
            <v>303447281.35965002</v>
          </cell>
        </row>
        <row r="27">
          <cell r="D27">
            <v>215024182.255</v>
          </cell>
        </row>
        <row r="29">
          <cell r="D29">
            <v>108873370.38499999</v>
          </cell>
        </row>
        <row r="30">
          <cell r="D30">
            <v>506711134.03500003</v>
          </cell>
        </row>
        <row r="36">
          <cell r="D36">
            <v>342879639.31</v>
          </cell>
        </row>
        <row r="38">
          <cell r="D38">
            <v>108224798.38500001</v>
          </cell>
        </row>
        <row r="41">
          <cell r="D41">
            <v>194992024.41</v>
          </cell>
        </row>
        <row r="42">
          <cell r="D42">
            <v>28969364.460000001</v>
          </cell>
        </row>
        <row r="43">
          <cell r="D43">
            <v>57481655</v>
          </cell>
        </row>
        <row r="46">
          <cell r="D46">
            <v>132273174.31591098</v>
          </cell>
        </row>
        <row r="47">
          <cell r="D47">
            <v>195174323.70722997</v>
          </cell>
        </row>
        <row r="48">
          <cell r="D48">
            <v>24041846.499999996</v>
          </cell>
        </row>
        <row r="51">
          <cell r="D51">
            <v>17489722.25</v>
          </cell>
        </row>
        <row r="52">
          <cell r="D52">
            <v>175737872.59999999</v>
          </cell>
        </row>
        <row r="53">
          <cell r="D53">
            <v>23781288.300000001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Presupuesto general"/>
      <sheetName val="2004VS2005"/>
      <sheetName val="Otros ingresos"/>
      <sheetName val="Anexo 2 "/>
      <sheetName val="Funcionamiento"/>
      <sheetName val="Nómina y honorarios II TRIM."/>
      <sheetName val="Inversión total en programas"/>
      <sheetName val="MODELO CONTRATISTAS"/>
      <sheetName val="Servicios personal 2005"/>
      <sheetName val="Nómina 20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Superávit 2006"/>
      <sheetName val="Otros ingresos"/>
      <sheetName val="Presupuesto general"/>
      <sheetName val="2004VS2005"/>
      <sheetName val="Escenarios PPC"/>
      <sheetName val="Anexo 2 Minagricultura"/>
      <sheetName val="Anexo 3 Minagricultura"/>
      <sheetName val="Anexo 4 Regionalizacion"/>
      <sheetName val="Funcionamiento"/>
      <sheetName val="Presupuesto de recaudo"/>
      <sheetName val="Inversión total en programas"/>
      <sheetName val="MODELO CONTRATISTAS"/>
      <sheetName val="Servicios personal 2005"/>
      <sheetName val="Nómina 2004"/>
    </sheetNames>
    <sheetDataSet>
      <sheetData sheetId="0">
        <row r="19">
          <cell r="C19">
            <v>2489922289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I"/>
      <sheetName val="ANEXO INGRESOS"/>
      <sheetName val="ANEXO II"/>
      <sheetName val="Anexo 2 x Areas"/>
      <sheetName val="SUPERAVIT"/>
      <sheetName val="RES"/>
      <sheetName val="ECO"/>
      <sheetName val="TEC"/>
      <sheetName val="PPC"/>
      <sheetName val="MER"/>
      <sheetName val="FU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 vs 2014"/>
      <sheetName val="justificacion formulada"/>
      <sheetName val="Escenario PPC"/>
      <sheetName val="Arriendos"/>
      <sheetName val="costos vigilancia "/>
      <sheetName val="Ingresos 2014"/>
      <sheetName val="Recolección de desechos"/>
      <sheetName val="Aux comités"/>
      <sheetName val="Barridos 2014"/>
      <sheetName val="Aux distribuidores"/>
      <sheetName val="VALLAS"/>
      <sheetName val="anexo publicidad"/>
      <sheetName val="REUNIÓNES"/>
      <sheetName val="BRIGADAS"/>
      <sheetName val="Correo"/>
      <sheetName val="anexo viaticos gastos de viaje"/>
      <sheetName val="anexo materiales y dotaciones"/>
      <sheetName val="anexo impresos y publicaciones"/>
      <sheetName val="NOMINA HONORARIOS 2013"/>
      <sheetName val="Participación x dosis"/>
      <sheetName val="SIMULACROS"/>
      <sheetName val="Chapetas ZL"/>
      <sheetName val="Biológico"/>
      <sheetName val="Biológico ZF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 1 Honorarios Contratistas"/>
    </sheetNames>
    <sheetDataSet>
      <sheetData sheetId="0">
        <row r="6">
          <cell r="D6">
            <v>0</v>
          </cell>
        </row>
        <row r="18">
          <cell r="D18">
            <v>50163529.309187174</v>
          </cell>
        </row>
        <row r="19">
          <cell r="D19">
            <v>91958583.972534299</v>
          </cell>
        </row>
        <row r="20">
          <cell r="D20">
            <v>28087659.942821324</v>
          </cell>
        </row>
        <row r="21">
          <cell r="D21">
            <v>103945902.29001877</v>
          </cell>
        </row>
        <row r="22">
          <cell r="D22">
            <v>87916010.868110254</v>
          </cell>
        </row>
        <row r="23">
          <cell r="D23">
            <v>44030070</v>
          </cell>
        </row>
        <row r="24">
          <cell r="D24">
            <v>40000000</v>
          </cell>
        </row>
        <row r="29">
          <cell r="D29">
            <v>4907199842.2438402</v>
          </cell>
        </row>
        <row r="30">
          <cell r="D30">
            <v>63091708.839700691</v>
          </cell>
        </row>
        <row r="31">
          <cell r="D31">
            <v>52563526.00345809</v>
          </cell>
        </row>
        <row r="34">
          <cell r="D34">
            <v>62701950.608606666</v>
          </cell>
        </row>
        <row r="35">
          <cell r="D35">
            <v>229714414.39075002</v>
          </cell>
        </row>
        <row r="36">
          <cell r="D36">
            <v>73336906.156499997</v>
          </cell>
        </row>
        <row r="37">
          <cell r="D37">
            <v>64915059.201299995</v>
          </cell>
        </row>
        <row r="38">
          <cell r="D38">
            <v>130962809.05013248</v>
          </cell>
        </row>
        <row r="39">
          <cell r="D39">
            <v>279741875</v>
          </cell>
        </row>
        <row r="40">
          <cell r="D40">
            <v>250000000</v>
          </cell>
        </row>
        <row r="43">
          <cell r="D43">
            <v>185624779.53599998</v>
          </cell>
        </row>
        <row r="44">
          <cell r="D44">
            <v>42589737.046406657</v>
          </cell>
        </row>
        <row r="45">
          <cell r="D45">
            <v>35224056</v>
          </cell>
        </row>
        <row r="46">
          <cell r="D46">
            <v>42739878.873824999</v>
          </cell>
        </row>
        <row r="48">
          <cell r="D48">
            <v>88476500</v>
          </cell>
        </row>
        <row r="50">
          <cell r="D50">
            <v>572495000</v>
          </cell>
        </row>
        <row r="51">
          <cell r="D51">
            <v>12000000</v>
          </cell>
        </row>
        <row r="53">
          <cell r="D53">
            <v>200317000</v>
          </cell>
        </row>
        <row r="59">
          <cell r="D59">
            <v>14400000</v>
          </cell>
        </row>
        <row r="60">
          <cell r="D60">
            <v>170901492.60659999</v>
          </cell>
        </row>
        <row r="61">
          <cell r="D61">
            <v>107454000</v>
          </cell>
        </row>
        <row r="62">
          <cell r="D62">
            <v>132038164.99999999</v>
          </cell>
        </row>
        <row r="63">
          <cell r="D63">
            <v>137639276.36000001</v>
          </cell>
        </row>
        <row r="64">
          <cell r="D64">
            <v>171398285.86412001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7 vs 2018"/>
      <sheetName val="Presupuesto desagregado 2018"/>
      <sheetName val="Suministros clínic y dotación "/>
      <sheetName val="Contratación personal"/>
      <sheetName val="Diagnóstico rutinario"/>
      <sheetName val="Autoridades y puestos control"/>
      <sheetName val="Sistema información"/>
    </sheetNames>
    <sheetDataSet>
      <sheetData sheetId="0">
        <row r="6">
          <cell r="D6">
            <v>35000000</v>
          </cell>
        </row>
        <row r="24">
          <cell r="D24">
            <v>1647747992</v>
          </cell>
        </row>
        <row r="25">
          <cell r="D25">
            <v>371288853</v>
          </cell>
        </row>
        <row r="26">
          <cell r="D26">
            <v>175514863.41480002</v>
          </cell>
        </row>
        <row r="27">
          <cell r="D27">
            <v>1369616220</v>
          </cell>
        </row>
        <row r="28">
          <cell r="D28">
            <v>6911453280.3669596</v>
          </cell>
        </row>
        <row r="29">
          <cell r="D29">
            <v>14400000</v>
          </cell>
        </row>
        <row r="33">
          <cell r="D33">
            <v>320125800</v>
          </cell>
        </row>
        <row r="34">
          <cell r="D34">
            <v>250000000</v>
          </cell>
        </row>
        <row r="37">
          <cell r="B37" t="str">
            <v>Diagnóstico Rutinario</v>
          </cell>
          <cell r="D37">
            <v>289000000</v>
          </cell>
        </row>
        <row r="40">
          <cell r="B40" t="str">
            <v>Trabajo con autoridades y puestos de control</v>
          </cell>
          <cell r="D40">
            <v>285459733.66799998</v>
          </cell>
        </row>
        <row r="44">
          <cell r="D44">
            <v>400000000</v>
          </cell>
        </row>
        <row r="46">
          <cell r="D46">
            <v>128994425.80680001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Anexo1"/>
      <sheetName val="Anexo2"/>
    </sheetNames>
    <sheetDataSet>
      <sheetData sheetId="0">
        <row r="7">
          <cell r="D7">
            <v>4721095.6310000001</v>
          </cell>
        </row>
        <row r="19">
          <cell r="D19">
            <v>298718575.33704996</v>
          </cell>
        </row>
        <row r="20">
          <cell r="D20">
            <v>46620115</v>
          </cell>
        </row>
        <row r="21">
          <cell r="D21">
            <v>200410676</v>
          </cell>
        </row>
        <row r="23">
          <cell r="D23">
            <v>739738124.42132592</v>
          </cell>
        </row>
        <row r="24">
          <cell r="D24">
            <v>278037697</v>
          </cell>
        </row>
        <row r="26">
          <cell r="D26">
            <v>14284460</v>
          </cell>
        </row>
        <row r="27">
          <cell r="D27">
            <v>98390520.103500009</v>
          </cell>
        </row>
        <row r="29">
          <cell r="D29">
            <v>49111078.955584995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nexos"/>
      <sheetName val="ingresos"/>
    </sheetNames>
    <sheetDataSet>
      <sheetData sheetId="0">
        <row r="6">
          <cell r="D6">
            <v>7455929.2275999999</v>
          </cell>
        </row>
        <row r="17">
          <cell r="D17">
            <v>344798000</v>
          </cell>
        </row>
        <row r="18">
          <cell r="D18">
            <v>11518641.036</v>
          </cell>
        </row>
        <row r="19">
          <cell r="D19">
            <v>20000000</v>
          </cell>
        </row>
        <row r="23">
          <cell r="A23" t="str">
            <v>Gira técnica</v>
          </cell>
          <cell r="D23">
            <v>33000000</v>
          </cell>
        </row>
        <row r="24">
          <cell r="A24" t="str">
            <v>Capacitación en desposte y transformación de la carne de cerdo</v>
          </cell>
          <cell r="D24">
            <v>35000000</v>
          </cell>
        </row>
        <row r="26">
          <cell r="A26" t="str">
            <v>Curso virtual en tecnologías ambientales para porcicultura</v>
          </cell>
          <cell r="D26">
            <v>83000000</v>
          </cell>
        </row>
        <row r="27">
          <cell r="A27" t="str">
            <v>Curso virtual innovación en productos</v>
          </cell>
        </row>
        <row r="28">
          <cell r="A28" t="str">
            <v>Campus virtual</v>
          </cell>
          <cell r="D28">
            <v>70000000</v>
          </cell>
        </row>
        <row r="30">
          <cell r="A30" t="str">
            <v>Encuentros regionales porcicolas</v>
          </cell>
          <cell r="D30">
            <v>133000000</v>
          </cell>
        </row>
        <row r="32">
          <cell r="A32" t="str">
            <v>Curso de operarios</v>
          </cell>
          <cell r="D32">
            <v>100000000</v>
          </cell>
        </row>
        <row r="34">
          <cell r="A34" t="str">
            <v>Buenas practicas en el manejo de medicamentos veterinarios</v>
          </cell>
          <cell r="D34">
            <v>40000000</v>
          </cell>
        </row>
        <row r="35">
          <cell r="D35">
            <v>100000000</v>
          </cell>
        </row>
        <row r="36">
          <cell r="D36">
            <v>195000000</v>
          </cell>
        </row>
        <row r="40">
          <cell r="A40" t="str">
            <v>Diagnóstico rutinario</v>
          </cell>
          <cell r="D40">
            <v>15410513.050100001</v>
          </cell>
        </row>
        <row r="41">
          <cell r="A41" t="str">
            <v>Diagnóstico integrado</v>
          </cell>
          <cell r="D41">
            <v>18485466.967100002</v>
          </cell>
        </row>
        <row r="42">
          <cell r="A42" t="str">
            <v>Diagnóstico PRRS (incluido IFA)</v>
          </cell>
          <cell r="D42">
            <v>23625984.925900001</v>
          </cell>
        </row>
        <row r="43">
          <cell r="A43" t="str">
            <v>Compras de insumos</v>
          </cell>
          <cell r="D43">
            <v>84582347.373999998</v>
          </cell>
        </row>
        <row r="44">
          <cell r="A44" t="str">
            <v>Diagnóstico importados</v>
          </cell>
          <cell r="D44">
            <v>46840500</v>
          </cell>
        </row>
        <row r="47">
          <cell r="A47" t="str">
            <v>Rutinario</v>
          </cell>
          <cell r="D47">
            <v>58075952.741099998</v>
          </cell>
        </row>
        <row r="48">
          <cell r="A48" t="str">
            <v>Combos</v>
          </cell>
          <cell r="D48">
            <v>55057112.702200003</v>
          </cell>
        </row>
        <row r="49">
          <cell r="A49" t="str">
            <v>PRRS</v>
          </cell>
          <cell r="D49">
            <v>112106612.0944</v>
          </cell>
        </row>
        <row r="50">
          <cell r="A50" t="str">
            <v>Pruebas interlaboratorios</v>
          </cell>
          <cell r="D50">
            <v>26022500</v>
          </cell>
        </row>
        <row r="51">
          <cell r="A51" t="str">
            <v>Promoción al diagnóstico</v>
          </cell>
          <cell r="D51">
            <v>22015035</v>
          </cell>
        </row>
        <row r="52">
          <cell r="A52" t="str">
            <v>Inocuidad y ambiente</v>
          </cell>
          <cell r="D52">
            <v>33022552.5</v>
          </cell>
        </row>
        <row r="53">
          <cell r="D53">
            <v>150000000</v>
          </cell>
        </row>
      </sheetData>
      <sheetData sheetId="1"/>
      <sheetData sheetId="2">
        <row r="4">
          <cell r="C4">
            <v>71870400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2018 vs 2017"/>
      <sheetName val="Presupuesto desagregado 2018"/>
      <sheetName val="PRRS"/>
    </sheetNames>
    <sheetDataSet>
      <sheetData sheetId="0">
        <row r="6">
          <cell r="D6">
            <v>3920000</v>
          </cell>
        </row>
        <row r="16">
          <cell r="B16" t="str">
            <v>Control y monitoreo de PRRS</v>
          </cell>
          <cell r="D16">
            <v>182800000</v>
          </cell>
        </row>
        <row r="17">
          <cell r="B17" t="str">
            <v>Vigilancia de Influenza Porcina</v>
          </cell>
          <cell r="D17">
            <v>49500000</v>
          </cell>
        </row>
        <row r="18">
          <cell r="B18" t="str">
            <v>Programa Nacional de Sanidad Porcina</v>
          </cell>
          <cell r="D18">
            <v>1189610343.3499999</v>
          </cell>
        </row>
        <row r="19">
          <cell r="B19" t="str">
            <v>Divulgación sanitaria</v>
          </cell>
          <cell r="D19">
            <v>27055956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general"/>
      <sheetName val="2004VS2005"/>
      <sheetName val="Otros ingresos Modificaciones"/>
      <sheetName val="Inversión total en programas"/>
      <sheetName val="MODELO CONTRATISTAS"/>
      <sheetName val="Servicios personal 2005"/>
      <sheetName val="Nómina 2004"/>
    </sheetNames>
    <sheetDataSet>
      <sheetData sheetId="0"/>
      <sheetData sheetId="1"/>
      <sheetData sheetId="2"/>
      <sheetData sheetId="3">
        <row r="50">
          <cell r="A50" t="str">
            <v>Cadena avícola porcícola</v>
          </cell>
          <cell r="B50">
            <v>0</v>
          </cell>
        </row>
        <row r="60">
          <cell r="A60" t="str">
            <v>Honorarios director nacional</v>
          </cell>
          <cell r="B60" t="e">
            <v>#REF!</v>
          </cell>
        </row>
        <row r="61">
          <cell r="A61" t="str">
            <v>Conceptualización gráfica</v>
          </cell>
          <cell r="B61" t="e">
            <v>#REF!</v>
          </cell>
        </row>
        <row r="62">
          <cell r="A62" t="str">
            <v>Asistente Call Center</v>
          </cell>
          <cell r="B62" t="e">
            <v>#REF!</v>
          </cell>
        </row>
        <row r="63">
          <cell r="A63" t="str">
            <v>Subtotal gastos de personal</v>
          </cell>
          <cell r="B63" t="e">
            <v>#REF!</v>
          </cell>
        </row>
      </sheetData>
      <sheetData sheetId="4"/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 Minagricultura"/>
      <sheetName val="Anexo 2 X Areas"/>
      <sheetName val="#¡REF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264"/>
  <sheetViews>
    <sheetView tabSelected="1" topLeftCell="A2" zoomScale="85" zoomScaleNormal="85" zoomScaleSheetLayoutView="85" workbookViewId="0">
      <pane xSplit="1" ySplit="5" topLeftCell="D175" activePane="bottomRight" state="frozen"/>
      <selection activeCell="A2" sqref="A2"/>
      <selection pane="topRight" activeCell="B2" sqref="B2"/>
      <selection pane="bottomLeft" activeCell="A7" sqref="A7"/>
      <selection pane="bottomRight" activeCell="N175" sqref="N175"/>
    </sheetView>
  </sheetViews>
  <sheetFormatPr baseColWidth="10" defaultRowHeight="12.75" outlineLevelRow="2" outlineLevelCol="1" x14ac:dyDescent="0.2"/>
  <cols>
    <col min="1" max="1" width="57.7109375" style="2" customWidth="1"/>
    <col min="2" max="2" width="14.5703125" style="2" customWidth="1"/>
    <col min="3" max="3" width="14.7109375" style="2" customWidth="1"/>
    <col min="4" max="4" width="19.85546875" style="2" customWidth="1"/>
    <col min="5" max="5" width="14.42578125" style="2" customWidth="1"/>
    <col min="6" max="6" width="15.42578125" style="2" customWidth="1"/>
    <col min="7" max="7" width="17.5703125" style="2" customWidth="1"/>
    <col min="8" max="8" width="16.140625" style="2" customWidth="1"/>
    <col min="9" max="9" width="21.42578125" style="2" customWidth="1"/>
    <col min="10" max="10" width="19.7109375" style="2" customWidth="1"/>
    <col min="11" max="12" width="19.7109375" style="2" hidden="1" customWidth="1" outlineLevel="1"/>
    <col min="13" max="13" width="19.7109375" style="2" customWidth="1" collapsed="1"/>
    <col min="14" max="14" width="9.42578125" style="2" customWidth="1"/>
    <col min="15" max="17" width="14.5703125" style="2" customWidth="1"/>
    <col min="18" max="16384" width="11.42578125" style="2"/>
  </cols>
  <sheetData>
    <row r="1" spans="1:16" ht="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1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5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6" ht="15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6" ht="15.75" thickBot="1" x14ac:dyDescent="0.3">
      <c r="A5" s="4"/>
      <c r="B5" s="5"/>
      <c r="C5" s="6"/>
      <c r="D5" s="6"/>
      <c r="E5" s="7"/>
      <c r="F5" s="7"/>
      <c r="G5" s="7"/>
      <c r="H5" s="8"/>
      <c r="I5" s="7"/>
      <c r="J5" s="9"/>
      <c r="K5" s="9"/>
      <c r="L5" s="9"/>
      <c r="M5" s="9"/>
      <c r="N5" s="9"/>
    </row>
    <row r="6" spans="1:16" ht="73.5" customHeight="1" thickTop="1" x14ac:dyDescent="0.2">
      <c r="A6" s="10" t="s">
        <v>4</v>
      </c>
      <c r="B6" s="11" t="s">
        <v>5</v>
      </c>
      <c r="C6" s="11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2" t="s">
        <v>17</v>
      </c>
    </row>
    <row r="7" spans="1:16" ht="15" x14ac:dyDescent="0.25">
      <c r="A7" s="13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</row>
    <row r="8" spans="1:16" ht="15" x14ac:dyDescent="0.25">
      <c r="A8" s="16" t="s">
        <v>19</v>
      </c>
      <c r="B8" s="17">
        <f>SUM(B9:B18)</f>
        <v>1516643658.2551854</v>
      </c>
      <c r="C8" s="17">
        <f t="shared" ref="C8:J8" si="0">SUM(C9:C18)</f>
        <v>516873750.84804171</v>
      </c>
      <c r="D8" s="17">
        <f t="shared" si="0"/>
        <v>438967544.38385743</v>
      </c>
      <c r="E8" s="17">
        <f>SUM(E9:E18)</f>
        <v>72253417.657532051</v>
      </c>
      <c r="F8" s="17">
        <f t="shared" si="0"/>
        <v>531098106.17730635</v>
      </c>
      <c r="G8" s="17">
        <f>SUM(G9:G18)</f>
        <v>1502083619.2640374</v>
      </c>
      <c r="H8" s="17">
        <f>SUM(H9:H18)</f>
        <v>4577920096.5859613</v>
      </c>
      <c r="I8" s="17">
        <f>SUM(I9:I18)</f>
        <v>394396578.83511353</v>
      </c>
      <c r="J8" s="17">
        <f t="shared" si="0"/>
        <v>4972316675.4210749</v>
      </c>
      <c r="K8" s="17">
        <f>SUM(K9:K18)</f>
        <v>0</v>
      </c>
      <c r="L8" s="17">
        <f>SUM(L9:L18)</f>
        <v>0</v>
      </c>
      <c r="M8" s="17">
        <f>SUM(M9:M18)</f>
        <v>4972316675.4210749</v>
      </c>
      <c r="N8" s="18">
        <f t="shared" ref="N8:N19" si="1">+J8/$J$194</f>
        <v>0.12191877909741707</v>
      </c>
    </row>
    <row r="9" spans="1:16" ht="14.25" x14ac:dyDescent="0.2">
      <c r="A9" s="19" t="s">
        <v>20</v>
      </c>
      <c r="B9" s="20">
        <f>+'[1]Nómina y honorarios 2018'!K22</f>
        <v>965070275.90901303</v>
      </c>
      <c r="C9" s="20">
        <f>+'[1]Nómina y honorarios 2018'!K55</f>
        <v>358830586.5992133</v>
      </c>
      <c r="D9" s="20">
        <f>+'[1]Nómina y honorarios 2018'!K66</f>
        <v>308035547.66125333</v>
      </c>
      <c r="E9" s="20">
        <f>+'[1]Nómina y honorarios 2018'!K75</f>
        <v>46899256.739719994</v>
      </c>
      <c r="F9" s="20">
        <f>+'[1]Nómina y honorarios 2018'!K43</f>
        <v>368616838.11105329</v>
      </c>
      <c r="G9" s="20">
        <f>+'[1]Nómina y honorarios 2018'!K80</f>
        <v>995728107.83987987</v>
      </c>
      <c r="H9" s="21">
        <f t="shared" ref="H9:H19" si="2">+B9+C9+D9+G9+E9+F9</f>
        <v>3043180612.8601332</v>
      </c>
      <c r="I9" s="20">
        <f>+'[1]Nómina y honorarios 2018'!K13</f>
        <v>170209125.83463997</v>
      </c>
      <c r="J9" s="20">
        <f t="shared" ref="J9:J18" si="3">+H9+I9</f>
        <v>3213389738.6947732</v>
      </c>
      <c r="K9" s="20"/>
      <c r="L9" s="20"/>
      <c r="M9" s="20">
        <f>+J9+K9+L9</f>
        <v>3213389738.6947732</v>
      </c>
      <c r="N9" s="22">
        <f t="shared" si="1"/>
        <v>7.8790748715267214E-2</v>
      </c>
      <c r="P9" s="23"/>
    </row>
    <row r="10" spans="1:16" ht="14.25" x14ac:dyDescent="0.2">
      <c r="A10" s="19" t="s">
        <v>21</v>
      </c>
      <c r="B10" s="20">
        <f>+'[1]Nómina y honorarios 2018'!O22</f>
        <v>47960731.514939994</v>
      </c>
      <c r="C10" s="20">
        <f>+'[1]Nómina y honorarios 2018'!O55</f>
        <v>17506962.244589999</v>
      </c>
      <c r="D10" s="20">
        <f>+'[1]Nómina y honorarios 2018'!O66</f>
        <v>15062440.950059997</v>
      </c>
      <c r="E10" s="20">
        <f>+'[1]Nómina y honorarios 2018'!O75</f>
        <v>2229362.09296</v>
      </c>
      <c r="F10" s="20">
        <f>+'[1]Nómina y honorarios 2018'!O43</f>
        <v>17643934.238609996</v>
      </c>
      <c r="G10" s="20">
        <f>+'[1]Nómina y honorarios 2018'!O80</f>
        <v>49550581.530939989</v>
      </c>
      <c r="H10" s="21">
        <f t="shared" si="2"/>
        <v>149954012.57209998</v>
      </c>
      <c r="I10" s="20">
        <f>+'[1]Nómina y honorarios 2018'!O13</f>
        <v>6704763.858719999</v>
      </c>
      <c r="J10" s="20">
        <f t="shared" si="3"/>
        <v>156658776.43081999</v>
      </c>
      <c r="K10" s="20"/>
      <c r="L10" s="20"/>
      <c r="M10" s="20">
        <f t="shared" ref="M10:M18" si="4">+J10+K10+L10</f>
        <v>156658776.43081999</v>
      </c>
      <c r="N10" s="22">
        <f t="shared" si="1"/>
        <v>3.8411967708640274E-3</v>
      </c>
    </row>
    <row r="11" spans="1:16" ht="14.25" x14ac:dyDescent="0.2">
      <c r="A11" s="19" t="s">
        <v>22</v>
      </c>
      <c r="B11" s="20">
        <f>+'[1]Nómina y honorarios 2018'!N22</f>
        <v>70564292.701999992</v>
      </c>
      <c r="C11" s="20">
        <f>+'[1]Nómina y honorarios 2018'!N55</f>
        <v>19497604.6754</v>
      </c>
      <c r="D11" s="20">
        <f>+'[1]Nómina y honorarios 2018'!N66</f>
        <v>15230151.9914</v>
      </c>
      <c r="E11" s="20">
        <f>+'[1]Nómina y honorarios 2018'!N75</f>
        <v>3937242.5944999997</v>
      </c>
      <c r="F11" s="20">
        <f>+'[1]Nómina y honorarios 2018'!N43</f>
        <v>20284621.5836</v>
      </c>
      <c r="G11" s="20">
        <f>+'[1]Nómina y honorarios 2018'!N80</f>
        <v>73152000.487699986</v>
      </c>
      <c r="H11" s="21">
        <f t="shared" si="2"/>
        <v>202665914.03459996</v>
      </c>
      <c r="I11" s="20">
        <f>+'[1]Nómina y honorarios 2018'!N13</f>
        <v>11174606.431199998</v>
      </c>
      <c r="J11" s="20">
        <f t="shared" si="3"/>
        <v>213840520.46579996</v>
      </c>
      <c r="K11" s="20"/>
      <c r="L11" s="20"/>
      <c r="M11" s="20">
        <f t="shared" si="4"/>
        <v>213840520.46579996</v>
      </c>
      <c r="N11" s="22">
        <f t="shared" si="1"/>
        <v>5.2432652380369057E-3</v>
      </c>
    </row>
    <row r="12" spans="1:16" ht="14.25" x14ac:dyDescent="0.2">
      <c r="A12" s="19" t="s">
        <v>23</v>
      </c>
      <c r="B12" s="24">
        <f>+[2]Comparativo!$D$6</f>
        <v>63699188.074899994</v>
      </c>
      <c r="C12" s="24">
        <v>0</v>
      </c>
      <c r="D12" s="24">
        <v>0</v>
      </c>
      <c r="E12" s="20">
        <v>0</v>
      </c>
      <c r="F12" s="21">
        <v>0</v>
      </c>
      <c r="G12" s="21"/>
      <c r="H12" s="21">
        <f t="shared" si="2"/>
        <v>63699188.074899994</v>
      </c>
      <c r="I12" s="20">
        <f>+'[1]Nómina y honorarios 2018'!I121</f>
        <v>147754797.19999999</v>
      </c>
      <c r="J12" s="20">
        <f>+H12+I12</f>
        <v>211453985.27489999</v>
      </c>
      <c r="K12" s="20"/>
      <c r="L12" s="20"/>
      <c r="M12" s="20">
        <f t="shared" si="4"/>
        <v>211453985.27489999</v>
      </c>
      <c r="N12" s="22">
        <f t="shared" si="1"/>
        <v>5.184748559446054E-3</v>
      </c>
    </row>
    <row r="13" spans="1:16" ht="14.25" x14ac:dyDescent="0.2">
      <c r="A13" s="19" t="s">
        <v>24</v>
      </c>
      <c r="B13" s="20">
        <f>+'[1]Nómina y honorarios 2018'!K110</f>
        <v>2820659.9651999995</v>
      </c>
      <c r="C13" s="20">
        <f>+'[1]Nómina y honorarios 2018'!O110</f>
        <v>705164.99129999988</v>
      </c>
      <c r="D13" s="20">
        <f>+'[1]Nómina y honorarios 2018'!Q110</f>
        <v>705164.99129999988</v>
      </c>
      <c r="E13" s="20">
        <f>+'[1]Nómina y honorarios 2018'!I110</f>
        <v>705164.99129999988</v>
      </c>
      <c r="F13" s="20">
        <f>+'[1]Nómina y honorarios 2018'!M110</f>
        <v>705164.99129999988</v>
      </c>
      <c r="G13" s="20">
        <f>+'[1]Nómina y honorarios 2018'!S110</f>
        <v>2820659.9651999995</v>
      </c>
      <c r="H13" s="21">
        <f t="shared" si="2"/>
        <v>8461979.8955999985</v>
      </c>
      <c r="I13" s="20"/>
      <c r="J13" s="20">
        <f t="shared" si="3"/>
        <v>8461979.8955999985</v>
      </c>
      <c r="K13" s="20"/>
      <c r="L13" s="20"/>
      <c r="M13" s="20">
        <f t="shared" si="4"/>
        <v>8461979.8955999985</v>
      </c>
      <c r="N13" s="22">
        <f t="shared" si="1"/>
        <v>2.0748361879647869E-4</v>
      </c>
    </row>
    <row r="14" spans="1:16" ht="14.25" x14ac:dyDescent="0.2">
      <c r="A14" s="19" t="s">
        <v>25</v>
      </c>
      <c r="B14" s="20">
        <f>+'[1]Nómina y honorarios 2018'!L22</f>
        <v>70564292.701999992</v>
      </c>
      <c r="C14" s="20">
        <f>+'[1]Nómina y honorarios 2018'!L55</f>
        <v>19497604.6754</v>
      </c>
      <c r="D14" s="20">
        <f>+'[1]Nómina y honorarios 2018'!L66</f>
        <v>15230151.9914</v>
      </c>
      <c r="E14" s="20">
        <f>+'[1]Nómina y honorarios 2018'!L75</f>
        <v>3937242.5944999997</v>
      </c>
      <c r="F14" s="20">
        <f>+'[1]Nómina y honorarios 2018'!L43</f>
        <v>20284621.5836</v>
      </c>
      <c r="G14" s="20">
        <f>+'[1]Nómina y honorarios 2018'!L80</f>
        <v>73152000.487699986</v>
      </c>
      <c r="H14" s="21">
        <f t="shared" si="2"/>
        <v>202665914.03459996</v>
      </c>
      <c r="I14" s="20">
        <f>+'[1]Nómina y honorarios 2018'!L13</f>
        <v>11174606.431199998</v>
      </c>
      <c r="J14" s="20">
        <f t="shared" si="3"/>
        <v>213840520.46579996</v>
      </c>
      <c r="K14" s="20"/>
      <c r="L14" s="20"/>
      <c r="M14" s="20">
        <f t="shared" si="4"/>
        <v>213840520.46579996</v>
      </c>
      <c r="N14" s="22">
        <f t="shared" si="1"/>
        <v>5.2432652380369057E-3</v>
      </c>
      <c r="O14" s="25"/>
      <c r="P14" s="25"/>
    </row>
    <row r="15" spans="1:16" ht="14.25" x14ac:dyDescent="0.2">
      <c r="A15" s="19" t="s">
        <v>26</v>
      </c>
      <c r="B15" s="20">
        <f>+'[1]Nómina y honorarios 2018'!M22</f>
        <v>8467715.1242399998</v>
      </c>
      <c r="C15" s="20">
        <f>+'[1]Nómina y honorarios 2018'!M55</f>
        <v>2339712.5610479997</v>
      </c>
      <c r="D15" s="20">
        <f>+'[1]Nómina y honorarios 2018'!M66</f>
        <v>1827618.2389679996</v>
      </c>
      <c r="E15" s="20">
        <f>+'[1]Nómina y honorarios 2018'!M75</f>
        <v>472469.11133999994</v>
      </c>
      <c r="F15" s="20">
        <f>+'[1]Nómina y honorarios 2018'!M43</f>
        <v>2434154.5900319992</v>
      </c>
      <c r="G15" s="20">
        <f>+'[1]Nómina y honorarios 2018'!M80</f>
        <v>8778240.0585239977</v>
      </c>
      <c r="H15" s="21">
        <f t="shared" si="2"/>
        <v>24319909.684151996</v>
      </c>
      <c r="I15" s="20">
        <f>+'[1]Nómina y honorarios 2018'!M13</f>
        <v>1340952.7717439998</v>
      </c>
      <c r="J15" s="20">
        <f t="shared" si="3"/>
        <v>25660862.455895998</v>
      </c>
      <c r="K15" s="20"/>
      <c r="L15" s="20"/>
      <c r="M15" s="20">
        <f t="shared" si="4"/>
        <v>25660862.455895998</v>
      </c>
      <c r="N15" s="22">
        <f t="shared" si="1"/>
        <v>6.2919182856442874E-4</v>
      </c>
      <c r="O15" s="25"/>
      <c r="P15" s="25"/>
    </row>
    <row r="16" spans="1:16" ht="14.25" x14ac:dyDescent="0.2">
      <c r="A16" s="19" t="s">
        <v>27</v>
      </c>
      <c r="B16" s="20">
        <f>+'[1]Nómina y honorarios 2018'!S22</f>
        <v>198568629.00185677</v>
      </c>
      <c r="C16" s="20">
        <f>+'[1]Nómina y honorarios 2018'!S55</f>
        <v>67958113.877858579</v>
      </c>
      <c r="D16" s="20">
        <f>+'[1]Nómina y honorarios 2018'!S66</f>
        <v>57171088.600785881</v>
      </c>
      <c r="E16" s="20">
        <f>+'[1]Nómina y honorarios 2018'!S75</f>
        <v>9727992.038240863</v>
      </c>
      <c r="F16" s="20">
        <f>+'[1]Nómina y honorarios 2018'!S43</f>
        <v>69925497.846280903</v>
      </c>
      <c r="G16" s="20">
        <f>+'[1]Nómina y honorarios 2018'!S80</f>
        <v>206959962.82383406</v>
      </c>
      <c r="H16" s="21">
        <f t="shared" si="2"/>
        <v>610311284.18885708</v>
      </c>
      <c r="I16" s="20">
        <f>+'[1]Nómina y honorarios 2018'!S13</f>
        <v>33164579.698867165</v>
      </c>
      <c r="J16" s="20">
        <f t="shared" si="3"/>
        <v>643475863.88772428</v>
      </c>
      <c r="K16" s="20"/>
      <c r="L16" s="20"/>
      <c r="M16" s="20">
        <f t="shared" si="4"/>
        <v>643475863.88772428</v>
      </c>
      <c r="N16" s="22">
        <f t="shared" si="1"/>
        <v>1.5777714257751589E-2</v>
      </c>
    </row>
    <row r="17" spans="1:14" ht="14.25" x14ac:dyDescent="0.2">
      <c r="A17" s="19" t="s">
        <v>28</v>
      </c>
      <c r="B17" s="20">
        <f>+'[1]Nómina y honorarios 2018'!U22</f>
        <v>39523499.22712703</v>
      </c>
      <c r="C17" s="20">
        <f>+'[1]Nómina y honorarios 2018'!U55</f>
        <v>13572444.988103038</v>
      </c>
      <c r="D17" s="20">
        <f>+'[1]Nómina y honorarios 2018'!U66</f>
        <v>11424613.31497344</v>
      </c>
      <c r="E17" s="20">
        <f>+'[1]Nómina y honorarios 2018'!U75</f>
        <v>1930972.2199871999</v>
      </c>
      <c r="F17" s="20">
        <f>+'[1]Nómina y honorarios 2018'!U43</f>
        <v>13868121.436813436</v>
      </c>
      <c r="G17" s="20">
        <f>+'[1]Nómina y honorarios 2018'!U80</f>
        <v>40863140.475671031</v>
      </c>
      <c r="H17" s="21">
        <f t="shared" si="2"/>
        <v>121182791.66267517</v>
      </c>
      <c r="I17" s="20">
        <f>+'[1]Nómina y honorarios 2018'!U13</f>
        <v>5721398.4927743999</v>
      </c>
      <c r="J17" s="20">
        <f t="shared" si="3"/>
        <v>126904190.15544957</v>
      </c>
      <c r="K17" s="20"/>
      <c r="L17" s="20"/>
      <c r="M17" s="20">
        <f t="shared" si="4"/>
        <v>126904190.15544957</v>
      </c>
      <c r="N17" s="22">
        <f t="shared" si="1"/>
        <v>3.1116288314015392E-3</v>
      </c>
    </row>
    <row r="18" spans="1:14" ht="14.25" x14ac:dyDescent="0.2">
      <c r="A18" s="19" t="s">
        <v>29</v>
      </c>
      <c r="B18" s="20">
        <f>+'[1]Nómina y honorarios 2018'!X22</f>
        <v>49404374.033908792</v>
      </c>
      <c r="C18" s="20">
        <f>+'[1]Nómina y honorarios 2018'!X55</f>
        <v>16965556.235128798</v>
      </c>
      <c r="D18" s="20">
        <f>+'[1]Nómina y honorarios 2018'!X66</f>
        <v>14280766.643716799</v>
      </c>
      <c r="E18" s="20">
        <f>+'[1]Nómina y honorarios 2018'!X75</f>
        <v>2413715.2749839998</v>
      </c>
      <c r="F18" s="20">
        <f>+'[1]Nómina y honorarios 2018'!X43</f>
        <v>17335151.796016797</v>
      </c>
      <c r="G18" s="20">
        <f>+'[1]Nómina y honorarios 2018'!X80</f>
        <v>51078925.594588786</v>
      </c>
      <c r="H18" s="21">
        <f t="shared" si="2"/>
        <v>151478489.57834399</v>
      </c>
      <c r="I18" s="20">
        <f>+'[1]Nómina y honorarios 2018'!X13</f>
        <v>7151748.1159679992</v>
      </c>
      <c r="J18" s="20">
        <f t="shared" si="3"/>
        <v>158630237.69431198</v>
      </c>
      <c r="K18" s="20"/>
      <c r="L18" s="20"/>
      <c r="M18" s="20">
        <f t="shared" si="4"/>
        <v>158630237.69431198</v>
      </c>
      <c r="N18" s="22">
        <f t="shared" si="1"/>
        <v>3.8895360392519245E-3</v>
      </c>
    </row>
    <row r="19" spans="1:14" ht="15" x14ac:dyDescent="0.25">
      <c r="A19" s="26" t="s">
        <v>30</v>
      </c>
      <c r="B19" s="27">
        <f t="shared" ref="B19:G19" si="5">SUM(B9:B18)</f>
        <v>1516643658.2551854</v>
      </c>
      <c r="C19" s="27">
        <f t="shared" si="5"/>
        <v>516873750.84804171</v>
      </c>
      <c r="D19" s="27">
        <f t="shared" si="5"/>
        <v>438967544.38385743</v>
      </c>
      <c r="E19" s="27">
        <f t="shared" si="5"/>
        <v>72253417.657532051</v>
      </c>
      <c r="F19" s="27">
        <f t="shared" si="5"/>
        <v>531098106.17730635</v>
      </c>
      <c r="G19" s="27">
        <f t="shared" si="5"/>
        <v>1502083619.2640374</v>
      </c>
      <c r="H19" s="27">
        <f t="shared" si="2"/>
        <v>4577920096.5859604</v>
      </c>
      <c r="I19" s="27">
        <f>SUM(I9:I18)</f>
        <v>394396578.83511353</v>
      </c>
      <c r="J19" s="27">
        <f>SUM(J9:J18)</f>
        <v>4972316675.4210749</v>
      </c>
      <c r="K19" s="27">
        <f>SUM(K9:K18)</f>
        <v>0</v>
      </c>
      <c r="L19" s="27">
        <f>SUM(L9:L18)</f>
        <v>0</v>
      </c>
      <c r="M19" s="27">
        <f>SUM(M9:M18)</f>
        <v>4972316675.4210749</v>
      </c>
      <c r="N19" s="18">
        <f t="shared" si="1"/>
        <v>0.12191877909741707</v>
      </c>
    </row>
    <row r="20" spans="1:14" ht="15" x14ac:dyDescent="0.25">
      <c r="A20" s="13" t="s">
        <v>31</v>
      </c>
      <c r="B20" s="20"/>
      <c r="C20" s="20"/>
      <c r="D20" s="20"/>
      <c r="E20" s="20"/>
      <c r="F20" s="20"/>
      <c r="G20" s="20"/>
      <c r="H20" s="20"/>
      <c r="I20" s="27"/>
      <c r="J20" s="20"/>
      <c r="K20" s="20"/>
      <c r="L20" s="20"/>
      <c r="M20" s="20"/>
      <c r="N20" s="18"/>
    </row>
    <row r="21" spans="1:14" ht="14.25" x14ac:dyDescent="0.2">
      <c r="A21" s="28" t="s">
        <v>32</v>
      </c>
      <c r="B21" s="29">
        <f>+[1]Funcionamiento!I10</f>
        <v>142336698</v>
      </c>
      <c r="C21" s="29">
        <f>+[1]Funcionamiento!J10</f>
        <v>0</v>
      </c>
      <c r="D21" s="29">
        <v>0</v>
      </c>
      <c r="E21" s="29">
        <v>0</v>
      </c>
      <c r="F21" s="29">
        <f>+[1]Funcionamiento!L10</f>
        <v>0</v>
      </c>
      <c r="G21" s="29">
        <f>+[1]Funcionamiento!G10</f>
        <v>35000000</v>
      </c>
      <c r="H21" s="29">
        <f t="shared" ref="H21:H35" si="6">+B21+C21+D21+G21+E21+F21</f>
        <v>177336698</v>
      </c>
      <c r="I21" s="20">
        <f>+[1]Funcionamiento!F10</f>
        <v>111851323.0422</v>
      </c>
      <c r="J21" s="20">
        <f>+I21+H21</f>
        <v>289188021.04219997</v>
      </c>
      <c r="K21" s="20"/>
      <c r="L21" s="20"/>
      <c r="M21" s="20">
        <f t="shared" ref="M21:M35" si="7">+J21+K21+L21</f>
        <v>289188021.04219997</v>
      </c>
      <c r="N21" s="22">
        <f t="shared" ref="N21:N37" si="8">+J21/$J$194</f>
        <v>7.0907491932977983E-3</v>
      </c>
    </row>
    <row r="22" spans="1:14" ht="14.25" x14ac:dyDescent="0.2">
      <c r="A22" s="28" t="s">
        <v>33</v>
      </c>
      <c r="B22" s="20">
        <f>+[1]Funcionamiento!I24</f>
        <v>32022395</v>
      </c>
      <c r="C22" s="29">
        <f>+[1]Funcionamiento!J24</f>
        <v>4721095.6310000001</v>
      </c>
      <c r="D22" s="29">
        <v>0</v>
      </c>
      <c r="E22" s="20">
        <f>+[1]Funcionamiento!H24</f>
        <v>0</v>
      </c>
      <c r="F22" s="29">
        <f>+[1]Funcionamiento!L24</f>
        <v>0</v>
      </c>
      <c r="G22" s="20">
        <f>+[1]Funcionamiento!G24</f>
        <v>15613500</v>
      </c>
      <c r="H22" s="29">
        <f t="shared" si="6"/>
        <v>52356990.630999997</v>
      </c>
      <c r="I22" s="20">
        <f>+[1]Funcionamiento!F24</f>
        <v>13312926.7607</v>
      </c>
      <c r="J22" s="20">
        <f t="shared" ref="J22:J35" si="9">+H22+I22</f>
        <v>65669917.3917</v>
      </c>
      <c r="K22" s="20"/>
      <c r="L22" s="20"/>
      <c r="M22" s="20">
        <f t="shared" si="7"/>
        <v>65669917.3917</v>
      </c>
      <c r="N22" s="22">
        <f t="shared" si="8"/>
        <v>1.6101943368573336E-3</v>
      </c>
    </row>
    <row r="23" spans="1:14" ht="14.25" x14ac:dyDescent="0.2">
      <c r="A23" s="28" t="s">
        <v>34</v>
      </c>
      <c r="B23" s="29">
        <v>0</v>
      </c>
      <c r="C23" s="29">
        <v>0</v>
      </c>
      <c r="D23" s="29">
        <v>0</v>
      </c>
      <c r="E23" s="29">
        <v>0</v>
      </c>
      <c r="F23" s="29">
        <v>0</v>
      </c>
      <c r="G23" s="29">
        <f>+[1]Funcionamiento!G14</f>
        <v>13739880</v>
      </c>
      <c r="H23" s="29">
        <f t="shared" si="6"/>
        <v>13739880</v>
      </c>
      <c r="I23" s="20">
        <f>+[1]Funcionamiento!F14</f>
        <v>22480735.741799999</v>
      </c>
      <c r="J23" s="20">
        <f t="shared" si="9"/>
        <v>36220615.741799995</v>
      </c>
      <c r="K23" s="20"/>
      <c r="L23" s="20"/>
      <c r="M23" s="20">
        <f t="shared" si="7"/>
        <v>36220615.741799995</v>
      </c>
      <c r="N23" s="22">
        <f t="shared" si="8"/>
        <v>8.8811182747586747E-4</v>
      </c>
    </row>
    <row r="24" spans="1:14" ht="14.25" x14ac:dyDescent="0.2">
      <c r="A24" s="28" t="s">
        <v>35</v>
      </c>
      <c r="B24" s="20">
        <f>+[1]Funcionamiento!I26</f>
        <v>19000000</v>
      </c>
      <c r="C24" s="29">
        <f>+[1]Funcionamiento!J26</f>
        <v>12478976.4169</v>
      </c>
      <c r="D24" s="29">
        <f>+[1]Funcionamiento!K26</f>
        <v>7455929.2275999999</v>
      </c>
      <c r="E24" s="29">
        <f>+[1]Funcionamiento!H26</f>
        <v>3920000</v>
      </c>
      <c r="F24" s="29">
        <f>+[1]Funcionamiento!L26</f>
        <v>11751107.3148</v>
      </c>
      <c r="G24" s="29">
        <f>+[1]Funcionamiento!G26</f>
        <v>252000000</v>
      </c>
      <c r="H24" s="29">
        <f t="shared" si="6"/>
        <v>306606012.95930004</v>
      </c>
      <c r="I24" s="20">
        <f>+[1]Funcionamiento!F26</f>
        <v>33957357.271599993</v>
      </c>
      <c r="J24" s="20">
        <f t="shared" si="9"/>
        <v>340563370.23090005</v>
      </c>
      <c r="K24" s="20"/>
      <c r="L24" s="20"/>
      <c r="M24" s="20">
        <f t="shared" si="7"/>
        <v>340563370.23090005</v>
      </c>
      <c r="N24" s="22">
        <f t="shared" si="8"/>
        <v>8.3504476915354162E-3</v>
      </c>
    </row>
    <row r="25" spans="1:14" ht="14.25" x14ac:dyDescent="0.2">
      <c r="A25" s="28" t="s">
        <v>36</v>
      </c>
      <c r="B25" s="29">
        <f>+[1]Funcionamiento!I28</f>
        <v>2000000</v>
      </c>
      <c r="C25" s="29">
        <f>+[1]Funcionamiento!J28</f>
        <v>2709297</v>
      </c>
      <c r="D25" s="29">
        <f>+[1]Funcionamiento!K28</f>
        <v>2201503.5</v>
      </c>
      <c r="E25" s="29">
        <v>0</v>
      </c>
      <c r="F25" s="29">
        <f>+[1]Funcionamiento!L28</f>
        <v>2394070</v>
      </c>
      <c r="G25" s="29">
        <f>+[1]Funcionamiento!G28</f>
        <v>3124000</v>
      </c>
      <c r="H25" s="29">
        <f t="shared" si="6"/>
        <v>12428870.5</v>
      </c>
      <c r="I25" s="20">
        <f>+[1]Funcionamiento!F28</f>
        <v>5331442.9594999999</v>
      </c>
      <c r="J25" s="20">
        <f t="shared" si="9"/>
        <v>17760313.4595</v>
      </c>
      <c r="K25" s="20"/>
      <c r="L25" s="20"/>
      <c r="M25" s="20">
        <f t="shared" si="7"/>
        <v>17760313.4595</v>
      </c>
      <c r="N25" s="22">
        <f t="shared" si="8"/>
        <v>4.3547422151793988E-4</v>
      </c>
    </row>
    <row r="26" spans="1:14" ht="14.25" x14ac:dyDescent="0.2">
      <c r="A26" s="19" t="s">
        <v>37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/>
      <c r="H26" s="29">
        <f t="shared" si="6"/>
        <v>0</v>
      </c>
      <c r="I26" s="20">
        <f>+[1]Funcionamiento!F8</f>
        <v>26022500</v>
      </c>
      <c r="J26" s="20">
        <f t="shared" si="9"/>
        <v>26022500</v>
      </c>
      <c r="K26" s="20"/>
      <c r="L26" s="20"/>
      <c r="M26" s="20">
        <f t="shared" si="7"/>
        <v>26022500</v>
      </c>
      <c r="N26" s="22">
        <f t="shared" si="8"/>
        <v>6.3805900471813068E-4</v>
      </c>
    </row>
    <row r="27" spans="1:14" ht="14.25" x14ac:dyDescent="0.2">
      <c r="A27" s="28" t="s">
        <v>38</v>
      </c>
      <c r="B27" s="29">
        <f>+[1]Funcionamiento!I16</f>
        <v>10049724</v>
      </c>
      <c r="C27" s="29">
        <f>+[1]Funcionamiento!J16</f>
        <v>10049724</v>
      </c>
      <c r="D27" s="29">
        <f>+[1]Funcionamiento!K16</f>
        <v>10049724</v>
      </c>
      <c r="E27" s="29">
        <f>+[1]Funcionamiento!H16</f>
        <v>10049724</v>
      </c>
      <c r="F27" s="29">
        <f>+[1]Funcionamiento!L16</f>
        <v>10049724</v>
      </c>
      <c r="G27" s="29">
        <f>+[1]Funcionamiento!G16</f>
        <v>10049724</v>
      </c>
      <c r="H27" s="29">
        <f t="shared" si="6"/>
        <v>60298344</v>
      </c>
      <c r="I27" s="20">
        <f>+[1]Funcionamiento!F16</f>
        <v>25301947.387099996</v>
      </c>
      <c r="J27" s="20">
        <f t="shared" si="9"/>
        <v>85600291.387099996</v>
      </c>
      <c r="K27" s="20"/>
      <c r="L27" s="20"/>
      <c r="M27" s="20">
        <f t="shared" si="7"/>
        <v>85600291.387099996</v>
      </c>
      <c r="N27" s="22">
        <f t="shared" si="8"/>
        <v>2.0988773840343931E-3</v>
      </c>
    </row>
    <row r="28" spans="1:14" ht="14.25" x14ac:dyDescent="0.2">
      <c r="A28" s="28" t="s">
        <v>39</v>
      </c>
      <c r="B28" s="29">
        <f>+[1]Funcionamiento!I30</f>
        <v>5780340.2999999998</v>
      </c>
      <c r="C28" s="29">
        <f>+[1]Funcionamiento!J30</f>
        <v>590137.21409999998</v>
      </c>
      <c r="D28" s="29">
        <f>+[1]Funcionamiento!K30</f>
        <v>5503758.75</v>
      </c>
      <c r="E28" s="29">
        <f>+[1]Funcionamiento!H30</f>
        <v>0</v>
      </c>
      <c r="F28" s="29">
        <v>0</v>
      </c>
      <c r="G28" s="29">
        <f>+[1]Funcionamiento!G30</f>
        <v>41636000</v>
      </c>
      <c r="H28" s="29">
        <f t="shared" si="6"/>
        <v>53510236.2641</v>
      </c>
      <c r="I28" s="20">
        <f>+[1]Funcionamiento!F30</f>
        <v>10039963.477600001</v>
      </c>
      <c r="J28" s="20">
        <f t="shared" si="9"/>
        <v>63550199.741700001</v>
      </c>
      <c r="K28" s="20"/>
      <c r="L28" s="20"/>
      <c r="M28" s="20">
        <f t="shared" si="7"/>
        <v>63550199.741700001</v>
      </c>
      <c r="N28" s="22">
        <f t="shared" si="8"/>
        <v>1.5582198942003078E-3</v>
      </c>
    </row>
    <row r="29" spans="1:14" ht="14.25" x14ac:dyDescent="0.2">
      <c r="A29" s="28" t="s">
        <v>40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f>+[1]Funcionamiento!G34</f>
        <v>72863000</v>
      </c>
      <c r="H29" s="29">
        <f t="shared" si="6"/>
        <v>72863000</v>
      </c>
      <c r="I29" s="20">
        <f>+[1]Funcionamiento!F34</f>
        <v>124234349.29709999</v>
      </c>
      <c r="J29" s="20">
        <f t="shared" si="9"/>
        <v>197097349.29710001</v>
      </c>
      <c r="K29" s="20"/>
      <c r="L29" s="20"/>
      <c r="M29" s="20">
        <f t="shared" si="7"/>
        <v>197097349.29710001</v>
      </c>
      <c r="N29" s="22">
        <f t="shared" si="8"/>
        <v>4.8327308492684944E-3</v>
      </c>
    </row>
    <row r="30" spans="1:14" ht="14.25" x14ac:dyDescent="0.2">
      <c r="A30" s="28" t="s">
        <v>41</v>
      </c>
      <c r="B30" s="20">
        <f>+[1]Funcionamiento!I22</f>
        <v>15613499.999999998</v>
      </c>
      <c r="C30" s="20">
        <f>+[1]Funcionamiento!J22</f>
        <v>18421745</v>
      </c>
      <c r="D30" s="20">
        <f>+[1]Funcionamiento!K22</f>
        <v>9071282.1604999993</v>
      </c>
      <c r="E30" s="20">
        <v>0</v>
      </c>
      <c r="F30" s="29">
        <f>+[1]Funcionamiento!L22</f>
        <v>24852197.791658003</v>
      </c>
      <c r="G30" s="20">
        <f>+[1]Funcionamiento!G22</f>
        <v>344596739.99519998</v>
      </c>
      <c r="H30" s="29">
        <f t="shared" si="6"/>
        <v>412555464.94735795</v>
      </c>
      <c r="I30" s="20">
        <f>+[1]Funcionamiento!F22</f>
        <v>26692500</v>
      </c>
      <c r="J30" s="20">
        <f t="shared" si="9"/>
        <v>439247964.94735795</v>
      </c>
      <c r="K30" s="20"/>
      <c r="L30" s="20"/>
      <c r="M30" s="20">
        <f t="shared" si="7"/>
        <v>439247964.94735795</v>
      </c>
      <c r="N30" s="22">
        <f t="shared" si="8"/>
        <v>1.0770145809925087E-2</v>
      </c>
    </row>
    <row r="31" spans="1:14" ht="14.25" x14ac:dyDescent="0.2">
      <c r="A31" s="28" t="s">
        <v>42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/>
      <c r="H31" s="29">
        <f t="shared" si="6"/>
        <v>0</v>
      </c>
      <c r="I31" s="20">
        <f>+[1]Funcionamiento!F12</f>
        <v>11197316.2469</v>
      </c>
      <c r="J31" s="20">
        <f t="shared" si="9"/>
        <v>11197316.2469</v>
      </c>
      <c r="K31" s="20"/>
      <c r="L31" s="20"/>
      <c r="M31" s="20">
        <f t="shared" si="7"/>
        <v>11197316.2469</v>
      </c>
      <c r="N31" s="22">
        <f t="shared" si="8"/>
        <v>2.7455273167494162E-4</v>
      </c>
    </row>
    <row r="32" spans="1:14" ht="14.25" x14ac:dyDescent="0.2">
      <c r="A32" s="28" t="s">
        <v>43</v>
      </c>
      <c r="B32" s="20">
        <f>+[1]Funcionamiento!I18</f>
        <v>14544540</v>
      </c>
      <c r="C32" s="20">
        <f>+[1]Funcionamiento!J18</f>
        <v>4471736.5861</v>
      </c>
      <c r="D32" s="20">
        <f>+[1]Funcionamiento!K18</f>
        <v>1908341.3012999999</v>
      </c>
      <c r="E32" s="20">
        <v>0</v>
      </c>
      <c r="F32" s="20">
        <f>+[1]Funcionamiento!L18</f>
        <v>11450027.913787154</v>
      </c>
      <c r="G32" s="20">
        <f>+[1]Funcionamiento!G18</f>
        <v>31565649.655999996</v>
      </c>
      <c r="H32" s="29">
        <f t="shared" si="6"/>
        <v>63940295.457187153</v>
      </c>
      <c r="I32" s="20">
        <f>+[1]Funcionamiento!F18</f>
        <v>31888342.060399998</v>
      </c>
      <c r="J32" s="20">
        <f t="shared" si="9"/>
        <v>95828637.517587155</v>
      </c>
      <c r="K32" s="20"/>
      <c r="L32" s="20"/>
      <c r="M32" s="20">
        <f t="shared" si="7"/>
        <v>95828637.517587155</v>
      </c>
      <c r="N32" s="22">
        <f t="shared" si="8"/>
        <v>2.3496714411746058E-3</v>
      </c>
    </row>
    <row r="33" spans="1:14" ht="14.25" x14ac:dyDescent="0.2">
      <c r="A33" s="28" t="s">
        <v>44</v>
      </c>
      <c r="B33" s="29">
        <f>+[1]Funcionamiento!I20</f>
        <v>17562704</v>
      </c>
      <c r="C33" s="29">
        <v>0</v>
      </c>
      <c r="D33" s="29">
        <v>0</v>
      </c>
      <c r="E33" s="29">
        <v>0</v>
      </c>
      <c r="F33" s="29">
        <f>+[1]Funcionamiento!L20</f>
        <v>0</v>
      </c>
      <c r="G33" s="29">
        <f>+[1]Funcionamiento!G20</f>
        <v>9724934</v>
      </c>
      <c r="H33" s="29">
        <f t="shared" si="6"/>
        <v>27287638</v>
      </c>
      <c r="I33" s="20">
        <f>+[1]Funcionamiento!F20</f>
        <v>20000000</v>
      </c>
      <c r="J33" s="20">
        <f>+H33+I33</f>
        <v>47287638</v>
      </c>
      <c r="K33" s="20"/>
      <c r="L33" s="20"/>
      <c r="M33" s="20">
        <f t="shared" si="7"/>
        <v>47287638</v>
      </c>
      <c r="N33" s="22">
        <f t="shared" si="8"/>
        <v>1.1594698141128353E-3</v>
      </c>
    </row>
    <row r="34" spans="1:14" ht="14.25" x14ac:dyDescent="0.2">
      <c r="A34" s="28" t="s">
        <v>45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/>
      <c r="H34" s="29">
        <f t="shared" si="6"/>
        <v>0</v>
      </c>
      <c r="I34" s="20">
        <f>+[1]Funcionamiento!F36</f>
        <v>58492184.096299998</v>
      </c>
      <c r="J34" s="20">
        <f t="shared" si="9"/>
        <v>58492184.096299998</v>
      </c>
      <c r="K34" s="20"/>
      <c r="L34" s="20"/>
      <c r="M34" s="20">
        <f t="shared" si="7"/>
        <v>58492184.096299998</v>
      </c>
      <c r="N34" s="22">
        <f t="shared" si="8"/>
        <v>1.4341998181679259E-3</v>
      </c>
    </row>
    <row r="35" spans="1:14" ht="14.25" x14ac:dyDescent="0.2">
      <c r="A35" s="28" t="s">
        <v>46</v>
      </c>
      <c r="B35" s="29">
        <v>0</v>
      </c>
      <c r="C35" s="29">
        <v>0</v>
      </c>
      <c r="D35" s="29">
        <v>0</v>
      </c>
      <c r="E35" s="29">
        <v>0</v>
      </c>
      <c r="F35" s="29">
        <v>0</v>
      </c>
      <c r="G35" s="29"/>
      <c r="H35" s="29">
        <f t="shared" si="6"/>
        <v>0</v>
      </c>
      <c r="I35" s="20">
        <f>+[1]Funcionamiento!F32</f>
        <v>24665777.408299997</v>
      </c>
      <c r="J35" s="20">
        <f t="shared" si="9"/>
        <v>24665777.408299997</v>
      </c>
      <c r="K35" s="20"/>
      <c r="L35" s="20"/>
      <c r="M35" s="20">
        <f t="shared" si="7"/>
        <v>24665777.408299997</v>
      </c>
      <c r="N35" s="22">
        <f t="shared" si="8"/>
        <v>6.0479282865746377E-4</v>
      </c>
    </row>
    <row r="36" spans="1:14" ht="15" x14ac:dyDescent="0.25">
      <c r="A36" s="26" t="s">
        <v>47</v>
      </c>
      <c r="B36" s="27">
        <f t="shared" ref="B36:J36" si="10">SUM(B21:B35)</f>
        <v>258909901.30000001</v>
      </c>
      <c r="C36" s="27">
        <f t="shared" si="10"/>
        <v>53442711.848099992</v>
      </c>
      <c r="D36" s="27">
        <f t="shared" si="10"/>
        <v>36190538.939399995</v>
      </c>
      <c r="E36" s="27">
        <f t="shared" si="10"/>
        <v>13969724</v>
      </c>
      <c r="F36" s="27">
        <f t="shared" si="10"/>
        <v>60497127.020245165</v>
      </c>
      <c r="G36" s="27">
        <f t="shared" si="10"/>
        <v>829913427.65119994</v>
      </c>
      <c r="H36" s="30">
        <f t="shared" si="10"/>
        <v>1252923430.7589452</v>
      </c>
      <c r="I36" s="27">
        <f t="shared" si="10"/>
        <v>545468665.74950004</v>
      </c>
      <c r="J36" s="27">
        <f t="shared" si="10"/>
        <v>1798392096.508445</v>
      </c>
      <c r="K36" s="27">
        <f>SUM(K21:K35)</f>
        <v>0</v>
      </c>
      <c r="L36" s="27">
        <f>SUM(L21:L35)</f>
        <v>0</v>
      </c>
      <c r="M36" s="27">
        <f>SUM(M21:M35)</f>
        <v>1798392096.508445</v>
      </c>
      <c r="N36" s="18">
        <f t="shared" si="8"/>
        <v>4.4095696846618536E-2</v>
      </c>
    </row>
    <row r="37" spans="1:14" ht="15" x14ac:dyDescent="0.25">
      <c r="A37" s="26" t="s">
        <v>48</v>
      </c>
      <c r="B37" s="27">
        <f t="shared" ref="B37:G37" si="11">+B36+B19</f>
        <v>1775553559.5551853</v>
      </c>
      <c r="C37" s="27">
        <f t="shared" si="11"/>
        <v>570316462.69614172</v>
      </c>
      <c r="D37" s="27">
        <f t="shared" si="11"/>
        <v>475158083.32325745</v>
      </c>
      <c r="E37" s="27">
        <f t="shared" si="11"/>
        <v>86223141.657532051</v>
      </c>
      <c r="F37" s="27">
        <f t="shared" si="11"/>
        <v>591595233.19755149</v>
      </c>
      <c r="G37" s="27">
        <f t="shared" si="11"/>
        <v>2331997046.9152374</v>
      </c>
      <c r="H37" s="30">
        <f>+B37+C37+D37+G37+E37+F37</f>
        <v>5830843527.3449059</v>
      </c>
      <c r="I37" s="27">
        <f>+I36+I19</f>
        <v>939865244.58461356</v>
      </c>
      <c r="J37" s="27">
        <f>+J36+J19</f>
        <v>6770708771.9295197</v>
      </c>
      <c r="K37" s="27">
        <f>+K36+K19</f>
        <v>0</v>
      </c>
      <c r="L37" s="27">
        <f>+L36+L19</f>
        <v>0</v>
      </c>
      <c r="M37" s="27">
        <f>+M36+M19</f>
        <v>6770708771.9295197</v>
      </c>
      <c r="N37" s="18">
        <f t="shared" si="8"/>
        <v>0.16601447594403559</v>
      </c>
    </row>
    <row r="38" spans="1:14" ht="15" x14ac:dyDescent="0.25">
      <c r="A38" s="26"/>
      <c r="B38" s="27"/>
      <c r="C38" s="27"/>
      <c r="D38" s="27"/>
      <c r="E38" s="27"/>
      <c r="F38" s="27"/>
      <c r="G38" s="27"/>
      <c r="H38" s="30"/>
      <c r="I38" s="27"/>
      <c r="J38" s="27"/>
      <c r="K38" s="27"/>
      <c r="L38" s="27"/>
      <c r="M38" s="27"/>
      <c r="N38" s="18"/>
    </row>
    <row r="39" spans="1:14" ht="15" x14ac:dyDescent="0.25">
      <c r="A39" s="31" t="s">
        <v>49</v>
      </c>
      <c r="B39" s="32">
        <f>+B41</f>
        <v>3144748609.2727909</v>
      </c>
      <c r="C39" s="32">
        <f>+C127</f>
        <v>1725311246.817461</v>
      </c>
      <c r="D39" s="32">
        <f>+D141</f>
        <v>1810561218.3908</v>
      </c>
      <c r="E39" s="32">
        <f>+E175</f>
        <v>1448966299.3499999</v>
      </c>
      <c r="F39" s="32">
        <f>+F72</f>
        <v>8473628019.1639109</v>
      </c>
      <c r="G39" s="32">
        <f>+G109</f>
        <v>12163601168.256559</v>
      </c>
      <c r="H39" s="32">
        <f>+B39+C39+D39+G39+E39+F39</f>
        <v>28766816561.251518</v>
      </c>
      <c r="I39" s="32">
        <v>0</v>
      </c>
      <c r="J39" s="32">
        <f>+I39+H39</f>
        <v>28766816561.251518</v>
      </c>
      <c r="K39" s="32">
        <f>+K41+K72+K109+K127+K141+K175</f>
        <v>245440845</v>
      </c>
      <c r="L39" s="32">
        <f>+L41+L72+L109+L127+L141+L175</f>
        <v>311312500</v>
      </c>
      <c r="M39" s="32">
        <f>+K39+J39+L39</f>
        <v>29323569906.251518</v>
      </c>
      <c r="N39" s="33">
        <f>+J39/$J$194</f>
        <v>0.70534830796353853</v>
      </c>
    </row>
    <row r="40" spans="1:14" ht="15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</row>
    <row r="41" spans="1:14" ht="15" x14ac:dyDescent="0.25">
      <c r="A41" s="31" t="s">
        <v>50</v>
      </c>
      <c r="B41" s="32">
        <f>+B42+B44+B56+B60+B64+B68</f>
        <v>3144748609.2727909</v>
      </c>
      <c r="C41" s="32"/>
      <c r="D41" s="32"/>
      <c r="E41" s="32"/>
      <c r="F41" s="32"/>
      <c r="G41" s="32"/>
      <c r="H41" s="32">
        <f>+H42+H44+H56+H60+H64+H68</f>
        <v>3144748609.2727909</v>
      </c>
      <c r="I41" s="32"/>
      <c r="J41" s="32">
        <f>+J42+J44+J56+J60+J64+J68</f>
        <v>3144748609.2727909</v>
      </c>
      <c r="K41" s="32">
        <f>+K42+K44+K56+K60+K64+K68</f>
        <v>107440845</v>
      </c>
      <c r="L41" s="32">
        <f>+L42+L44+L56+L60+L64+L68</f>
        <v>0</v>
      </c>
      <c r="M41" s="32">
        <f>+M42+M44+M56+M60+M64+M68</f>
        <v>3252189454.2727909</v>
      </c>
      <c r="N41" s="18">
        <f t="shared" ref="N41:N70" si="12">+J41/$J$194</f>
        <v>7.7107701708956589E-2</v>
      </c>
    </row>
    <row r="42" spans="1:14" s="35" customFormat="1" ht="15" x14ac:dyDescent="0.25">
      <c r="A42" s="34" t="s">
        <v>51</v>
      </c>
      <c r="B42" s="27">
        <f>+SUM(B43:B43)</f>
        <v>303447281.35965002</v>
      </c>
      <c r="C42" s="27"/>
      <c r="D42" s="27"/>
      <c r="E42" s="27"/>
      <c r="F42" s="27"/>
      <c r="G42" s="27"/>
      <c r="H42" s="27">
        <f>+SUM(H43:H43)</f>
        <v>303447281.35965002</v>
      </c>
      <c r="I42" s="27"/>
      <c r="J42" s="27">
        <f>+SUM(J43:J43)</f>
        <v>303447281.35965002</v>
      </c>
      <c r="K42" s="27">
        <f>+SUM(K43:K43)</f>
        <v>107440845</v>
      </c>
      <c r="L42" s="27">
        <f>+SUM(L43:L43)</f>
        <v>0</v>
      </c>
      <c r="M42" s="27">
        <f>+SUM(M43:M43)</f>
        <v>410888126.35965002</v>
      </c>
      <c r="N42" s="18">
        <f t="shared" si="12"/>
        <v>7.4403792997890621E-3</v>
      </c>
    </row>
    <row r="43" spans="1:14" s="35" customFormat="1" ht="15" hidden="1" outlineLevel="1" x14ac:dyDescent="0.25">
      <c r="A43" s="36" t="s">
        <v>52</v>
      </c>
      <c r="B43" s="20">
        <f>+[2]Comparativo!$D$23</f>
        <v>303447281.35965002</v>
      </c>
      <c r="C43" s="27"/>
      <c r="D43" s="27"/>
      <c r="E43" s="27"/>
      <c r="F43" s="27"/>
      <c r="G43" s="27"/>
      <c r="H43" s="20">
        <f>+B43+C43+D43+G43+E43+F43</f>
        <v>303447281.35965002</v>
      </c>
      <c r="I43" s="27"/>
      <c r="J43" s="21">
        <f>+H43+I43</f>
        <v>303447281.35965002</v>
      </c>
      <c r="K43" s="21">
        <v>107440845</v>
      </c>
      <c r="L43" s="21"/>
      <c r="M43" s="21">
        <f>+J43+K43+L43</f>
        <v>410888126.35965002</v>
      </c>
      <c r="N43" s="22">
        <f t="shared" si="12"/>
        <v>7.4403792997890621E-3</v>
      </c>
    </row>
    <row r="44" spans="1:14" s="35" customFormat="1" ht="15" collapsed="1" x14ac:dyDescent="0.25">
      <c r="A44" s="37" t="s">
        <v>53</v>
      </c>
      <c r="B44" s="17">
        <f>+B45+B46+B47+B55</f>
        <v>1230608686.675</v>
      </c>
      <c r="C44" s="27"/>
      <c r="D44" s="27"/>
      <c r="E44" s="27"/>
      <c r="F44" s="27"/>
      <c r="G44" s="27"/>
      <c r="H44" s="17">
        <f>+H45+H46+H47+H55</f>
        <v>1230608686.675</v>
      </c>
      <c r="I44" s="27"/>
      <c r="J44" s="17">
        <f>+J45+J47+J55+J46</f>
        <v>1230608686.675</v>
      </c>
      <c r="K44" s="17">
        <f>+K45+K47+K55+K46</f>
        <v>0</v>
      </c>
      <c r="L44" s="17">
        <f>+L45+L47+L55+L46</f>
        <v>0</v>
      </c>
      <c r="M44" s="17">
        <f>+M45+M47+M55+M46</f>
        <v>1230608686.675</v>
      </c>
      <c r="N44" s="18">
        <f t="shared" si="12"/>
        <v>3.0173924635117165E-2</v>
      </c>
    </row>
    <row r="45" spans="1:14" s="35" customFormat="1" ht="15" hidden="1" outlineLevel="1" x14ac:dyDescent="0.25">
      <c r="A45" s="36" t="s">
        <v>54</v>
      </c>
      <c r="B45" s="20">
        <f>+[2]Comparativo!$D$27</f>
        <v>215024182.255</v>
      </c>
      <c r="C45" s="27"/>
      <c r="D45" s="27"/>
      <c r="E45" s="27"/>
      <c r="F45" s="27"/>
      <c r="G45" s="27"/>
      <c r="H45" s="20">
        <f t="shared" ref="H45:H55" si="13">+B45+C45+D45+G45+E45+F45</f>
        <v>215024182.255</v>
      </c>
      <c r="I45" s="27"/>
      <c r="J45" s="21">
        <f t="shared" ref="J45:J55" si="14">+H45+I45</f>
        <v>215024182.255</v>
      </c>
      <c r="K45" s="21"/>
      <c r="L45" s="21"/>
      <c r="M45" s="21">
        <f>+J45+K45+L45</f>
        <v>215024182.255</v>
      </c>
      <c r="N45" s="22">
        <f t="shared" si="12"/>
        <v>5.2722880476493515E-3</v>
      </c>
    </row>
    <row r="46" spans="1:14" s="35" customFormat="1" ht="15" hidden="1" outlineLevel="1" x14ac:dyDescent="0.25">
      <c r="A46" s="36" t="s">
        <v>55</v>
      </c>
      <c r="B46" s="20">
        <f>+[2]Comparativo!$D$29</f>
        <v>108873370.38499999</v>
      </c>
      <c r="C46" s="27"/>
      <c r="D46" s="27"/>
      <c r="E46" s="27"/>
      <c r="F46" s="27"/>
      <c r="G46" s="27"/>
      <c r="H46" s="20">
        <f t="shared" si="13"/>
        <v>108873370.38499999</v>
      </c>
      <c r="I46" s="27"/>
      <c r="J46" s="21">
        <f t="shared" si="14"/>
        <v>108873370.38499999</v>
      </c>
      <c r="K46" s="21"/>
      <c r="L46" s="21"/>
      <c r="M46" s="21">
        <f>+J46+K46+L46</f>
        <v>108873370.38499999</v>
      </c>
      <c r="N46" s="22">
        <f t="shared" si="12"/>
        <v>2.6695219271077528E-3</v>
      </c>
    </row>
    <row r="47" spans="1:14" s="35" customFormat="1" ht="15" hidden="1" outlineLevel="1" x14ac:dyDescent="0.25">
      <c r="A47" s="37" t="s">
        <v>56</v>
      </c>
      <c r="B47" s="17">
        <f>+B48+B51</f>
        <v>400000000</v>
      </c>
      <c r="C47" s="17"/>
      <c r="D47" s="17"/>
      <c r="E47" s="17"/>
      <c r="F47" s="17"/>
      <c r="G47" s="17"/>
      <c r="H47" s="17">
        <f>+H48+H51</f>
        <v>400000000</v>
      </c>
      <c r="I47" s="17"/>
      <c r="J47" s="17">
        <f>+J48+J51</f>
        <v>400000000</v>
      </c>
      <c r="K47" s="17">
        <f>+K48+K51</f>
        <v>0</v>
      </c>
      <c r="L47" s="17">
        <f>+L48+L51</f>
        <v>0</v>
      </c>
      <c r="M47" s="17">
        <f>+J47+K47</f>
        <v>400000000</v>
      </c>
      <c r="N47" s="18">
        <f t="shared" si="12"/>
        <v>9.8078048568451259E-3</v>
      </c>
    </row>
    <row r="48" spans="1:14" s="35" customFormat="1" ht="15" hidden="1" outlineLevel="2" x14ac:dyDescent="0.25">
      <c r="A48" s="37" t="s">
        <v>57</v>
      </c>
      <c r="B48" s="17">
        <f>SUM(B49:B50)</f>
        <v>250000000</v>
      </c>
      <c r="C48" s="17"/>
      <c r="D48" s="17"/>
      <c r="E48" s="17"/>
      <c r="F48" s="17"/>
      <c r="G48" s="17"/>
      <c r="H48" s="17">
        <f>SUM(H49:H50)</f>
        <v>250000000</v>
      </c>
      <c r="I48" s="17"/>
      <c r="J48" s="17">
        <f>SUM(J49:J50)</f>
        <v>250000000</v>
      </c>
      <c r="K48" s="17">
        <f>SUM(K49:K50)</f>
        <v>0</v>
      </c>
      <c r="L48" s="17">
        <f>SUM(L49:L50)</f>
        <v>0</v>
      </c>
      <c r="M48" s="17">
        <f>SUM(M49:M50)</f>
        <v>250000000</v>
      </c>
      <c r="N48" s="18">
        <f t="shared" si="12"/>
        <v>6.1298780355282037E-3</v>
      </c>
    </row>
    <row r="49" spans="1:14" s="35" customFormat="1" ht="15" hidden="1" outlineLevel="2" x14ac:dyDescent="0.25">
      <c r="A49" s="36" t="s">
        <v>58</v>
      </c>
      <c r="B49" s="20">
        <v>235252952</v>
      </c>
      <c r="C49" s="27"/>
      <c r="D49" s="27"/>
      <c r="E49" s="27"/>
      <c r="F49" s="27"/>
      <c r="G49" s="27"/>
      <c r="H49" s="20">
        <f t="shared" si="13"/>
        <v>235252952</v>
      </c>
      <c r="I49" s="27"/>
      <c r="J49" s="21">
        <f t="shared" si="14"/>
        <v>235252952</v>
      </c>
      <c r="K49" s="21"/>
      <c r="L49" s="21"/>
      <c r="M49" s="21">
        <f>+J49+K49+L49</f>
        <v>235252952</v>
      </c>
      <c r="N49" s="22">
        <f t="shared" si="12"/>
        <v>5.7682876130318826E-3</v>
      </c>
    </row>
    <row r="50" spans="1:14" s="35" customFormat="1" ht="15" hidden="1" outlineLevel="2" x14ac:dyDescent="0.25">
      <c r="A50" s="36" t="s">
        <v>59</v>
      </c>
      <c r="B50" s="20">
        <v>14747048</v>
      </c>
      <c r="C50" s="27"/>
      <c r="D50" s="27"/>
      <c r="E50" s="27"/>
      <c r="F50" s="27"/>
      <c r="G50" s="27"/>
      <c r="H50" s="20">
        <f>+B50+C50+D50+G50+E50+F50</f>
        <v>14747048</v>
      </c>
      <c r="I50" s="27"/>
      <c r="J50" s="21">
        <f>+H50+I50</f>
        <v>14747048</v>
      </c>
      <c r="K50" s="21"/>
      <c r="L50" s="21"/>
      <c r="M50" s="21">
        <f>+J50+K50+L50</f>
        <v>14747048</v>
      </c>
      <c r="N50" s="22">
        <f t="shared" si="12"/>
        <v>3.6159042249632049E-4</v>
      </c>
    </row>
    <row r="51" spans="1:14" s="35" customFormat="1" ht="15" hidden="1" outlineLevel="2" x14ac:dyDescent="0.25">
      <c r="A51" s="37" t="s">
        <v>60</v>
      </c>
      <c r="B51" s="17">
        <f>SUM(B52:B54)</f>
        <v>150000000</v>
      </c>
      <c r="C51" s="17"/>
      <c r="D51" s="17"/>
      <c r="E51" s="17"/>
      <c r="F51" s="17"/>
      <c r="G51" s="17"/>
      <c r="H51" s="17">
        <f>SUM(H52:H54)</f>
        <v>150000000</v>
      </c>
      <c r="I51" s="17"/>
      <c r="J51" s="17">
        <f>SUM(J52:J54)</f>
        <v>150000000</v>
      </c>
      <c r="K51" s="17">
        <f>SUM(K52:K54)</f>
        <v>0</v>
      </c>
      <c r="L51" s="17">
        <f>SUM(L52:L54)</f>
        <v>0</v>
      </c>
      <c r="M51" s="17">
        <f>+J51+K51</f>
        <v>150000000</v>
      </c>
      <c r="N51" s="18">
        <f t="shared" si="12"/>
        <v>3.6779268213169222E-3</v>
      </c>
    </row>
    <row r="52" spans="1:14" s="35" customFormat="1" ht="15" hidden="1" outlineLevel="2" x14ac:dyDescent="0.25">
      <c r="A52" s="36" t="s">
        <v>61</v>
      </c>
      <c r="B52" s="20">
        <v>100822707</v>
      </c>
      <c r="C52" s="27"/>
      <c r="D52" s="27"/>
      <c r="E52" s="27"/>
      <c r="F52" s="27"/>
      <c r="G52" s="27"/>
      <c r="H52" s="20">
        <f>+B52+C52+D52+G52+E52+F52</f>
        <v>100822707</v>
      </c>
      <c r="I52" s="27"/>
      <c r="J52" s="21">
        <f>+H52+I52</f>
        <v>100822707</v>
      </c>
      <c r="K52" s="21"/>
      <c r="L52" s="21"/>
      <c r="M52" s="21">
        <f>+J52+K52+L52</f>
        <v>100822707</v>
      </c>
      <c r="N52" s="22">
        <f t="shared" si="12"/>
        <v>2.4721235884871827E-3</v>
      </c>
    </row>
    <row r="53" spans="1:14" s="35" customFormat="1" ht="15" hidden="1" outlineLevel="2" x14ac:dyDescent="0.25">
      <c r="A53" s="36" t="s">
        <v>62</v>
      </c>
      <c r="B53" s="20">
        <v>28000000</v>
      </c>
      <c r="C53" s="27"/>
      <c r="D53" s="27"/>
      <c r="E53" s="27"/>
      <c r="F53" s="27"/>
      <c r="G53" s="27"/>
      <c r="H53" s="20">
        <f>+B53+C53+D53+G53+E53+F53</f>
        <v>28000000</v>
      </c>
      <c r="I53" s="27"/>
      <c r="J53" s="21">
        <f>+H53+I53</f>
        <v>28000000</v>
      </c>
      <c r="K53" s="21"/>
      <c r="L53" s="21"/>
      <c r="M53" s="21">
        <f>+J53+K53+L53</f>
        <v>28000000</v>
      </c>
      <c r="N53" s="22">
        <f t="shared" si="12"/>
        <v>6.8654633997915877E-4</v>
      </c>
    </row>
    <row r="54" spans="1:14" s="35" customFormat="1" ht="15" hidden="1" outlineLevel="2" x14ac:dyDescent="0.25">
      <c r="A54" s="36" t="s">
        <v>63</v>
      </c>
      <c r="B54" s="20">
        <v>21177293</v>
      </c>
      <c r="C54" s="27"/>
      <c r="D54" s="27"/>
      <c r="E54" s="27"/>
      <c r="F54" s="27"/>
      <c r="G54" s="27"/>
      <c r="H54" s="20">
        <f t="shared" si="13"/>
        <v>21177293</v>
      </c>
      <c r="I54" s="27"/>
      <c r="J54" s="21">
        <f t="shared" si="14"/>
        <v>21177293</v>
      </c>
      <c r="K54" s="21"/>
      <c r="L54" s="21"/>
      <c r="M54" s="21">
        <f>+J54+K54+L54</f>
        <v>21177293</v>
      </c>
      <c r="N54" s="22">
        <f t="shared" si="12"/>
        <v>5.1925689285058075E-4</v>
      </c>
    </row>
    <row r="55" spans="1:14" s="35" customFormat="1" ht="15" hidden="1" outlineLevel="1" x14ac:dyDescent="0.25">
      <c r="A55" s="36" t="s">
        <v>64</v>
      </c>
      <c r="B55" s="21">
        <f>+[2]Comparativo!$D$30</f>
        <v>506711134.03500003</v>
      </c>
      <c r="C55" s="27"/>
      <c r="D55" s="27"/>
      <c r="E55" s="27"/>
      <c r="F55" s="27"/>
      <c r="G55" s="27"/>
      <c r="H55" s="20">
        <f t="shared" si="13"/>
        <v>506711134.03500003</v>
      </c>
      <c r="I55" s="27"/>
      <c r="J55" s="21">
        <f t="shared" si="14"/>
        <v>506711134.03500003</v>
      </c>
      <c r="K55" s="21"/>
      <c r="L55" s="21"/>
      <c r="M55" s="21">
        <f>+J55+K55+L55</f>
        <v>506711134.03500003</v>
      </c>
      <c r="N55" s="22">
        <f t="shared" si="12"/>
        <v>1.2424309803514937E-2</v>
      </c>
    </row>
    <row r="56" spans="1:14" s="35" customFormat="1" ht="15" collapsed="1" x14ac:dyDescent="0.25">
      <c r="A56" s="37" t="s">
        <v>65</v>
      </c>
      <c r="B56" s="17">
        <f>SUM(B57:B59)</f>
        <v>281443043.87</v>
      </c>
      <c r="C56" s="27"/>
      <c r="D56" s="27"/>
      <c r="E56" s="27"/>
      <c r="F56" s="27"/>
      <c r="G56" s="27"/>
      <c r="H56" s="17">
        <f>SUM(H57:H59)</f>
        <v>281443043.87</v>
      </c>
      <c r="I56" s="27"/>
      <c r="J56" s="17">
        <f>SUM(J57:J59)</f>
        <v>281443043.87</v>
      </c>
      <c r="K56" s="17">
        <f>SUM(K57:K59)</f>
        <v>0</v>
      </c>
      <c r="L56" s="17">
        <f>SUM(L57:L59)</f>
        <v>0</v>
      </c>
      <c r="M56" s="17">
        <f>SUM(M57:M59)</f>
        <v>281443043.87</v>
      </c>
      <c r="N56" s="18">
        <f t="shared" si="12"/>
        <v>6.9008461314836542E-3</v>
      </c>
    </row>
    <row r="57" spans="1:14" s="35" customFormat="1" ht="15" hidden="1" outlineLevel="1" x14ac:dyDescent="0.25">
      <c r="A57" s="36" t="s">
        <v>66</v>
      </c>
      <c r="B57" s="20">
        <f>+[2]Comparativo!$D$41</f>
        <v>194992024.41</v>
      </c>
      <c r="C57" s="27"/>
      <c r="D57" s="27"/>
      <c r="E57" s="27"/>
      <c r="F57" s="27"/>
      <c r="G57" s="27"/>
      <c r="H57" s="20">
        <f>+B57+C57+D57+G57+E57+F57</f>
        <v>194992024.41</v>
      </c>
      <c r="I57" s="27"/>
      <c r="J57" s="21">
        <f>+H57+I57</f>
        <v>194992024.41</v>
      </c>
      <c r="K57" s="21"/>
      <c r="L57" s="21"/>
      <c r="M57" s="21">
        <f>+J57+K57+L57</f>
        <v>194992024.41</v>
      </c>
      <c r="N57" s="22">
        <f t="shared" si="12"/>
        <v>4.7811093101361533E-3</v>
      </c>
    </row>
    <row r="58" spans="1:14" s="35" customFormat="1" ht="15" hidden="1" outlineLevel="1" x14ac:dyDescent="0.25">
      <c r="A58" s="36" t="s">
        <v>67</v>
      </c>
      <c r="B58" s="20">
        <f>+[2]Comparativo!$D$42</f>
        <v>28969364.460000001</v>
      </c>
      <c r="C58" s="27"/>
      <c r="D58" s="27"/>
      <c r="E58" s="27"/>
      <c r="F58" s="27"/>
      <c r="G58" s="27"/>
      <c r="H58" s="20">
        <f>+B58+C58+D58+G58+E58+F58</f>
        <v>28969364.460000001</v>
      </c>
      <c r="I58" s="27"/>
      <c r="J58" s="21">
        <f>+H58+I58</f>
        <v>28969364.460000001</v>
      </c>
      <c r="K58" s="21"/>
      <c r="L58" s="21"/>
      <c r="M58" s="21">
        <f>+J58+K58+L58</f>
        <v>28969364.460000001</v>
      </c>
      <c r="N58" s="22">
        <f t="shared" si="12"/>
        <v>7.1031468362626148E-4</v>
      </c>
    </row>
    <row r="59" spans="1:14" s="35" customFormat="1" ht="15" hidden="1" outlineLevel="1" x14ac:dyDescent="0.25">
      <c r="A59" s="36" t="s">
        <v>68</v>
      </c>
      <c r="B59" s="20">
        <f>+[2]Comparativo!$D$43</f>
        <v>57481655</v>
      </c>
      <c r="C59" s="27"/>
      <c r="D59" s="27"/>
      <c r="E59" s="27"/>
      <c r="F59" s="27"/>
      <c r="G59" s="27"/>
      <c r="H59" s="20">
        <f>+B59+C59+D59+G59+E59+F59</f>
        <v>57481655</v>
      </c>
      <c r="I59" s="27"/>
      <c r="J59" s="21">
        <f>+H59+I59</f>
        <v>57481655</v>
      </c>
      <c r="K59" s="21"/>
      <c r="L59" s="21"/>
      <c r="M59" s="21">
        <f>+J59+K59+L59</f>
        <v>57481655</v>
      </c>
      <c r="N59" s="22">
        <f t="shared" si="12"/>
        <v>1.4094221377212398E-3</v>
      </c>
    </row>
    <row r="60" spans="1:14" s="35" customFormat="1" ht="15" collapsed="1" x14ac:dyDescent="0.25">
      <c r="A60" s="37" t="s">
        <v>69</v>
      </c>
      <c r="B60" s="17">
        <f>SUM(B61:B63)</f>
        <v>351489344.52314097</v>
      </c>
      <c r="C60" s="27"/>
      <c r="D60" s="27"/>
      <c r="E60" s="27"/>
      <c r="F60" s="27"/>
      <c r="G60" s="27"/>
      <c r="H60" s="17">
        <f>SUM(H61:H63)</f>
        <v>351489344.52314097</v>
      </c>
      <c r="I60" s="27"/>
      <c r="J60" s="17">
        <f>SUM(J61:J63)</f>
        <v>351489344.52314097</v>
      </c>
      <c r="K60" s="17">
        <f>SUM(K61:K63)</f>
        <v>0</v>
      </c>
      <c r="L60" s="17">
        <f>SUM(L61:L63)</f>
        <v>0</v>
      </c>
      <c r="M60" s="17">
        <f>SUM(M61:M63)</f>
        <v>351489344.52314097</v>
      </c>
      <c r="N60" s="18">
        <f t="shared" si="12"/>
        <v>8.6183472508584297E-3</v>
      </c>
    </row>
    <row r="61" spans="1:14" s="35" customFormat="1" ht="15" hidden="1" outlineLevel="1" x14ac:dyDescent="0.25">
      <c r="A61" s="36" t="s">
        <v>70</v>
      </c>
      <c r="B61" s="20">
        <f>+[2]Comparativo!$D$46</f>
        <v>132273174.31591098</v>
      </c>
      <c r="C61" s="27"/>
      <c r="D61" s="27"/>
      <c r="E61" s="27"/>
      <c r="F61" s="27"/>
      <c r="G61" s="27"/>
      <c r="H61" s="20">
        <f>+B61+C61+D61+G61+E61+F61</f>
        <v>132273174.31591098</v>
      </c>
      <c r="I61" s="27"/>
      <c r="J61" s="21">
        <f>+H61+I61</f>
        <v>132273174.31591098</v>
      </c>
      <c r="K61" s="21"/>
      <c r="L61" s="21"/>
      <c r="M61" s="21">
        <f>+J61+K61+L61</f>
        <v>132273174.31591098</v>
      </c>
      <c r="N61" s="22">
        <f t="shared" si="12"/>
        <v>3.243273703714784E-3</v>
      </c>
    </row>
    <row r="62" spans="1:14" s="35" customFormat="1" ht="15" hidden="1" outlineLevel="1" x14ac:dyDescent="0.25">
      <c r="A62" s="36" t="s">
        <v>71</v>
      </c>
      <c r="B62" s="20">
        <f>+[2]Comparativo!$D$47</f>
        <v>195174323.70722997</v>
      </c>
      <c r="C62" s="27"/>
      <c r="D62" s="27"/>
      <c r="E62" s="27"/>
      <c r="F62" s="27"/>
      <c r="G62" s="27"/>
      <c r="H62" s="20">
        <f>+B62+C62+D62+G62+E62+F62</f>
        <v>195174323.70722997</v>
      </c>
      <c r="I62" s="27"/>
      <c r="J62" s="21">
        <f>+H62+I62</f>
        <v>195174323.70722997</v>
      </c>
      <c r="K62" s="21"/>
      <c r="L62" s="21"/>
      <c r="M62" s="21">
        <f>+J62+K62+L62</f>
        <v>195174323.70722997</v>
      </c>
      <c r="N62" s="22">
        <f t="shared" si="12"/>
        <v>4.7855791999680819E-3</v>
      </c>
    </row>
    <row r="63" spans="1:14" s="35" customFormat="1" ht="15" hidden="1" outlineLevel="1" x14ac:dyDescent="0.25">
      <c r="A63" s="36" t="s">
        <v>72</v>
      </c>
      <c r="B63" s="20">
        <f>+[2]Comparativo!$D$48</f>
        <v>24041846.499999996</v>
      </c>
      <c r="C63" s="27"/>
      <c r="D63" s="27"/>
      <c r="E63" s="27"/>
      <c r="F63" s="27"/>
      <c r="G63" s="27"/>
      <c r="H63" s="20">
        <f>+B63+C63+D63+G63+E63+F63</f>
        <v>24041846.499999996</v>
      </c>
      <c r="I63" s="27"/>
      <c r="J63" s="21">
        <f>+H63+I63</f>
        <v>24041846.499999996</v>
      </c>
      <c r="K63" s="21"/>
      <c r="L63" s="21"/>
      <c r="M63" s="21">
        <f>+J63+K63+L63</f>
        <v>24041846.499999996</v>
      </c>
      <c r="N63" s="22">
        <f t="shared" si="12"/>
        <v>5.8949434717556236E-4</v>
      </c>
    </row>
    <row r="64" spans="1:14" s="35" customFormat="1" ht="15" collapsed="1" x14ac:dyDescent="0.25">
      <c r="A64" s="37" t="s">
        <v>73</v>
      </c>
      <c r="B64" s="17">
        <f>SUM(B65:B67)</f>
        <v>217008883.15000001</v>
      </c>
      <c r="C64" s="27"/>
      <c r="D64" s="27"/>
      <c r="E64" s="27"/>
      <c r="F64" s="27"/>
      <c r="G64" s="27"/>
      <c r="H64" s="17">
        <f>SUM(H65:H67)</f>
        <v>217008883.15000001</v>
      </c>
      <c r="I64" s="27"/>
      <c r="J64" s="17">
        <f>SUM(J65:J67)</f>
        <v>217008883.15000001</v>
      </c>
      <c r="K64" s="17">
        <f>SUM(K65:K67)</f>
        <v>0</v>
      </c>
      <c r="L64" s="17">
        <f>SUM(L65:L67)</f>
        <v>0</v>
      </c>
      <c r="M64" s="17">
        <f>SUM(M65:M67)</f>
        <v>217008883.15000001</v>
      </c>
      <c r="N64" s="18">
        <f t="shared" si="12"/>
        <v>5.3209519453427659E-3</v>
      </c>
    </row>
    <row r="65" spans="1:14" s="35" customFormat="1" ht="15" hidden="1" outlineLevel="1" x14ac:dyDescent="0.25">
      <c r="A65" s="36" t="s">
        <v>74</v>
      </c>
      <c r="B65" s="20">
        <f>+[2]Comparativo!$D$51</f>
        <v>17489722.25</v>
      </c>
      <c r="C65" s="27"/>
      <c r="D65" s="27"/>
      <c r="E65" s="27"/>
      <c r="F65" s="27"/>
      <c r="G65" s="27"/>
      <c r="H65" s="20">
        <f>+B65+C65+D65+G65+E65+F65</f>
        <v>17489722.25</v>
      </c>
      <c r="I65" s="27"/>
      <c r="J65" s="21">
        <f>+H65+I65</f>
        <v>17489722.25</v>
      </c>
      <c r="K65" s="21"/>
      <c r="L65" s="21"/>
      <c r="M65" s="21">
        <f>+J65+K65+L65</f>
        <v>17489722.25</v>
      </c>
      <c r="N65" s="22">
        <f t="shared" si="12"/>
        <v>4.2883945707105562E-4</v>
      </c>
    </row>
    <row r="66" spans="1:14" s="35" customFormat="1" ht="15" hidden="1" outlineLevel="1" x14ac:dyDescent="0.25">
      <c r="A66" s="36" t="s">
        <v>75</v>
      </c>
      <c r="B66" s="20">
        <f>+[2]Comparativo!$D$52</f>
        <v>175737872.59999999</v>
      </c>
      <c r="C66" s="27"/>
      <c r="D66" s="27"/>
      <c r="E66" s="27"/>
      <c r="F66" s="27"/>
      <c r="G66" s="27"/>
      <c r="H66" s="20">
        <f>+B66+C66+D66+G66+E66+F66</f>
        <v>175737872.59999999</v>
      </c>
      <c r="I66" s="27"/>
      <c r="J66" s="21">
        <f>+H66+I66</f>
        <v>175737872.59999999</v>
      </c>
      <c r="K66" s="21"/>
      <c r="L66" s="21"/>
      <c r="M66" s="21">
        <f>+J66+K66+L66</f>
        <v>175737872.59999999</v>
      </c>
      <c r="N66" s="22">
        <f t="shared" si="12"/>
        <v>4.309006901044775E-3</v>
      </c>
    </row>
    <row r="67" spans="1:14" s="35" customFormat="1" ht="15" hidden="1" outlineLevel="1" x14ac:dyDescent="0.25">
      <c r="A67" s="36" t="s">
        <v>76</v>
      </c>
      <c r="B67" s="20">
        <f>+[2]Comparativo!$D$53</f>
        <v>23781288.300000001</v>
      </c>
      <c r="C67" s="27"/>
      <c r="D67" s="27"/>
      <c r="E67" s="27"/>
      <c r="F67" s="27"/>
      <c r="G67" s="27"/>
      <c r="H67" s="20">
        <f>+B67+C67+D67+G67+E67+F67</f>
        <v>23781288.300000001</v>
      </c>
      <c r="I67" s="27"/>
      <c r="J67" s="21">
        <f>+H67+I67</f>
        <v>23781288.300000001</v>
      </c>
      <c r="K67" s="21"/>
      <c r="L67" s="21"/>
      <c r="M67" s="21">
        <f>+J67+K67+L67</f>
        <v>23781288.300000001</v>
      </c>
      <c r="N67" s="22">
        <f t="shared" si="12"/>
        <v>5.8310558722693537E-4</v>
      </c>
    </row>
    <row r="68" spans="1:14" s="35" customFormat="1" ht="15" collapsed="1" x14ac:dyDescent="0.25">
      <c r="A68" s="37" t="s">
        <v>77</v>
      </c>
      <c r="B68" s="17">
        <f>SUM(B69:B70)</f>
        <v>760751369.69499993</v>
      </c>
      <c r="C68" s="27"/>
      <c r="D68" s="27"/>
      <c r="E68" s="27"/>
      <c r="F68" s="27"/>
      <c r="G68" s="27"/>
      <c r="H68" s="17">
        <f>SUM(H69:H70)</f>
        <v>760751369.69499993</v>
      </c>
      <c r="I68" s="27"/>
      <c r="J68" s="17">
        <f>SUM(J69:J70)</f>
        <v>760751369.69499993</v>
      </c>
      <c r="K68" s="17">
        <f>SUM(K69:K70)</f>
        <v>0</v>
      </c>
      <c r="L68" s="17">
        <f>SUM(L69:L70)</f>
        <v>0</v>
      </c>
      <c r="M68" s="17">
        <f>SUM(M69:M70)</f>
        <v>760751369.69499993</v>
      </c>
      <c r="N68" s="18">
        <f t="shared" si="12"/>
        <v>1.8653252446365506E-2</v>
      </c>
    </row>
    <row r="69" spans="1:14" s="35" customFormat="1" ht="15" hidden="1" outlineLevel="1" x14ac:dyDescent="0.25">
      <c r="A69" s="36" t="s">
        <v>78</v>
      </c>
      <c r="B69" s="20">
        <f>+[2]Comparativo!$D$36+309646932</f>
        <v>652526571.30999994</v>
      </c>
      <c r="C69" s="27"/>
      <c r="D69" s="27"/>
      <c r="E69" s="27"/>
      <c r="F69" s="27"/>
      <c r="G69" s="27"/>
      <c r="H69" s="20">
        <f>+B69+C69+D69+G69+E69+F69</f>
        <v>652526571.30999994</v>
      </c>
      <c r="I69" s="27"/>
      <c r="J69" s="21">
        <f>+H69+I69</f>
        <v>652526571.30999994</v>
      </c>
      <c r="K69" s="21"/>
      <c r="L69" s="21"/>
      <c r="M69" s="21">
        <f>+J69+K69+L69</f>
        <v>652526571.30999994</v>
      </c>
      <c r="N69" s="22">
        <f t="shared" si="12"/>
        <v>1.5999633188286788E-2</v>
      </c>
    </row>
    <row r="70" spans="1:14" s="35" customFormat="1" ht="15" hidden="1" outlineLevel="1" x14ac:dyDescent="0.25">
      <c r="A70" s="36" t="s">
        <v>79</v>
      </c>
      <c r="B70" s="20">
        <f>+[2]Comparativo!$D$38</f>
        <v>108224798.38500001</v>
      </c>
      <c r="C70" s="27"/>
      <c r="D70" s="27"/>
      <c r="E70" s="27"/>
      <c r="F70" s="27"/>
      <c r="G70" s="27"/>
      <c r="H70" s="20">
        <f>+B70+C70+D70+G70+E70+F70</f>
        <v>108224798.38500001</v>
      </c>
      <c r="I70" s="27"/>
      <c r="J70" s="21">
        <f>+H70+I70</f>
        <v>108224798.38500001</v>
      </c>
      <c r="K70" s="21"/>
      <c r="L70" s="21"/>
      <c r="M70" s="21">
        <f>+J70+K70+L70</f>
        <v>108224798.38500001</v>
      </c>
      <c r="N70" s="22">
        <f t="shared" si="12"/>
        <v>2.6536192580787188E-3</v>
      </c>
    </row>
    <row r="71" spans="1:14" s="35" customFormat="1" ht="15" collapsed="1" x14ac:dyDescent="0.25">
      <c r="A71" s="36"/>
      <c r="B71" s="20"/>
      <c r="C71" s="27"/>
      <c r="D71" s="27"/>
      <c r="E71" s="27"/>
      <c r="F71" s="27"/>
      <c r="G71" s="27"/>
      <c r="H71" s="20"/>
      <c r="I71" s="27"/>
      <c r="J71" s="21"/>
      <c r="K71" s="21"/>
      <c r="L71" s="21"/>
      <c r="M71" s="21"/>
      <c r="N71" s="22"/>
    </row>
    <row r="72" spans="1:14" s="35" customFormat="1" ht="15" x14ac:dyDescent="0.25">
      <c r="A72" s="37" t="s">
        <v>80</v>
      </c>
      <c r="B72" s="20"/>
      <c r="C72" s="27"/>
      <c r="D72" s="27"/>
      <c r="E72" s="27"/>
      <c r="F72" s="27">
        <f>+F73+F81+F92+F101</f>
        <v>8473628019.1639109</v>
      </c>
      <c r="G72" s="27"/>
      <c r="H72" s="27">
        <f>+H73+H81+H92+H101</f>
        <v>8473628019.1639109</v>
      </c>
      <c r="I72" s="27"/>
      <c r="J72" s="27">
        <f>+J73+J81+J92+J101</f>
        <v>8473628019.1639109</v>
      </c>
      <c r="K72" s="27">
        <f>+K73+K81+K92+K101</f>
        <v>100000000</v>
      </c>
      <c r="L72" s="27">
        <f>+L73+L81+L92+L101</f>
        <v>0</v>
      </c>
      <c r="M72" s="27">
        <f>+M73+M81+M92+M101</f>
        <v>8573628019.1639109</v>
      </c>
      <c r="N72" s="18">
        <f t="shared" ref="N72:N107" si="15">+J72/$J$194</f>
        <v>0.20776922510363685</v>
      </c>
    </row>
    <row r="73" spans="1:14" s="35" customFormat="1" ht="15" x14ac:dyDescent="0.25">
      <c r="A73" s="37" t="s">
        <v>81</v>
      </c>
      <c r="B73" s="20"/>
      <c r="C73" s="27"/>
      <c r="D73" s="27"/>
      <c r="E73" s="27"/>
      <c r="F73" s="27">
        <f>SUM(F74:F80)</f>
        <v>446101756.38267177</v>
      </c>
      <c r="G73" s="27"/>
      <c r="H73" s="27">
        <f>SUM(H74:H80)</f>
        <v>446101756.38267177</v>
      </c>
      <c r="I73" s="27"/>
      <c r="J73" s="27">
        <f>SUM(J74:J80)</f>
        <v>446101756.38267177</v>
      </c>
      <c r="K73" s="27">
        <f>SUM(K74:K80)</f>
        <v>0</v>
      </c>
      <c r="L73" s="27">
        <f>SUM(L74:L80)</f>
        <v>0</v>
      </c>
      <c r="M73" s="27">
        <f>SUM(M74:M80)</f>
        <v>446101756.38267177</v>
      </c>
      <c r="N73" s="18">
        <f t="shared" si="15"/>
        <v>1.0938197432242773E-2</v>
      </c>
    </row>
    <row r="74" spans="1:14" s="35" customFormat="1" ht="15" hidden="1" outlineLevel="1" x14ac:dyDescent="0.25">
      <c r="A74" s="36" t="s">
        <v>82</v>
      </c>
      <c r="B74" s="20"/>
      <c r="C74" s="27"/>
      <c r="D74" s="27"/>
      <c r="E74" s="27"/>
      <c r="F74" s="21">
        <f>+[3]Hoja1!$D$18</f>
        <v>50163529.309187174</v>
      </c>
      <c r="G74" s="27"/>
      <c r="H74" s="20">
        <f t="shared" ref="H74:H80" si="16">+B74+C74+D74+G74+E74+F74</f>
        <v>50163529.309187174</v>
      </c>
      <c r="I74" s="27"/>
      <c r="J74" s="21">
        <f t="shared" ref="J74:J80" si="17">+H74+I74</f>
        <v>50163529.309187174</v>
      </c>
      <c r="K74" s="21"/>
      <c r="L74" s="21"/>
      <c r="M74" s="21">
        <f t="shared" ref="M74:M80" si="18">+J74+K74+L74</f>
        <v>50163529.309187174</v>
      </c>
      <c r="N74" s="22">
        <f t="shared" si="15"/>
        <v>1.2299852659878468E-3</v>
      </c>
    </row>
    <row r="75" spans="1:14" s="35" customFormat="1" ht="15" hidden="1" outlineLevel="1" x14ac:dyDescent="0.25">
      <c r="A75" s="36" t="s">
        <v>83</v>
      </c>
      <c r="B75" s="20"/>
      <c r="C75" s="27"/>
      <c r="D75" s="27"/>
      <c r="E75" s="27"/>
      <c r="F75" s="21">
        <f>+[3]Hoja1!$D$19</f>
        <v>91958583.972534299</v>
      </c>
      <c r="G75" s="27"/>
      <c r="H75" s="20">
        <f t="shared" si="16"/>
        <v>91958583.972534299</v>
      </c>
      <c r="I75" s="27"/>
      <c r="J75" s="21">
        <f t="shared" si="17"/>
        <v>91958583.972534299</v>
      </c>
      <c r="K75" s="21"/>
      <c r="L75" s="21"/>
      <c r="M75" s="21">
        <f t="shared" si="18"/>
        <v>91958583.972534299</v>
      </c>
      <c r="N75" s="22">
        <f t="shared" si="15"/>
        <v>2.2547796162860553E-3</v>
      </c>
    </row>
    <row r="76" spans="1:14" s="35" customFormat="1" ht="15" hidden="1" outlineLevel="1" x14ac:dyDescent="0.25">
      <c r="A76" s="36" t="s">
        <v>84</v>
      </c>
      <c r="B76" s="20"/>
      <c r="C76" s="27"/>
      <c r="D76" s="27"/>
      <c r="E76" s="27"/>
      <c r="F76" s="21">
        <f>+[3]Hoja1!$D$20</f>
        <v>28087659.942821324</v>
      </c>
      <c r="G76" s="27"/>
      <c r="H76" s="20">
        <f t="shared" si="16"/>
        <v>28087659.942821324</v>
      </c>
      <c r="I76" s="27"/>
      <c r="J76" s="21">
        <f t="shared" si="17"/>
        <v>28087659.942821324</v>
      </c>
      <c r="K76" s="21"/>
      <c r="L76" s="21"/>
      <c r="M76" s="21">
        <f>+J76+K76+L76</f>
        <v>28087659.942821324</v>
      </c>
      <c r="N76" s="22">
        <f t="shared" si="15"/>
        <v>6.8869571901154314E-4</v>
      </c>
    </row>
    <row r="77" spans="1:14" s="35" customFormat="1" ht="15" hidden="1" outlineLevel="1" x14ac:dyDescent="0.25">
      <c r="A77" s="36" t="s">
        <v>85</v>
      </c>
      <c r="B77" s="20"/>
      <c r="C77" s="27"/>
      <c r="D77" s="27"/>
      <c r="E77" s="27"/>
      <c r="F77" s="21">
        <f>+[3]Hoja1!$D$21</f>
        <v>103945902.29001877</v>
      </c>
      <c r="G77" s="27"/>
      <c r="H77" s="20">
        <f t="shared" si="16"/>
        <v>103945902.29001877</v>
      </c>
      <c r="I77" s="27"/>
      <c r="J77" s="21">
        <f t="shared" si="17"/>
        <v>103945902.29001877</v>
      </c>
      <c r="K77" s="21"/>
      <c r="L77" s="21"/>
      <c r="M77" s="21">
        <f t="shared" si="18"/>
        <v>103945902.29001877</v>
      </c>
      <c r="N77" s="22">
        <f t="shared" si="15"/>
        <v>2.5487028133229874E-3</v>
      </c>
    </row>
    <row r="78" spans="1:14" s="35" customFormat="1" ht="15" hidden="1" outlineLevel="1" x14ac:dyDescent="0.25">
      <c r="A78" s="36" t="s">
        <v>86</v>
      </c>
      <c r="B78" s="20"/>
      <c r="C78" s="27"/>
      <c r="D78" s="27"/>
      <c r="E78" s="27"/>
      <c r="F78" s="21">
        <f>+[3]Hoja1!$D$22</f>
        <v>87916010.868110254</v>
      </c>
      <c r="G78" s="27"/>
      <c r="H78" s="20">
        <f t="shared" si="16"/>
        <v>87916010.868110254</v>
      </c>
      <c r="I78" s="27"/>
      <c r="J78" s="21">
        <f t="shared" si="17"/>
        <v>87916010.868110254</v>
      </c>
      <c r="K78" s="21"/>
      <c r="L78" s="21"/>
      <c r="M78" s="21">
        <f t="shared" si="18"/>
        <v>87916010.868110254</v>
      </c>
      <c r="N78" s="22">
        <f t="shared" si="15"/>
        <v>2.1556576959667513E-3</v>
      </c>
    </row>
    <row r="79" spans="1:14" s="35" customFormat="1" ht="15" hidden="1" outlineLevel="1" x14ac:dyDescent="0.25">
      <c r="A79" s="36" t="s">
        <v>87</v>
      </c>
      <c r="B79" s="20"/>
      <c r="C79" s="27"/>
      <c r="D79" s="27"/>
      <c r="E79" s="27"/>
      <c r="F79" s="21">
        <f>+[3]Hoja1!$D$23</f>
        <v>44030070</v>
      </c>
      <c r="G79" s="27"/>
      <c r="H79" s="20">
        <f t="shared" si="16"/>
        <v>44030070</v>
      </c>
      <c r="I79" s="27"/>
      <c r="J79" s="21">
        <f t="shared" si="17"/>
        <v>44030070</v>
      </c>
      <c r="K79" s="21"/>
      <c r="L79" s="21"/>
      <c r="M79" s="21">
        <f t="shared" si="18"/>
        <v>44030070</v>
      </c>
      <c r="N79" s="22">
        <f t="shared" si="15"/>
        <v>1.0795958359830771E-3</v>
      </c>
    </row>
    <row r="80" spans="1:14" s="35" customFormat="1" ht="15" hidden="1" outlineLevel="1" x14ac:dyDescent="0.25">
      <c r="A80" s="36" t="s">
        <v>88</v>
      </c>
      <c r="B80" s="20"/>
      <c r="C80" s="27"/>
      <c r="D80" s="27"/>
      <c r="E80" s="27"/>
      <c r="F80" s="21">
        <f>+[3]Hoja1!$D$24</f>
        <v>40000000</v>
      </c>
      <c r="G80" s="27"/>
      <c r="H80" s="20">
        <f t="shared" si="16"/>
        <v>40000000</v>
      </c>
      <c r="I80" s="27"/>
      <c r="J80" s="21">
        <f t="shared" si="17"/>
        <v>40000000</v>
      </c>
      <c r="K80" s="21"/>
      <c r="L80" s="21"/>
      <c r="M80" s="21">
        <f t="shared" si="18"/>
        <v>40000000</v>
      </c>
      <c r="N80" s="22">
        <f t="shared" si="15"/>
        <v>9.8078048568451246E-4</v>
      </c>
    </row>
    <row r="81" spans="1:14" s="35" customFormat="1" ht="15" collapsed="1" x14ac:dyDescent="0.25">
      <c r="A81" s="37" t="s">
        <v>89</v>
      </c>
      <c r="B81" s="20"/>
      <c r="C81" s="27"/>
      <c r="D81" s="27"/>
      <c r="E81" s="27"/>
      <c r="F81" s="27">
        <f>SUM(F82:F91)</f>
        <v>6114228091.4942875</v>
      </c>
      <c r="G81" s="27"/>
      <c r="H81" s="27">
        <f>SUM(H82:H91)</f>
        <v>6114228091.4942875</v>
      </c>
      <c r="I81" s="27"/>
      <c r="J81" s="27">
        <f>SUM(J82:J91)</f>
        <v>6114228091.4942875</v>
      </c>
      <c r="K81" s="27">
        <f>SUM(K82:K91)</f>
        <v>100000000</v>
      </c>
      <c r="L81" s="27">
        <f>SUM(L82:L91)</f>
        <v>0</v>
      </c>
      <c r="M81" s="27">
        <f>SUM(M82:M91)</f>
        <v>6214228091.4942875</v>
      </c>
      <c r="N81" s="18">
        <f t="shared" si="15"/>
        <v>0.14991788992904143</v>
      </c>
    </row>
    <row r="82" spans="1:14" s="35" customFormat="1" ht="15" hidden="1" outlineLevel="1" x14ac:dyDescent="0.25">
      <c r="A82" s="36" t="s">
        <v>90</v>
      </c>
      <c r="B82" s="20"/>
      <c r="C82" s="27"/>
      <c r="D82" s="27"/>
      <c r="E82" s="27"/>
      <c r="F82" s="21">
        <f>+[3]Hoja1!$D$29</f>
        <v>4907199842.2438402</v>
      </c>
      <c r="G82" s="27"/>
      <c r="H82" s="20">
        <f>+B82+C82+D82+G82+E82+F82</f>
        <v>4907199842.2438402</v>
      </c>
      <c r="I82" s="27"/>
      <c r="J82" s="21">
        <f>+H82+I82</f>
        <v>4907199842.2438402</v>
      </c>
      <c r="K82" s="21">
        <v>100000000</v>
      </c>
      <c r="L82" s="21"/>
      <c r="M82" s="21">
        <f t="shared" ref="M82:M91" si="19">+J82+K82+L82</f>
        <v>5007199842.2438402</v>
      </c>
      <c r="N82" s="22">
        <f t="shared" si="15"/>
        <v>0.12032214611567192</v>
      </c>
    </row>
    <row r="83" spans="1:14" s="35" customFormat="1" ht="15" hidden="1" outlineLevel="1" x14ac:dyDescent="0.25">
      <c r="A83" s="36" t="s">
        <v>91</v>
      </c>
      <c r="B83" s="20"/>
      <c r="C83" s="27"/>
      <c r="D83" s="27"/>
      <c r="E83" s="27"/>
      <c r="F83" s="21">
        <f>+[3]Hoja1!$D$30</f>
        <v>63091708.839700691</v>
      </c>
      <c r="G83" s="27"/>
      <c r="H83" s="20">
        <f>+B83+C83+D83+G83+E83+F83</f>
        <v>63091708.839700691</v>
      </c>
      <c r="I83" s="27"/>
      <c r="J83" s="21">
        <f>+H83+I83</f>
        <v>63091708.839700691</v>
      </c>
      <c r="K83" s="21"/>
      <c r="L83" s="21"/>
      <c r="M83" s="21">
        <f t="shared" si="19"/>
        <v>63091708.839700691</v>
      </c>
      <c r="N83" s="22">
        <f t="shared" si="15"/>
        <v>1.5469779209616875E-3</v>
      </c>
    </row>
    <row r="84" spans="1:14" s="35" customFormat="1" ht="15" hidden="1" outlineLevel="1" x14ac:dyDescent="0.25">
      <c r="A84" s="36" t="s">
        <v>92</v>
      </c>
      <c r="B84" s="20"/>
      <c r="C84" s="27"/>
      <c r="D84" s="27"/>
      <c r="E84" s="27"/>
      <c r="F84" s="21">
        <f>+[3]Hoja1!$D$31</f>
        <v>52563526.00345809</v>
      </c>
      <c r="G84" s="27"/>
      <c r="H84" s="20">
        <f>+B84+C84+D84+G84+E84+F84</f>
        <v>52563526.00345809</v>
      </c>
      <c r="I84" s="27"/>
      <c r="J84" s="21">
        <f>+H84+I84</f>
        <v>52563526.00345809</v>
      </c>
      <c r="K84" s="21"/>
      <c r="L84" s="21"/>
      <c r="M84" s="21">
        <f t="shared" si="19"/>
        <v>52563526.00345809</v>
      </c>
      <c r="N84" s="22">
        <f t="shared" si="15"/>
        <v>1.2888320140740533E-3</v>
      </c>
    </row>
    <row r="85" spans="1:14" s="35" customFormat="1" ht="15" hidden="1" outlineLevel="1" x14ac:dyDescent="0.25">
      <c r="A85" s="36" t="s">
        <v>93</v>
      </c>
      <c r="B85" s="20"/>
      <c r="C85" s="27"/>
      <c r="D85" s="27"/>
      <c r="E85" s="27"/>
      <c r="F85" s="21">
        <f>+[3]Hoja1!$D$34</f>
        <v>62701950.608606666</v>
      </c>
      <c r="G85" s="27"/>
      <c r="H85" s="20">
        <f t="shared" ref="H85:H91" si="20">+B85+C85+D85+G85+E85+F85</f>
        <v>62701950.608606666</v>
      </c>
      <c r="I85" s="27"/>
      <c r="J85" s="21">
        <f t="shared" ref="J85:J91" si="21">+H85+I85</f>
        <v>62701950.608606666</v>
      </c>
      <c r="K85" s="21"/>
      <c r="L85" s="21"/>
      <c r="M85" s="21">
        <f t="shared" si="19"/>
        <v>62701950.608606666</v>
      </c>
      <c r="N85" s="22">
        <f t="shared" si="15"/>
        <v>1.5374212392818892E-3</v>
      </c>
    </row>
    <row r="86" spans="1:14" s="35" customFormat="1" ht="15" hidden="1" outlineLevel="1" x14ac:dyDescent="0.25">
      <c r="A86" s="36" t="s">
        <v>94</v>
      </c>
      <c r="B86" s="20"/>
      <c r="C86" s="27"/>
      <c r="D86" s="27"/>
      <c r="E86" s="27"/>
      <c r="F86" s="21">
        <f>+[3]Hoja1!$D$35</f>
        <v>229714414.39075002</v>
      </c>
      <c r="G86" s="27"/>
      <c r="H86" s="20">
        <f t="shared" si="20"/>
        <v>229714414.39075002</v>
      </c>
      <c r="I86" s="27"/>
      <c r="J86" s="21">
        <f t="shared" si="21"/>
        <v>229714414.39075002</v>
      </c>
      <c r="K86" s="21"/>
      <c r="L86" s="21"/>
      <c r="M86" s="21">
        <f t="shared" si="19"/>
        <v>229714414.39075002</v>
      </c>
      <c r="N86" s="22">
        <f t="shared" si="15"/>
        <v>5.6324853728723298E-3</v>
      </c>
    </row>
    <row r="87" spans="1:14" s="35" customFormat="1" ht="15" hidden="1" outlineLevel="1" x14ac:dyDescent="0.25">
      <c r="A87" s="36" t="s">
        <v>95</v>
      </c>
      <c r="B87" s="20"/>
      <c r="C87" s="27"/>
      <c r="D87" s="27"/>
      <c r="E87" s="27"/>
      <c r="F87" s="21">
        <f>+[3]Hoja1!$D$36</f>
        <v>73336906.156499997</v>
      </c>
      <c r="G87" s="27"/>
      <c r="H87" s="20">
        <f t="shared" si="20"/>
        <v>73336906.156499997</v>
      </c>
      <c r="I87" s="27"/>
      <c r="J87" s="21">
        <f t="shared" si="21"/>
        <v>73336906.156499997</v>
      </c>
      <c r="K87" s="21"/>
      <c r="L87" s="21"/>
      <c r="M87" s="21">
        <f t="shared" si="19"/>
        <v>73336906.156499997</v>
      </c>
      <c r="N87" s="22">
        <f t="shared" si="15"/>
        <v>1.7981851609692897E-3</v>
      </c>
    </row>
    <row r="88" spans="1:14" s="35" customFormat="1" ht="15" hidden="1" outlineLevel="1" x14ac:dyDescent="0.25">
      <c r="A88" s="36" t="s">
        <v>96</v>
      </c>
      <c r="B88" s="20"/>
      <c r="C88" s="27"/>
      <c r="D88" s="27"/>
      <c r="E88" s="27"/>
      <c r="F88" s="21">
        <f>+[3]Hoja1!$D$37</f>
        <v>64915059.201299995</v>
      </c>
      <c r="G88" s="27"/>
      <c r="H88" s="20">
        <f t="shared" si="20"/>
        <v>64915059.201299995</v>
      </c>
      <c r="I88" s="27"/>
      <c r="J88" s="21">
        <f t="shared" si="21"/>
        <v>64915059.201299995</v>
      </c>
      <c r="K88" s="21"/>
      <c r="L88" s="21"/>
      <c r="M88" s="21">
        <f t="shared" si="19"/>
        <v>64915059.201299995</v>
      </c>
      <c r="N88" s="22">
        <f t="shared" si="15"/>
        <v>1.5916855822922474E-3</v>
      </c>
    </row>
    <row r="89" spans="1:14" s="35" customFormat="1" ht="15" hidden="1" outlineLevel="1" x14ac:dyDescent="0.25">
      <c r="A89" s="36" t="s">
        <v>97</v>
      </c>
      <c r="B89" s="20"/>
      <c r="C89" s="27"/>
      <c r="D89" s="27"/>
      <c r="E89" s="27"/>
      <c r="F89" s="21">
        <f>+[3]Hoja1!$D$38</f>
        <v>130962809.05013248</v>
      </c>
      <c r="G89" s="27"/>
      <c r="H89" s="20">
        <f t="shared" si="20"/>
        <v>130962809.05013248</v>
      </c>
      <c r="I89" s="27"/>
      <c r="J89" s="21">
        <f t="shared" si="21"/>
        <v>130962809.05013248</v>
      </c>
      <c r="K89" s="21"/>
      <c r="L89" s="21"/>
      <c r="M89" s="21">
        <f>+J89+K89+L89</f>
        <v>130962809.05013248</v>
      </c>
      <c r="N89" s="22">
        <f t="shared" si="15"/>
        <v>3.2111441866699252E-3</v>
      </c>
    </row>
    <row r="90" spans="1:14" s="35" customFormat="1" ht="15" hidden="1" outlineLevel="1" x14ac:dyDescent="0.25">
      <c r="A90" s="36" t="s">
        <v>98</v>
      </c>
      <c r="B90" s="20"/>
      <c r="C90" s="27"/>
      <c r="D90" s="27"/>
      <c r="E90" s="27"/>
      <c r="F90" s="21">
        <f>+[3]Hoja1!$D$39</f>
        <v>279741875</v>
      </c>
      <c r="G90" s="27"/>
      <c r="H90" s="20">
        <f>+B90+C90+D90+G90+E90+F90</f>
        <v>279741875</v>
      </c>
      <c r="I90" s="27"/>
      <c r="J90" s="21">
        <f>+H90+I90</f>
        <v>279741875</v>
      </c>
      <c r="K90" s="21"/>
      <c r="L90" s="21"/>
      <c r="M90" s="21">
        <f t="shared" si="19"/>
        <v>279741875</v>
      </c>
      <c r="N90" s="22">
        <f t="shared" si="15"/>
        <v>6.8591343007199049E-3</v>
      </c>
    </row>
    <row r="91" spans="1:14" s="35" customFormat="1" ht="15" hidden="1" outlineLevel="1" x14ac:dyDescent="0.25">
      <c r="A91" s="36" t="s">
        <v>99</v>
      </c>
      <c r="B91" s="20"/>
      <c r="C91" s="27"/>
      <c r="D91" s="27"/>
      <c r="E91" s="27"/>
      <c r="F91" s="21">
        <f>+[3]Hoja1!$D$40</f>
        <v>250000000</v>
      </c>
      <c r="G91" s="27"/>
      <c r="H91" s="20">
        <f t="shared" si="20"/>
        <v>250000000</v>
      </c>
      <c r="I91" s="27"/>
      <c r="J91" s="21">
        <f t="shared" si="21"/>
        <v>250000000</v>
      </c>
      <c r="K91" s="21"/>
      <c r="L91" s="21"/>
      <c r="M91" s="21">
        <f t="shared" si="19"/>
        <v>250000000</v>
      </c>
      <c r="N91" s="22">
        <f t="shared" si="15"/>
        <v>6.1298780355282037E-3</v>
      </c>
    </row>
    <row r="92" spans="1:14" s="35" customFormat="1" ht="15" collapsed="1" x14ac:dyDescent="0.25">
      <c r="A92" s="37" t="s">
        <v>100</v>
      </c>
      <c r="B92" s="20"/>
      <c r="C92" s="27"/>
      <c r="D92" s="27"/>
      <c r="E92" s="27"/>
      <c r="F92" s="27">
        <f>SUM(F93:F100)</f>
        <v>1179466951.4562316</v>
      </c>
      <c r="G92" s="27"/>
      <c r="H92" s="27">
        <f>SUM(H93:H100)</f>
        <v>1179466951.4562316</v>
      </c>
      <c r="I92" s="27"/>
      <c r="J92" s="27">
        <f>SUM(J93:J100)</f>
        <v>1179466951.4562316</v>
      </c>
      <c r="K92" s="27">
        <f>SUM(K93:K100)</f>
        <v>0</v>
      </c>
      <c r="L92" s="27">
        <f>SUM(L93:L100)</f>
        <v>0</v>
      </c>
      <c r="M92" s="27">
        <f>SUM(M93:M100)</f>
        <v>1179466951.4562316</v>
      </c>
      <c r="N92" s="18">
        <f t="shared" si="15"/>
        <v>2.8919954237451855E-2</v>
      </c>
    </row>
    <row r="93" spans="1:14" s="35" customFormat="1" ht="15" hidden="1" outlineLevel="1" x14ac:dyDescent="0.25">
      <c r="A93" s="36" t="s">
        <v>101</v>
      </c>
      <c r="B93" s="20"/>
      <c r="C93" s="27"/>
      <c r="D93" s="27"/>
      <c r="E93" s="27"/>
      <c r="F93" s="21">
        <f>+[3]Hoja1!$D$43</f>
        <v>185624779.53599998</v>
      </c>
      <c r="G93" s="27"/>
      <c r="H93" s="20">
        <f>+B93+C93+D93+G93+E93+F93</f>
        <v>185624779.53599998</v>
      </c>
      <c r="I93" s="27"/>
      <c r="J93" s="21">
        <f>+H93+I93</f>
        <v>185624779.53599998</v>
      </c>
      <c r="K93" s="21"/>
      <c r="L93" s="21"/>
      <c r="M93" s="21">
        <f t="shared" ref="M93:M100" si="22">+J93+K93+L93</f>
        <v>185624779.53599998</v>
      </c>
      <c r="N93" s="22">
        <f t="shared" si="15"/>
        <v>4.5514290357099654E-3</v>
      </c>
    </row>
    <row r="94" spans="1:14" s="35" customFormat="1" ht="15" hidden="1" outlineLevel="1" x14ac:dyDescent="0.25">
      <c r="A94" s="36" t="s">
        <v>102</v>
      </c>
      <c r="B94" s="20"/>
      <c r="C94" s="27"/>
      <c r="D94" s="27"/>
      <c r="E94" s="27"/>
      <c r="F94" s="21">
        <f>+[3]Hoja1!$D$44</f>
        <v>42589737.046406657</v>
      </c>
      <c r="G94" s="27"/>
      <c r="H94" s="20">
        <f>+B94+C94+D94+G94+E94+F94</f>
        <v>42589737.046406657</v>
      </c>
      <c r="I94" s="27"/>
      <c r="J94" s="21">
        <f>+H94+I94</f>
        <v>42589737.046406657</v>
      </c>
      <c r="K94" s="21"/>
      <c r="L94" s="21"/>
      <c r="M94" s="21">
        <f t="shared" si="22"/>
        <v>42589737.046406657</v>
      </c>
      <c r="N94" s="22">
        <f t="shared" si="15"/>
        <v>1.0442795746387599E-3</v>
      </c>
    </row>
    <row r="95" spans="1:14" s="35" customFormat="1" ht="15" hidden="1" outlineLevel="1" x14ac:dyDescent="0.25">
      <c r="A95" s="36" t="s">
        <v>103</v>
      </c>
      <c r="B95" s="20"/>
      <c r="C95" s="27"/>
      <c r="D95" s="27"/>
      <c r="E95" s="27"/>
      <c r="F95" s="21">
        <f>+[3]Hoja1!$D$45</f>
        <v>35224056</v>
      </c>
      <c r="G95" s="27"/>
      <c r="H95" s="20">
        <f>+B95+C95+D95+G95+E95+F95</f>
        <v>35224056</v>
      </c>
      <c r="I95" s="27"/>
      <c r="J95" s="21">
        <f>+H95+I95</f>
        <v>35224056</v>
      </c>
      <c r="K95" s="21"/>
      <c r="L95" s="21"/>
      <c r="M95" s="21">
        <f t="shared" si="22"/>
        <v>35224056</v>
      </c>
      <c r="N95" s="22">
        <f t="shared" si="15"/>
        <v>8.6367666878646172E-4</v>
      </c>
    </row>
    <row r="96" spans="1:14" s="35" customFormat="1" ht="15" hidden="1" outlineLevel="1" x14ac:dyDescent="0.25">
      <c r="A96" s="36" t="s">
        <v>104</v>
      </c>
      <c r="B96" s="20"/>
      <c r="C96" s="27"/>
      <c r="D96" s="27"/>
      <c r="E96" s="27"/>
      <c r="F96" s="21">
        <f>+[3]Hoja1!$D$46</f>
        <v>42739878.873824999</v>
      </c>
      <c r="G96" s="27"/>
      <c r="H96" s="20">
        <f>+B96+C96+D96+G96+E96+F96</f>
        <v>42739878.873824999</v>
      </c>
      <c r="I96" s="27"/>
      <c r="J96" s="21">
        <f>+H96+I96</f>
        <v>42739878.873824999</v>
      </c>
      <c r="K96" s="21"/>
      <c r="L96" s="21"/>
      <c r="M96" s="21">
        <f t="shared" si="22"/>
        <v>42739878.873824999</v>
      </c>
      <c r="N96" s="22">
        <f t="shared" si="15"/>
        <v>1.0479609789991831E-3</v>
      </c>
    </row>
    <row r="97" spans="1:14" s="35" customFormat="1" ht="15" hidden="1" outlineLevel="1" x14ac:dyDescent="0.25">
      <c r="A97" s="36" t="s">
        <v>105</v>
      </c>
      <c r="B97" s="20"/>
      <c r="C97" s="27"/>
      <c r="D97" s="27"/>
      <c r="E97" s="27"/>
      <c r="F97" s="21">
        <f>+[3]Hoja1!$D$48</f>
        <v>88476500</v>
      </c>
      <c r="G97" s="27"/>
      <c r="H97" s="20">
        <f>+B97+C97+D97+G97+E97+F97</f>
        <v>88476500</v>
      </c>
      <c r="I97" s="27"/>
      <c r="J97" s="21">
        <f>+H97+I97</f>
        <v>88476500</v>
      </c>
      <c r="K97" s="21"/>
      <c r="L97" s="21"/>
      <c r="M97" s="21">
        <f t="shared" si="22"/>
        <v>88476500</v>
      </c>
      <c r="N97" s="22">
        <f t="shared" si="15"/>
        <v>2.1694006160416445E-3</v>
      </c>
    </row>
    <row r="98" spans="1:14" s="35" customFormat="1" ht="15" hidden="1" outlineLevel="1" x14ac:dyDescent="0.25">
      <c r="A98" s="36" t="s">
        <v>106</v>
      </c>
      <c r="B98" s="20"/>
      <c r="C98" s="27"/>
      <c r="D98" s="27"/>
      <c r="E98" s="27"/>
      <c r="F98" s="21">
        <f>+[3]Hoja1!$D$50</f>
        <v>572495000</v>
      </c>
      <c r="G98" s="27"/>
      <c r="H98" s="20">
        <f t="shared" ref="H98:H107" si="23">+B98+C98+D98+G98+E98+F98</f>
        <v>572495000</v>
      </c>
      <c r="I98" s="27"/>
      <c r="J98" s="21">
        <f t="shared" ref="J98:J107" si="24">+H98+I98</f>
        <v>572495000</v>
      </c>
      <c r="K98" s="21"/>
      <c r="L98" s="21"/>
      <c r="M98" s="21">
        <f t="shared" si="22"/>
        <v>572495000</v>
      </c>
      <c r="N98" s="22">
        <f t="shared" si="15"/>
        <v>1.4037298103798876E-2</v>
      </c>
    </row>
    <row r="99" spans="1:14" s="35" customFormat="1" ht="15" hidden="1" outlineLevel="1" x14ac:dyDescent="0.25">
      <c r="A99" s="36" t="s">
        <v>107</v>
      </c>
      <c r="B99" s="20"/>
      <c r="C99" s="27"/>
      <c r="D99" s="27"/>
      <c r="E99" s="27"/>
      <c r="F99" s="21">
        <f>+[3]Hoja1!$D$51</f>
        <v>12000000</v>
      </c>
      <c r="G99" s="27"/>
      <c r="H99" s="20">
        <f>+B99+C99+D99+G99+E99+F99</f>
        <v>12000000</v>
      </c>
      <c r="I99" s="27"/>
      <c r="J99" s="21">
        <f t="shared" si="24"/>
        <v>12000000</v>
      </c>
      <c r="K99" s="21"/>
      <c r="L99" s="21"/>
      <c r="M99" s="21">
        <f t="shared" si="22"/>
        <v>12000000</v>
      </c>
      <c r="N99" s="22">
        <f t="shared" si="15"/>
        <v>2.9423414570535375E-4</v>
      </c>
    </row>
    <row r="100" spans="1:14" s="35" customFormat="1" ht="15" hidden="1" outlineLevel="1" x14ac:dyDescent="0.25">
      <c r="A100" s="36" t="s">
        <v>108</v>
      </c>
      <c r="B100" s="20"/>
      <c r="C100" s="27"/>
      <c r="D100" s="27"/>
      <c r="E100" s="27"/>
      <c r="F100" s="21">
        <f>+[3]Hoja1!$D$53+[3]Hoja1!$D$52</f>
        <v>200317000</v>
      </c>
      <c r="G100" s="27"/>
      <c r="H100" s="20">
        <f>+B100+C100+D100+G100+E100+F100</f>
        <v>200317000</v>
      </c>
      <c r="I100" s="27"/>
      <c r="J100" s="21">
        <f t="shared" si="24"/>
        <v>200317000</v>
      </c>
      <c r="K100" s="21"/>
      <c r="L100" s="21"/>
      <c r="M100" s="21">
        <f t="shared" si="22"/>
        <v>200317000</v>
      </c>
      <c r="N100" s="22">
        <f t="shared" si="15"/>
        <v>4.9116751137716127E-3</v>
      </c>
    </row>
    <row r="101" spans="1:14" s="35" customFormat="1" ht="15" collapsed="1" x14ac:dyDescent="0.25">
      <c r="A101" s="37" t="s">
        <v>109</v>
      </c>
      <c r="B101" s="17"/>
      <c r="C101" s="17"/>
      <c r="D101" s="17"/>
      <c r="E101" s="17"/>
      <c r="F101" s="17">
        <f>SUM(F102:F107)</f>
        <v>733831219.83071995</v>
      </c>
      <c r="G101" s="17"/>
      <c r="H101" s="17">
        <f t="shared" si="23"/>
        <v>733831219.83071995</v>
      </c>
      <c r="I101" s="17"/>
      <c r="J101" s="17">
        <f t="shared" si="24"/>
        <v>733831219.83071995</v>
      </c>
      <c r="K101" s="17">
        <f>SUM(K102:K107)</f>
        <v>0</v>
      </c>
      <c r="L101" s="17">
        <f>SUM(L102:L107)</f>
        <v>0</v>
      </c>
      <c r="M101" s="17">
        <f>+J101+K101</f>
        <v>733831219.83071995</v>
      </c>
      <c r="N101" s="18">
        <f t="shared" si="15"/>
        <v>1.7993183504900794E-2</v>
      </c>
    </row>
    <row r="102" spans="1:14" s="35" customFormat="1" ht="15" hidden="1" outlineLevel="1" x14ac:dyDescent="0.25">
      <c r="A102" s="36" t="s">
        <v>110</v>
      </c>
      <c r="B102" s="20"/>
      <c r="C102" s="27"/>
      <c r="D102" s="27"/>
      <c r="E102" s="27"/>
      <c r="F102" s="21">
        <f>+[3]Hoja1!$D$59</f>
        <v>14400000</v>
      </c>
      <c r="G102" s="27"/>
      <c r="H102" s="20">
        <f t="shared" si="23"/>
        <v>14400000</v>
      </c>
      <c r="I102" s="27"/>
      <c r="J102" s="21">
        <f t="shared" si="24"/>
        <v>14400000</v>
      </c>
      <c r="K102" s="21"/>
      <c r="L102" s="21"/>
      <c r="M102" s="21">
        <f t="shared" ref="M102:M107" si="25">+J102+K102+L102</f>
        <v>14400000</v>
      </c>
      <c r="N102" s="22">
        <f t="shared" si="15"/>
        <v>3.5308097484642453E-4</v>
      </c>
    </row>
    <row r="103" spans="1:14" s="35" customFormat="1" ht="15" hidden="1" outlineLevel="1" x14ac:dyDescent="0.25">
      <c r="A103" s="36" t="s">
        <v>111</v>
      </c>
      <c r="B103" s="20"/>
      <c r="C103" s="27"/>
      <c r="D103" s="27"/>
      <c r="E103" s="27"/>
      <c r="F103" s="21">
        <f>+[3]Hoja1!$D$60</f>
        <v>170901492.60659999</v>
      </c>
      <c r="G103" s="27"/>
      <c r="H103" s="20">
        <f t="shared" si="23"/>
        <v>170901492.60659999</v>
      </c>
      <c r="I103" s="27"/>
      <c r="J103" s="21">
        <f t="shared" si="24"/>
        <v>170901492.60659999</v>
      </c>
      <c r="K103" s="21"/>
      <c r="L103" s="21"/>
      <c r="M103" s="21">
        <f t="shared" si="25"/>
        <v>170901492.60659999</v>
      </c>
      <c r="N103" s="22">
        <f t="shared" si="15"/>
        <v>4.1904212230727319E-3</v>
      </c>
    </row>
    <row r="104" spans="1:14" s="35" customFormat="1" ht="15" hidden="1" outlineLevel="1" x14ac:dyDescent="0.25">
      <c r="A104" s="36" t="s">
        <v>112</v>
      </c>
      <c r="B104" s="20"/>
      <c r="C104" s="27"/>
      <c r="D104" s="27"/>
      <c r="E104" s="27"/>
      <c r="F104" s="21">
        <f>+[3]Hoja1!$D$61</f>
        <v>107454000</v>
      </c>
      <c r="G104" s="27"/>
      <c r="H104" s="20">
        <f t="shared" si="23"/>
        <v>107454000</v>
      </c>
      <c r="I104" s="27"/>
      <c r="J104" s="21">
        <f t="shared" si="24"/>
        <v>107454000</v>
      </c>
      <c r="K104" s="21"/>
      <c r="L104" s="21"/>
      <c r="M104" s="21">
        <f t="shared" si="25"/>
        <v>107454000</v>
      </c>
      <c r="N104" s="22">
        <f t="shared" si="15"/>
        <v>2.6347196577185903E-3</v>
      </c>
    </row>
    <row r="105" spans="1:14" s="35" customFormat="1" ht="15" hidden="1" outlineLevel="1" x14ac:dyDescent="0.25">
      <c r="A105" s="36" t="s">
        <v>113</v>
      </c>
      <c r="B105" s="20"/>
      <c r="C105" s="27"/>
      <c r="D105" s="27"/>
      <c r="E105" s="27"/>
      <c r="F105" s="21">
        <f>+[3]Hoja1!$D$62</f>
        <v>132038164.99999999</v>
      </c>
      <c r="G105" s="27"/>
      <c r="H105" s="20">
        <f>+B105+C105+D105+G105+E105+F105</f>
        <v>132038164.99999999</v>
      </c>
      <c r="I105" s="27"/>
      <c r="J105" s="21">
        <f>+H105+I105</f>
        <v>132038164.99999999</v>
      </c>
      <c r="K105" s="21"/>
      <c r="L105" s="21"/>
      <c r="M105" s="21">
        <f>+J105+K105+L105</f>
        <v>132038164.99999999</v>
      </c>
      <c r="N105" s="22">
        <f t="shared" si="15"/>
        <v>3.2375113899397946E-3</v>
      </c>
    </row>
    <row r="106" spans="1:14" s="35" customFormat="1" ht="15" hidden="1" outlineLevel="1" x14ac:dyDescent="0.25">
      <c r="A106" s="36" t="s">
        <v>114</v>
      </c>
      <c r="B106" s="20"/>
      <c r="C106" s="27"/>
      <c r="D106" s="27"/>
      <c r="E106" s="27"/>
      <c r="F106" s="21">
        <f>+[3]Hoja1!$D$63</f>
        <v>137639276.36000001</v>
      </c>
      <c r="G106" s="27"/>
      <c r="H106" s="20">
        <f>+B106+C106+D106+G106+E106+F106</f>
        <v>137639276.36000001</v>
      </c>
      <c r="I106" s="27"/>
      <c r="J106" s="21">
        <f>+H106+I106</f>
        <v>137639276.36000001</v>
      </c>
      <c r="K106" s="21"/>
      <c r="L106" s="21"/>
      <c r="M106" s="21">
        <f t="shared" si="25"/>
        <v>137639276.36000001</v>
      </c>
      <c r="N106" s="22">
        <f t="shared" si="15"/>
        <v>3.3748479079406413E-3</v>
      </c>
    </row>
    <row r="107" spans="1:14" s="35" customFormat="1" ht="15" hidden="1" outlineLevel="1" x14ac:dyDescent="0.25">
      <c r="A107" s="36" t="s">
        <v>115</v>
      </c>
      <c r="B107" s="20"/>
      <c r="C107" s="27"/>
      <c r="D107" s="27"/>
      <c r="E107" s="27"/>
      <c r="F107" s="21">
        <f>+[3]Hoja1!$D$64</f>
        <v>171398285.86412001</v>
      </c>
      <c r="G107" s="27"/>
      <c r="H107" s="20">
        <f t="shared" si="23"/>
        <v>171398285.86412001</v>
      </c>
      <c r="I107" s="27"/>
      <c r="J107" s="21">
        <f t="shared" si="24"/>
        <v>171398285.86412001</v>
      </c>
      <c r="K107" s="21"/>
      <c r="L107" s="21"/>
      <c r="M107" s="21">
        <f t="shared" si="25"/>
        <v>171398285.86412001</v>
      </c>
      <c r="N107" s="22">
        <f t="shared" si="15"/>
        <v>4.2026023513826137E-3</v>
      </c>
    </row>
    <row r="108" spans="1:14" s="35" customFormat="1" ht="15" collapsed="1" x14ac:dyDescent="0.25">
      <c r="A108" s="36"/>
      <c r="B108" s="20"/>
      <c r="C108" s="27"/>
      <c r="D108" s="27"/>
      <c r="E108" s="27"/>
      <c r="F108" s="21"/>
      <c r="G108" s="27"/>
      <c r="H108" s="20"/>
      <c r="I108" s="27"/>
      <c r="J108" s="21"/>
      <c r="K108" s="21"/>
      <c r="L108" s="21"/>
      <c r="M108" s="21"/>
      <c r="N108" s="22"/>
    </row>
    <row r="109" spans="1:14" s="35" customFormat="1" ht="15" x14ac:dyDescent="0.25">
      <c r="A109" s="37" t="s">
        <v>116</v>
      </c>
      <c r="B109" s="27"/>
      <c r="C109" s="27"/>
      <c r="D109" s="27"/>
      <c r="E109" s="27"/>
      <c r="F109" s="27"/>
      <c r="G109" s="27">
        <f>+G110+G117+G120+G123</f>
        <v>12163601168.256559</v>
      </c>
      <c r="H109" s="27">
        <f>+H110+H117+H120+H123</f>
        <v>12163601168.256559</v>
      </c>
      <c r="I109" s="27"/>
      <c r="J109" s="27">
        <f>+J110+J117+J120+J123</f>
        <v>12163601168.256559</v>
      </c>
      <c r="K109" s="27">
        <f>+K110+K117+K120+K123</f>
        <v>0</v>
      </c>
      <c r="L109" s="27">
        <f>+L110+L117+L120+L123</f>
        <v>0</v>
      </c>
      <c r="M109" s="27">
        <f>+M110+M117+M120+M123</f>
        <v>12163601168.256559</v>
      </c>
      <c r="N109" s="18">
        <f t="shared" ref="N109:N125" si="26">+J109/$J$194</f>
        <v>0.29824556653688433</v>
      </c>
    </row>
    <row r="110" spans="1:14" s="35" customFormat="1" ht="15" x14ac:dyDescent="0.25">
      <c r="A110" s="37" t="s">
        <v>117</v>
      </c>
      <c r="B110" s="27"/>
      <c r="C110" s="27"/>
      <c r="D110" s="27"/>
      <c r="E110" s="17"/>
      <c r="F110" s="27"/>
      <c r="G110" s="17">
        <f>SUM(G111:G116)</f>
        <v>10490021208.781759</v>
      </c>
      <c r="H110" s="17">
        <f>SUM(H111:H116)</f>
        <v>10490021208.781759</v>
      </c>
      <c r="I110" s="27"/>
      <c r="J110" s="17">
        <f>SUM(J111:J116)</f>
        <v>10490021208.781759</v>
      </c>
      <c r="K110" s="17">
        <f>SUM(K111:K116)</f>
        <v>0</v>
      </c>
      <c r="L110" s="17">
        <f>SUM(L111:L116)</f>
        <v>0</v>
      </c>
      <c r="M110" s="17">
        <f>SUM(M111:M116)</f>
        <v>10490021208.781759</v>
      </c>
      <c r="N110" s="18">
        <f t="shared" si="26"/>
        <v>0.25721020239974529</v>
      </c>
    </row>
    <row r="111" spans="1:14" s="35" customFormat="1" ht="15" hidden="1" outlineLevel="1" x14ac:dyDescent="0.25">
      <c r="A111" s="36" t="s">
        <v>118</v>
      </c>
      <c r="B111" s="27"/>
      <c r="C111" s="27"/>
      <c r="D111" s="27"/>
      <c r="E111" s="20"/>
      <c r="F111" s="27"/>
      <c r="G111" s="20">
        <f>+'[4]Presupuesto 2017 vs 2018'!$D$24</f>
        <v>1647747992</v>
      </c>
      <c r="H111" s="20">
        <f t="shared" ref="H111:H116" si="27">+B111+C111+D111+G111+E111+F111</f>
        <v>1647747992</v>
      </c>
      <c r="I111" s="27"/>
      <c r="J111" s="21">
        <f t="shared" ref="J111:J116" si="28">+H111+I111</f>
        <v>1647747992</v>
      </c>
      <c r="K111" s="21"/>
      <c r="L111" s="21"/>
      <c r="M111" s="21">
        <f t="shared" ref="M111:M116" si="29">+J111+K111+L111</f>
        <v>1647747992</v>
      </c>
      <c r="N111" s="22">
        <f t="shared" si="26"/>
        <v>4.0401976896986005E-2</v>
      </c>
    </row>
    <row r="112" spans="1:14" s="35" customFormat="1" ht="15" hidden="1" outlineLevel="1" x14ac:dyDescent="0.25">
      <c r="A112" s="36" t="s">
        <v>119</v>
      </c>
      <c r="B112" s="27"/>
      <c r="C112" s="27"/>
      <c r="D112" s="27"/>
      <c r="E112" s="20"/>
      <c r="F112" s="27"/>
      <c r="G112" s="20">
        <f>+'[4]Presupuesto 2017 vs 2018'!$D$25</f>
        <v>371288853</v>
      </c>
      <c r="H112" s="20">
        <f t="shared" si="27"/>
        <v>371288853</v>
      </c>
      <c r="I112" s="27"/>
      <c r="J112" s="21">
        <f t="shared" si="28"/>
        <v>371288853</v>
      </c>
      <c r="K112" s="21"/>
      <c r="L112" s="21"/>
      <c r="M112" s="21">
        <f t="shared" si="29"/>
        <v>371288853</v>
      </c>
      <c r="N112" s="22">
        <f t="shared" si="26"/>
        <v>9.1038215393646395E-3</v>
      </c>
    </row>
    <row r="113" spans="1:14" s="35" customFormat="1" ht="15" hidden="1" outlineLevel="1" x14ac:dyDescent="0.25">
      <c r="A113" s="36" t="s">
        <v>120</v>
      </c>
      <c r="B113" s="27"/>
      <c r="C113" s="27"/>
      <c r="D113" s="27"/>
      <c r="E113" s="20"/>
      <c r="F113" s="27"/>
      <c r="G113" s="20">
        <f>+'[4]Presupuesto 2017 vs 2018'!$D$26</f>
        <v>175514863.41480002</v>
      </c>
      <c r="H113" s="20">
        <f t="shared" si="27"/>
        <v>175514863.41480002</v>
      </c>
      <c r="I113" s="27"/>
      <c r="J113" s="21">
        <f t="shared" si="28"/>
        <v>175514863.41480002</v>
      </c>
      <c r="K113" s="21"/>
      <c r="L113" s="21"/>
      <c r="M113" s="21">
        <f t="shared" si="29"/>
        <v>175514863.41480002</v>
      </c>
      <c r="N113" s="22">
        <f t="shared" si="26"/>
        <v>4.3035388246204613E-3</v>
      </c>
    </row>
    <row r="114" spans="1:14" s="35" customFormat="1" ht="15" hidden="1" outlineLevel="1" x14ac:dyDescent="0.25">
      <c r="A114" s="36" t="s">
        <v>121</v>
      </c>
      <c r="B114" s="27"/>
      <c r="C114" s="27"/>
      <c r="D114" s="27"/>
      <c r="E114" s="20"/>
      <c r="F114" s="27"/>
      <c r="G114" s="20">
        <f>+'[4]Presupuesto 2017 vs 2018'!$D$27</f>
        <v>1369616220</v>
      </c>
      <c r="H114" s="20">
        <f t="shared" si="27"/>
        <v>1369616220</v>
      </c>
      <c r="I114" s="27"/>
      <c r="J114" s="21">
        <f t="shared" si="28"/>
        <v>1369616220</v>
      </c>
      <c r="K114" s="21"/>
      <c r="L114" s="21"/>
      <c r="M114" s="21">
        <f t="shared" si="29"/>
        <v>1369616220</v>
      </c>
      <c r="N114" s="22">
        <f t="shared" si="26"/>
        <v>3.3582321536324657E-2</v>
      </c>
    </row>
    <row r="115" spans="1:14" s="35" customFormat="1" ht="15" hidden="1" outlineLevel="1" x14ac:dyDescent="0.25">
      <c r="A115" s="36" t="s">
        <v>122</v>
      </c>
      <c r="B115" s="27"/>
      <c r="C115" s="27"/>
      <c r="D115" s="27"/>
      <c r="E115" s="20"/>
      <c r="F115" s="27"/>
      <c r="G115" s="20">
        <f>+'[4]Presupuesto 2017 vs 2018'!$D$28</f>
        <v>6911453280.3669596</v>
      </c>
      <c r="H115" s="20">
        <f t="shared" si="27"/>
        <v>6911453280.3669596</v>
      </c>
      <c r="I115" s="27"/>
      <c r="J115" s="21">
        <f t="shared" si="28"/>
        <v>6911453280.3669596</v>
      </c>
      <c r="K115" s="21"/>
      <c r="L115" s="21"/>
      <c r="M115" s="21">
        <f t="shared" si="29"/>
        <v>6911453280.3669596</v>
      </c>
      <c r="N115" s="22">
        <f t="shared" si="26"/>
        <v>0.16946546262760309</v>
      </c>
    </row>
    <row r="116" spans="1:14" s="35" customFormat="1" ht="15" hidden="1" outlineLevel="1" x14ac:dyDescent="0.25">
      <c r="A116" s="36" t="s">
        <v>123</v>
      </c>
      <c r="B116" s="27"/>
      <c r="C116" s="27"/>
      <c r="D116" s="27"/>
      <c r="E116" s="20"/>
      <c r="F116" s="27"/>
      <c r="G116" s="20">
        <f>+'[4]Presupuesto 2017 vs 2018'!$D$29</f>
        <v>14400000</v>
      </c>
      <c r="H116" s="20">
        <f t="shared" si="27"/>
        <v>14400000</v>
      </c>
      <c r="I116" s="27"/>
      <c r="J116" s="21">
        <f t="shared" si="28"/>
        <v>14400000</v>
      </c>
      <c r="K116" s="21"/>
      <c r="L116" s="21"/>
      <c r="M116" s="21">
        <f t="shared" si="29"/>
        <v>14400000</v>
      </c>
      <c r="N116" s="22">
        <f t="shared" si="26"/>
        <v>3.5308097484642453E-4</v>
      </c>
    </row>
    <row r="117" spans="1:14" s="35" customFormat="1" ht="15" collapsed="1" x14ac:dyDescent="0.25">
      <c r="A117" s="37" t="s">
        <v>124</v>
      </c>
      <c r="B117" s="27"/>
      <c r="C117" s="27"/>
      <c r="D117" s="27"/>
      <c r="E117" s="17"/>
      <c r="F117" s="27"/>
      <c r="G117" s="17">
        <f>SUM(G118:G119)</f>
        <v>570125800</v>
      </c>
      <c r="H117" s="17">
        <f>SUM(H118:H119)</f>
        <v>570125800</v>
      </c>
      <c r="I117" s="27"/>
      <c r="J117" s="17">
        <f>SUM(J118:J119)</f>
        <v>570125800</v>
      </c>
      <c r="K117" s="17">
        <f>SUM(K118:K119)</f>
        <v>0</v>
      </c>
      <c r="L117" s="17">
        <f>SUM(L118:L119)</f>
        <v>0</v>
      </c>
      <c r="M117" s="17">
        <f>SUM(M118:M119)</f>
        <v>570125800</v>
      </c>
      <c r="N117" s="18">
        <f t="shared" si="26"/>
        <v>1.3979206475631781E-2</v>
      </c>
    </row>
    <row r="118" spans="1:14" s="35" customFormat="1" ht="15" hidden="1" outlineLevel="1" x14ac:dyDescent="0.25">
      <c r="A118" s="36" t="s">
        <v>125</v>
      </c>
      <c r="B118" s="27"/>
      <c r="C118" s="27"/>
      <c r="D118" s="27"/>
      <c r="E118" s="20"/>
      <c r="F118" s="27"/>
      <c r="G118" s="20">
        <f>+'[4]Presupuesto 2017 vs 2018'!$D$33</f>
        <v>320125800</v>
      </c>
      <c r="H118" s="20">
        <f>+B118+C118+D118+G118+E118+F118</f>
        <v>320125800</v>
      </c>
      <c r="I118" s="27"/>
      <c r="J118" s="21">
        <f>+H118+I118</f>
        <v>320125800</v>
      </c>
      <c r="K118" s="21"/>
      <c r="L118" s="21"/>
      <c r="M118" s="21">
        <f>+J118+K118+L118</f>
        <v>320125800</v>
      </c>
      <c r="N118" s="22">
        <f t="shared" si="26"/>
        <v>7.8493284401035777E-3</v>
      </c>
    </row>
    <row r="119" spans="1:14" s="35" customFormat="1" ht="15" hidden="1" outlineLevel="1" x14ac:dyDescent="0.25">
      <c r="A119" s="36" t="s">
        <v>126</v>
      </c>
      <c r="B119" s="27"/>
      <c r="C119" s="27"/>
      <c r="D119" s="27"/>
      <c r="E119" s="20"/>
      <c r="F119" s="27"/>
      <c r="G119" s="20">
        <f>+'[4]Presupuesto 2017 vs 2018'!$D$34</f>
        <v>250000000</v>
      </c>
      <c r="H119" s="20">
        <f>+B119+C119+D119+G119+E119+F119</f>
        <v>250000000</v>
      </c>
      <c r="I119" s="27"/>
      <c r="J119" s="21">
        <f>+H119+I119</f>
        <v>250000000</v>
      </c>
      <c r="K119" s="21"/>
      <c r="L119" s="21"/>
      <c r="M119" s="21">
        <f>+J119+K119+L119</f>
        <v>250000000</v>
      </c>
      <c r="N119" s="22">
        <f t="shared" si="26"/>
        <v>6.1298780355282037E-3</v>
      </c>
    </row>
    <row r="120" spans="1:14" s="35" customFormat="1" ht="15" collapsed="1" x14ac:dyDescent="0.25">
      <c r="A120" s="37" t="s">
        <v>127</v>
      </c>
      <c r="B120" s="27"/>
      <c r="C120" s="27"/>
      <c r="D120" s="27"/>
      <c r="E120" s="17"/>
      <c r="F120" s="27"/>
      <c r="G120" s="17">
        <f>SUM(G121:G122)</f>
        <v>574459733.66799998</v>
      </c>
      <c r="H120" s="17">
        <f>SUM(H121:H122)</f>
        <v>574459733.66799998</v>
      </c>
      <c r="I120" s="27"/>
      <c r="J120" s="17">
        <f>SUM(J121:J122)</f>
        <v>574459733.66799998</v>
      </c>
      <c r="K120" s="17">
        <f>SUM(K121:K122)</f>
        <v>0</v>
      </c>
      <c r="L120" s="17">
        <f>SUM(L121:L122)</f>
        <v>-60000000</v>
      </c>
      <c r="M120" s="17">
        <f>SUM(M121:M122)</f>
        <v>514459733.66799998</v>
      </c>
      <c r="N120" s="18">
        <f t="shared" si="26"/>
        <v>1.4085472414827419E-2</v>
      </c>
    </row>
    <row r="121" spans="1:14" s="35" customFormat="1" ht="15" hidden="1" outlineLevel="1" x14ac:dyDescent="0.25">
      <c r="A121" s="36" t="str">
        <f>+'[4]Presupuesto 2017 vs 2018'!$B$37</f>
        <v>Diagnóstico Rutinario</v>
      </c>
      <c r="B121" s="27"/>
      <c r="C121" s="27"/>
      <c r="D121" s="27"/>
      <c r="E121" s="20"/>
      <c r="F121" s="27"/>
      <c r="G121" s="20">
        <f>+'[4]Presupuesto 2017 vs 2018'!$D$37</f>
        <v>289000000</v>
      </c>
      <c r="H121" s="20">
        <f>+B121+C121+D121+G121+E121+F121</f>
        <v>289000000</v>
      </c>
      <c r="I121" s="27"/>
      <c r="J121" s="21">
        <f>+H121+I121</f>
        <v>289000000</v>
      </c>
      <c r="K121" s="21"/>
      <c r="L121" s="21"/>
      <c r="M121" s="21">
        <f>+J121+K121+L121</f>
        <v>289000000</v>
      </c>
      <c r="N121" s="22">
        <f t="shared" si="26"/>
        <v>7.0861390090706036E-3</v>
      </c>
    </row>
    <row r="122" spans="1:14" s="35" customFormat="1" ht="15" hidden="1" outlineLevel="1" x14ac:dyDescent="0.25">
      <c r="A122" s="36" t="str">
        <f>+'[4]Presupuesto 2017 vs 2018'!$B$40</f>
        <v>Trabajo con autoridades y puestos de control</v>
      </c>
      <c r="B122" s="27"/>
      <c r="C122" s="27"/>
      <c r="D122" s="27"/>
      <c r="E122" s="20"/>
      <c r="F122" s="27"/>
      <c r="G122" s="20">
        <f>+'[4]Presupuesto 2017 vs 2018'!$D$40</f>
        <v>285459733.66799998</v>
      </c>
      <c r="H122" s="20">
        <f>+B122+C122+D122+G122+E122+F122</f>
        <v>285459733.66799998</v>
      </c>
      <c r="I122" s="27"/>
      <c r="J122" s="21">
        <f>+H122+I122</f>
        <v>285459733.66799998</v>
      </c>
      <c r="K122" s="21"/>
      <c r="L122" s="21">
        <v>-60000000</v>
      </c>
      <c r="M122" s="21">
        <f>+J122+K122+L122</f>
        <v>225459733.66799998</v>
      </c>
      <c r="N122" s="22">
        <f t="shared" si="26"/>
        <v>6.9993334057568152E-3</v>
      </c>
    </row>
    <row r="123" spans="1:14" s="35" customFormat="1" ht="15" collapsed="1" x14ac:dyDescent="0.25">
      <c r="A123" s="37" t="s">
        <v>128</v>
      </c>
      <c r="B123" s="27"/>
      <c r="C123" s="27"/>
      <c r="D123" s="27"/>
      <c r="E123" s="17"/>
      <c r="F123" s="27"/>
      <c r="G123" s="17">
        <f>SUM(G124:G125)</f>
        <v>528994425.80680001</v>
      </c>
      <c r="H123" s="17">
        <f>SUM(H124:H125)</f>
        <v>528994425.80680001</v>
      </c>
      <c r="I123" s="17"/>
      <c r="J123" s="17">
        <f>SUM(J124:J125)</f>
        <v>528994425.80680001</v>
      </c>
      <c r="K123" s="17">
        <f>SUM(K124:K125)</f>
        <v>0</v>
      </c>
      <c r="L123" s="17">
        <f>SUM(L124:L125)</f>
        <v>60000000</v>
      </c>
      <c r="M123" s="17">
        <f>SUM(M124:M125)</f>
        <v>588994425.80680001</v>
      </c>
      <c r="N123" s="18">
        <f t="shared" si="26"/>
        <v>1.2970685246679829E-2</v>
      </c>
    </row>
    <row r="124" spans="1:14" s="35" customFormat="1" ht="15" hidden="1" outlineLevel="1" x14ac:dyDescent="0.25">
      <c r="A124" s="36" t="s">
        <v>129</v>
      </c>
      <c r="B124" s="27"/>
      <c r="C124" s="27"/>
      <c r="D124" s="27"/>
      <c r="E124" s="20"/>
      <c r="F124" s="27"/>
      <c r="G124" s="20">
        <f>+'[4]Presupuesto 2017 vs 2018'!$D$44</f>
        <v>400000000</v>
      </c>
      <c r="H124" s="20">
        <f>+B124+C124+D124+G124+E124+F124</f>
        <v>400000000</v>
      </c>
      <c r="I124" s="27"/>
      <c r="J124" s="21">
        <f>+H124+I124</f>
        <v>400000000</v>
      </c>
      <c r="K124" s="21"/>
      <c r="L124" s="21"/>
      <c r="M124" s="21">
        <f>+J124+K124+L124</f>
        <v>400000000</v>
      </c>
      <c r="N124" s="22">
        <f t="shared" si="26"/>
        <v>9.8078048568451259E-3</v>
      </c>
    </row>
    <row r="125" spans="1:14" s="35" customFormat="1" ht="15" hidden="1" outlineLevel="1" x14ac:dyDescent="0.25">
      <c r="A125" s="36" t="s">
        <v>130</v>
      </c>
      <c r="B125" s="27"/>
      <c r="C125" s="27"/>
      <c r="D125" s="27"/>
      <c r="E125" s="20"/>
      <c r="F125" s="27"/>
      <c r="G125" s="20">
        <f>+'[4]Presupuesto 2017 vs 2018'!$D$46</f>
        <v>128994425.80680001</v>
      </c>
      <c r="H125" s="20">
        <f>+B125+C125+D125+G125+E125+F125</f>
        <v>128994425.80680001</v>
      </c>
      <c r="I125" s="27"/>
      <c r="J125" s="21">
        <f>+H125+I125</f>
        <v>128994425.80680001</v>
      </c>
      <c r="K125" s="21"/>
      <c r="L125" s="21">
        <v>60000000</v>
      </c>
      <c r="M125" s="21">
        <f>+J125+K125+L125</f>
        <v>188994425.80680001</v>
      </c>
      <c r="N125" s="22">
        <f t="shared" si="26"/>
        <v>3.1628803898347034E-3</v>
      </c>
    </row>
    <row r="126" spans="1:14" s="35" customFormat="1" ht="15" collapsed="1" x14ac:dyDescent="0.25">
      <c r="A126" s="36"/>
      <c r="B126" s="27"/>
      <c r="C126" s="27"/>
      <c r="D126" s="27"/>
      <c r="E126" s="21"/>
      <c r="F126" s="27"/>
      <c r="G126" s="21"/>
      <c r="H126" s="20"/>
      <c r="I126" s="27"/>
      <c r="J126" s="21"/>
      <c r="K126" s="21"/>
      <c r="L126" s="21"/>
      <c r="M126" s="21"/>
      <c r="N126" s="22"/>
    </row>
    <row r="127" spans="1:14" s="40" customFormat="1" ht="15" x14ac:dyDescent="0.25">
      <c r="A127" s="37" t="s">
        <v>131</v>
      </c>
      <c r="B127" s="38"/>
      <c r="C127" s="17">
        <f>+C128+C132+C135+C138</f>
        <v>1725311246.817461</v>
      </c>
      <c r="D127" s="38"/>
      <c r="E127" s="39"/>
      <c r="F127" s="38"/>
      <c r="G127" s="39"/>
      <c r="H127" s="17">
        <f>+H128+H132+H135+H138</f>
        <v>1725311246.817461</v>
      </c>
      <c r="I127" s="38"/>
      <c r="J127" s="17">
        <f>+H127+I127</f>
        <v>1725311246.817461</v>
      </c>
      <c r="K127" s="17">
        <f>+K128+K132+K135+K138</f>
        <v>38000000</v>
      </c>
      <c r="L127" s="17">
        <f>+L128+L132+L135+L138</f>
        <v>0</v>
      </c>
      <c r="M127" s="17">
        <f>+J127+K127</f>
        <v>1763311246.817461</v>
      </c>
      <c r="N127" s="18">
        <f t="shared" ref="N127:N139" si="30">+J127/$J$194</f>
        <v>4.2303790065264531E-2</v>
      </c>
    </row>
    <row r="128" spans="1:14" s="35" customFormat="1" ht="15" x14ac:dyDescent="0.25">
      <c r="A128" s="37" t="s">
        <v>132</v>
      </c>
      <c r="B128" s="38"/>
      <c r="C128" s="27">
        <f>SUM(C129:C131)</f>
        <v>545749366.33704996</v>
      </c>
      <c r="D128" s="27"/>
      <c r="E128" s="27"/>
      <c r="F128" s="27"/>
      <c r="G128" s="27"/>
      <c r="H128" s="17">
        <f>+B128+C128+D128+G128+E128+F128</f>
        <v>545749366.33704996</v>
      </c>
      <c r="I128" s="17"/>
      <c r="J128" s="27">
        <f>SUM(J129:J131)</f>
        <v>545749366.33704996</v>
      </c>
      <c r="K128" s="27">
        <f>SUM(K129:K131)</f>
        <v>38000000</v>
      </c>
      <c r="L128" s="27">
        <f>SUM(L129:L131)</f>
        <v>0</v>
      </c>
      <c r="M128" s="27">
        <f>SUM(M129:M131)</f>
        <v>583749366.33704996</v>
      </c>
      <c r="N128" s="18">
        <f t="shared" si="30"/>
        <v>1.338150821445167E-2</v>
      </c>
    </row>
    <row r="129" spans="1:14" s="35" customFormat="1" ht="15" hidden="1" outlineLevel="1" x14ac:dyDescent="0.25">
      <c r="A129" s="36" t="s">
        <v>133</v>
      </c>
      <c r="B129" s="38"/>
      <c r="C129" s="21">
        <f>+[5]General!$D$19</f>
        <v>298718575.33704996</v>
      </c>
      <c r="D129" s="27"/>
      <c r="E129" s="27"/>
      <c r="F129" s="27"/>
      <c r="G129" s="27"/>
      <c r="H129" s="21">
        <f>+B129+C129+D129+G129+E129+F129</f>
        <v>298718575.33704996</v>
      </c>
      <c r="I129" s="17"/>
      <c r="J129" s="21">
        <f t="shared" ref="J129:J136" si="31">+H129+I129</f>
        <v>298718575.33704996</v>
      </c>
      <c r="K129" s="21">
        <v>38000000</v>
      </c>
      <c r="L129" s="21"/>
      <c r="M129" s="21">
        <f>+J129+K129+L129</f>
        <v>336718575.33704996</v>
      </c>
      <c r="N129" s="22">
        <f t="shared" si="30"/>
        <v>7.3244337350514381E-3</v>
      </c>
    </row>
    <row r="130" spans="1:14" s="35" customFormat="1" ht="15" hidden="1" outlineLevel="1" x14ac:dyDescent="0.25">
      <c r="A130" s="36" t="s">
        <v>134</v>
      </c>
      <c r="B130" s="38"/>
      <c r="C130" s="21">
        <f>+[5]General!$D$20</f>
        <v>46620115</v>
      </c>
      <c r="D130" s="27"/>
      <c r="E130" s="27"/>
      <c r="F130" s="27"/>
      <c r="G130" s="27"/>
      <c r="H130" s="21">
        <f t="shared" ref="H130:H136" si="32">+B130+C130+D130+G130+E130+F130</f>
        <v>46620115</v>
      </c>
      <c r="I130" s="17"/>
      <c r="J130" s="21">
        <f t="shared" si="31"/>
        <v>46620115</v>
      </c>
      <c r="K130" s="21"/>
      <c r="L130" s="21"/>
      <c r="M130" s="21">
        <f>+J130+K130+L130</f>
        <v>46620115</v>
      </c>
      <c r="N130" s="22">
        <f t="shared" si="30"/>
        <v>1.1431024758091957E-3</v>
      </c>
    </row>
    <row r="131" spans="1:14" s="35" customFormat="1" ht="15" hidden="1" outlineLevel="1" x14ac:dyDescent="0.25">
      <c r="A131" s="36" t="s">
        <v>135</v>
      </c>
      <c r="B131" s="38"/>
      <c r="C131" s="21">
        <f>+[5]General!$D$21</f>
        <v>200410676</v>
      </c>
      <c r="D131" s="27"/>
      <c r="E131" s="27"/>
      <c r="F131" s="27"/>
      <c r="G131" s="27"/>
      <c r="H131" s="21">
        <f t="shared" si="32"/>
        <v>200410676</v>
      </c>
      <c r="I131" s="17"/>
      <c r="J131" s="21">
        <f t="shared" si="31"/>
        <v>200410676</v>
      </c>
      <c r="K131" s="21"/>
      <c r="L131" s="21"/>
      <c r="M131" s="21">
        <f>+J131+K131+L131</f>
        <v>200410676</v>
      </c>
      <c r="N131" s="22">
        <f t="shared" si="30"/>
        <v>4.9139720035910371E-3</v>
      </c>
    </row>
    <row r="132" spans="1:14" s="35" customFormat="1" ht="15" collapsed="1" x14ac:dyDescent="0.25">
      <c r="A132" s="37" t="s">
        <v>136</v>
      </c>
      <c r="B132" s="38"/>
      <c r="C132" s="27">
        <f>SUM(C133:C134)</f>
        <v>1017775821.4213259</v>
      </c>
      <c r="D132" s="27"/>
      <c r="E132" s="27"/>
      <c r="F132" s="27"/>
      <c r="G132" s="27"/>
      <c r="H132" s="17">
        <f>+B132+C132+D132+G132+E132+F132</f>
        <v>1017775821.4213259</v>
      </c>
      <c r="I132" s="17"/>
      <c r="J132" s="27">
        <f>SUM(J133:J134)</f>
        <v>1017775821.4213259</v>
      </c>
      <c r="K132" s="27">
        <f>SUM(K133:K134)</f>
        <v>0</v>
      </c>
      <c r="L132" s="27">
        <f>SUM(L133:L134)</f>
        <v>0</v>
      </c>
      <c r="M132" s="27">
        <f>SUM(M133:M134)</f>
        <v>1017775821.4213259</v>
      </c>
      <c r="N132" s="18">
        <f t="shared" si="30"/>
        <v>2.4955366611289043E-2</v>
      </c>
    </row>
    <row r="133" spans="1:14" s="35" customFormat="1" ht="15" hidden="1" outlineLevel="1" x14ac:dyDescent="0.25">
      <c r="A133" s="36" t="s">
        <v>137</v>
      </c>
      <c r="B133" s="38"/>
      <c r="C133" s="21">
        <f>+[5]General!$D$23</f>
        <v>739738124.42132592</v>
      </c>
      <c r="D133" s="27"/>
      <c r="E133" s="27"/>
      <c r="F133" s="27"/>
      <c r="G133" s="27"/>
      <c r="H133" s="21">
        <f t="shared" si="32"/>
        <v>739738124.42132592</v>
      </c>
      <c r="I133" s="17"/>
      <c r="J133" s="21">
        <f t="shared" si="31"/>
        <v>739738124.42132592</v>
      </c>
      <c r="K133" s="21"/>
      <c r="L133" s="21"/>
      <c r="M133" s="21">
        <f>+J133+K133+L133</f>
        <v>739738124.42132592</v>
      </c>
      <c r="N133" s="22">
        <f t="shared" si="30"/>
        <v>1.8138017923732461E-2</v>
      </c>
    </row>
    <row r="134" spans="1:14" s="35" customFormat="1" ht="15" hidden="1" outlineLevel="1" x14ac:dyDescent="0.25">
      <c r="A134" s="36" t="s">
        <v>138</v>
      </c>
      <c r="B134" s="38"/>
      <c r="C134" s="21">
        <f>+[5]General!$D$24</f>
        <v>278037697</v>
      </c>
      <c r="D134" s="27"/>
      <c r="E134" s="27"/>
      <c r="F134" s="27"/>
      <c r="G134" s="27"/>
      <c r="H134" s="21">
        <f t="shared" si="32"/>
        <v>278037697</v>
      </c>
      <c r="I134" s="17"/>
      <c r="J134" s="21">
        <f t="shared" si="31"/>
        <v>278037697</v>
      </c>
      <c r="K134" s="21"/>
      <c r="L134" s="21"/>
      <c r="M134" s="21">
        <f>+J134+K134+L134</f>
        <v>278037697</v>
      </c>
      <c r="N134" s="22">
        <f t="shared" si="30"/>
        <v>6.8173486875565837E-3</v>
      </c>
    </row>
    <row r="135" spans="1:14" s="35" customFormat="1" ht="15" collapsed="1" x14ac:dyDescent="0.25">
      <c r="A135" s="37" t="s">
        <v>139</v>
      </c>
      <c r="B135" s="38"/>
      <c r="C135" s="27">
        <f>SUM(C136:C137)</f>
        <v>112674980.10350001</v>
      </c>
      <c r="D135" s="27"/>
      <c r="E135" s="27"/>
      <c r="F135" s="27"/>
      <c r="G135" s="27"/>
      <c r="H135" s="17">
        <f>+B135+C135+D135+G135+E135+F135</f>
        <v>112674980.10350001</v>
      </c>
      <c r="I135" s="17"/>
      <c r="J135" s="27">
        <f>SUM(J136:J137)</f>
        <v>112674980.10350001</v>
      </c>
      <c r="K135" s="27">
        <f>SUM(K136:K137)</f>
        <v>0</v>
      </c>
      <c r="L135" s="27">
        <f>SUM(L136:L137)</f>
        <v>0</v>
      </c>
      <c r="M135" s="27">
        <f>SUM(M136:M137)</f>
        <v>112674980.10350001</v>
      </c>
      <c r="N135" s="18">
        <f t="shared" si="30"/>
        <v>2.7627355427600883E-3</v>
      </c>
    </row>
    <row r="136" spans="1:14" s="35" customFormat="1" ht="15" hidden="1" outlineLevel="1" x14ac:dyDescent="0.25">
      <c r="A136" s="36" t="s">
        <v>140</v>
      </c>
      <c r="B136" s="38"/>
      <c r="C136" s="21">
        <f>+[5]General!$D$26</f>
        <v>14284460</v>
      </c>
      <c r="D136" s="27"/>
      <c r="E136" s="27"/>
      <c r="F136" s="27"/>
      <c r="G136" s="27"/>
      <c r="H136" s="21">
        <f t="shared" si="32"/>
        <v>14284460</v>
      </c>
      <c r="I136" s="17"/>
      <c r="J136" s="21">
        <f t="shared" si="31"/>
        <v>14284460</v>
      </c>
      <c r="K136" s="21"/>
      <c r="L136" s="21"/>
      <c r="M136" s="21">
        <f>+J136+K136+L136</f>
        <v>14284460</v>
      </c>
      <c r="N136" s="22">
        <f t="shared" si="30"/>
        <v>3.5024799041352483E-4</v>
      </c>
    </row>
    <row r="137" spans="1:14" s="35" customFormat="1" ht="15" hidden="1" outlineLevel="1" x14ac:dyDescent="0.25">
      <c r="A137" s="36" t="s">
        <v>141</v>
      </c>
      <c r="B137" s="38"/>
      <c r="C137" s="21">
        <f>+[5]General!$D$27</f>
        <v>98390520.103500009</v>
      </c>
      <c r="D137" s="27"/>
      <c r="E137" s="27"/>
      <c r="F137" s="27"/>
      <c r="G137" s="27"/>
      <c r="H137" s="21">
        <f>+B137+C137+D137+G137+E137+F137</f>
        <v>98390520.103500009</v>
      </c>
      <c r="I137" s="17"/>
      <c r="J137" s="21">
        <f>+H137+I137</f>
        <v>98390520.103500009</v>
      </c>
      <c r="K137" s="21"/>
      <c r="L137" s="21"/>
      <c r="M137" s="21">
        <f>+J137+K137+L137</f>
        <v>98390520.103500009</v>
      </c>
      <c r="N137" s="22">
        <f t="shared" si="30"/>
        <v>2.4124875523465635E-3</v>
      </c>
    </row>
    <row r="138" spans="1:14" s="35" customFormat="1" ht="15" collapsed="1" x14ac:dyDescent="0.25">
      <c r="A138" s="37" t="s">
        <v>142</v>
      </c>
      <c r="B138" s="38"/>
      <c r="C138" s="27">
        <f>SUM(C139)</f>
        <v>49111078.955584995</v>
      </c>
      <c r="D138" s="27"/>
      <c r="E138" s="27"/>
      <c r="F138" s="27"/>
      <c r="G138" s="27"/>
      <c r="H138" s="17">
        <f>+B138+C138+D138+G138+E138+F138</f>
        <v>49111078.955584995</v>
      </c>
      <c r="I138" s="17"/>
      <c r="J138" s="27">
        <f>SUM(J139)</f>
        <v>49111078.955584995</v>
      </c>
      <c r="K138" s="27">
        <f>SUM(K139)</f>
        <v>0</v>
      </c>
      <c r="L138" s="27">
        <f>SUM(L139)</f>
        <v>0</v>
      </c>
      <c r="M138" s="27">
        <f>SUM(M139)</f>
        <v>49111078.955584995</v>
      </c>
      <c r="N138" s="18">
        <f t="shared" si="30"/>
        <v>1.2041796967637273E-3</v>
      </c>
    </row>
    <row r="139" spans="1:14" s="35" customFormat="1" ht="15" hidden="1" outlineLevel="1" x14ac:dyDescent="0.25">
      <c r="A139" s="36" t="s">
        <v>143</v>
      </c>
      <c r="B139" s="38"/>
      <c r="C139" s="21">
        <f>+[5]General!$D$29</f>
        <v>49111078.955584995</v>
      </c>
      <c r="D139" s="27"/>
      <c r="E139" s="27"/>
      <c r="F139" s="27"/>
      <c r="G139" s="27"/>
      <c r="H139" s="21">
        <f>+B139+C139+D139+G139+E139+F139</f>
        <v>49111078.955584995</v>
      </c>
      <c r="I139" s="17"/>
      <c r="J139" s="21">
        <f>+H139+I139</f>
        <v>49111078.955584995</v>
      </c>
      <c r="K139" s="21"/>
      <c r="L139" s="21"/>
      <c r="M139" s="21">
        <f>+J139+K139+L139</f>
        <v>49111078.955584995</v>
      </c>
      <c r="N139" s="22">
        <f t="shared" si="30"/>
        <v>1.2041796967637273E-3</v>
      </c>
    </row>
    <row r="140" spans="1:14" s="35" customFormat="1" ht="15" collapsed="1" x14ac:dyDescent="0.25">
      <c r="A140" s="36"/>
      <c r="B140" s="38"/>
      <c r="C140" s="27"/>
      <c r="D140" s="27"/>
      <c r="E140" s="27"/>
      <c r="F140" s="27"/>
      <c r="G140" s="27"/>
      <c r="H140" s="21"/>
      <c r="I140" s="27"/>
      <c r="J140" s="21"/>
      <c r="K140" s="21"/>
      <c r="L140" s="21"/>
      <c r="M140" s="21"/>
      <c r="N140" s="22"/>
    </row>
    <row r="141" spans="1:14" s="35" customFormat="1" ht="15" x14ac:dyDescent="0.25">
      <c r="A141" s="37" t="s">
        <v>144</v>
      </c>
      <c r="B141" s="38"/>
      <c r="C141" s="27"/>
      <c r="D141" s="27">
        <f>+D142+D146+D159</f>
        <v>1810561218.3908</v>
      </c>
      <c r="E141" s="27"/>
      <c r="F141" s="27"/>
      <c r="G141" s="27"/>
      <c r="H141" s="27">
        <f>+H142+H146+H159</f>
        <v>1810561218.3908</v>
      </c>
      <c r="I141" s="27"/>
      <c r="J141" s="17">
        <f>+H141+I141</f>
        <v>1810561218.3908</v>
      </c>
      <c r="K141" s="17">
        <f>+K142+K146+K159</f>
        <v>0</v>
      </c>
      <c r="L141" s="17">
        <f>+L142+L146+L159</f>
        <v>311312500</v>
      </c>
      <c r="M141" s="17">
        <f>+J141+K141+L141</f>
        <v>2121873718.3908</v>
      </c>
      <c r="N141" s="18">
        <f t="shared" ref="N141:N173" si="33">+J141/$J$194</f>
        <v>4.4394077778371788E-2</v>
      </c>
    </row>
    <row r="142" spans="1:14" s="35" customFormat="1" ht="15" x14ac:dyDescent="0.25">
      <c r="A142" s="37" t="s">
        <v>145</v>
      </c>
      <c r="B142" s="27"/>
      <c r="C142" s="27"/>
      <c r="D142" s="27">
        <f>SUM(D143:D145)</f>
        <v>376316641.03600001</v>
      </c>
      <c r="E142" s="27"/>
      <c r="F142" s="27"/>
      <c r="G142" s="27"/>
      <c r="H142" s="27">
        <f>SUM(H143:H145)</f>
        <v>376316641.03600001</v>
      </c>
      <c r="I142" s="27"/>
      <c r="J142" s="27">
        <f>SUM(J143:J145)</f>
        <v>376316641.03600001</v>
      </c>
      <c r="K142" s="27">
        <f>SUM(K143:K145)</f>
        <v>0</v>
      </c>
      <c r="L142" s="27">
        <f>SUM(L143:L145)</f>
        <v>0</v>
      </c>
      <c r="M142" s="27">
        <f>SUM(M143:M145)</f>
        <v>376316641.03600001</v>
      </c>
      <c r="N142" s="18">
        <f t="shared" si="33"/>
        <v>9.2271004491613108E-3</v>
      </c>
    </row>
    <row r="143" spans="1:14" s="35" customFormat="1" ht="15" hidden="1" outlineLevel="1" x14ac:dyDescent="0.25">
      <c r="A143" s="36" t="s">
        <v>146</v>
      </c>
      <c r="B143" s="27"/>
      <c r="C143" s="27"/>
      <c r="D143" s="21">
        <f>+[6]Hoja1!$D$17</f>
        <v>344798000</v>
      </c>
      <c r="E143" s="27"/>
      <c r="F143" s="27"/>
      <c r="G143" s="27"/>
      <c r="H143" s="20">
        <f>+B143+C143+D143+G143+E143+F143</f>
        <v>344798000</v>
      </c>
      <c r="I143" s="27"/>
      <c r="J143" s="21">
        <f>+H143+I143</f>
        <v>344798000</v>
      </c>
      <c r="K143" s="21"/>
      <c r="L143" s="21"/>
      <c r="M143" s="21">
        <f>+J143+K143+L143</f>
        <v>344798000</v>
      </c>
      <c r="N143" s="22">
        <f t="shared" si="33"/>
        <v>8.4542787475762136E-3</v>
      </c>
    </row>
    <row r="144" spans="1:14" s="35" customFormat="1" ht="15" hidden="1" outlineLevel="1" x14ac:dyDescent="0.25">
      <c r="A144" s="36" t="s">
        <v>147</v>
      </c>
      <c r="B144" s="27"/>
      <c r="C144" s="27"/>
      <c r="D144" s="21">
        <f>+[6]Hoja1!$D$18</f>
        <v>11518641.036</v>
      </c>
      <c r="E144" s="27"/>
      <c r="F144" s="27"/>
      <c r="G144" s="27"/>
      <c r="H144" s="20">
        <f>+B144+C144+D144+G144+E144+F144</f>
        <v>11518641.036</v>
      </c>
      <c r="I144" s="27"/>
      <c r="J144" s="21">
        <f>+H144+I144</f>
        <v>11518641.036</v>
      </c>
      <c r="K144" s="21"/>
      <c r="L144" s="21"/>
      <c r="M144" s="21">
        <f>+J144+K144+L144</f>
        <v>11518641.036</v>
      </c>
      <c r="N144" s="22">
        <f t="shared" si="33"/>
        <v>2.8243145874284095E-4</v>
      </c>
    </row>
    <row r="145" spans="1:14" s="35" customFormat="1" ht="15" hidden="1" outlineLevel="1" x14ac:dyDescent="0.25">
      <c r="A145" s="36" t="s">
        <v>148</v>
      </c>
      <c r="B145" s="27"/>
      <c r="C145" s="27"/>
      <c r="D145" s="21">
        <f>+[6]Hoja1!$D$19</f>
        <v>20000000</v>
      </c>
      <c r="E145" s="27"/>
      <c r="F145" s="27"/>
      <c r="G145" s="27"/>
      <c r="H145" s="20">
        <f>+B145+C145+D145+G145+E145+F145</f>
        <v>20000000</v>
      </c>
      <c r="I145" s="27"/>
      <c r="J145" s="21">
        <f>+H145+I145</f>
        <v>20000000</v>
      </c>
      <c r="K145" s="21"/>
      <c r="L145" s="21"/>
      <c r="M145" s="21">
        <f>+J145+K145+L145</f>
        <v>20000000</v>
      </c>
      <c r="N145" s="22">
        <f t="shared" si="33"/>
        <v>4.9039024284225623E-4</v>
      </c>
    </row>
    <row r="146" spans="1:14" s="35" customFormat="1" ht="15" collapsed="1" x14ac:dyDescent="0.25">
      <c r="A146" s="37" t="s">
        <v>149</v>
      </c>
      <c r="B146" s="27"/>
      <c r="C146" s="27"/>
      <c r="D146" s="27">
        <f>+D147+D155</f>
        <v>789000000</v>
      </c>
      <c r="E146" s="27"/>
      <c r="F146" s="27"/>
      <c r="G146" s="27"/>
      <c r="H146" s="27">
        <f>+H147+H155</f>
        <v>789000000</v>
      </c>
      <c r="I146" s="27"/>
      <c r="J146" s="27">
        <f>+J147+J155</f>
        <v>789000000</v>
      </c>
      <c r="K146" s="27">
        <f>+K147+K155</f>
        <v>0</v>
      </c>
      <c r="L146" s="27">
        <f>+L147+L155</f>
        <v>211312500</v>
      </c>
      <c r="M146" s="27">
        <f>+M147+M155</f>
        <v>1000312500</v>
      </c>
      <c r="N146" s="18">
        <f t="shared" si="33"/>
        <v>1.9345895080127011E-2</v>
      </c>
    </row>
    <row r="147" spans="1:14" s="35" customFormat="1" ht="15" hidden="1" outlineLevel="1" x14ac:dyDescent="0.25">
      <c r="A147" s="37" t="s">
        <v>150</v>
      </c>
      <c r="B147" s="27"/>
      <c r="C147" s="27"/>
      <c r="D147" s="27">
        <f>SUM(D148:D154)</f>
        <v>454000000</v>
      </c>
      <c r="E147" s="27"/>
      <c r="F147" s="27"/>
      <c r="G147" s="27"/>
      <c r="H147" s="27">
        <f>SUM(H148:H154)</f>
        <v>454000000</v>
      </c>
      <c r="I147" s="27"/>
      <c r="J147" s="27">
        <f>SUM(J148:J154)</f>
        <v>454000000</v>
      </c>
      <c r="K147" s="27">
        <f>SUM(K148:K154)</f>
        <v>0</v>
      </c>
      <c r="L147" s="27">
        <f>SUM(L148:L154)</f>
        <v>211312500</v>
      </c>
      <c r="M147" s="27">
        <f>SUM(M148:M154)</f>
        <v>665312500</v>
      </c>
      <c r="N147" s="18">
        <f t="shared" si="33"/>
        <v>1.1131858512519218E-2</v>
      </c>
    </row>
    <row r="148" spans="1:14" s="35" customFormat="1" ht="15" hidden="1" outlineLevel="2" x14ac:dyDescent="0.25">
      <c r="A148" s="36" t="str">
        <f>+[6]Hoja1!$A$23</f>
        <v>Gira técnica</v>
      </c>
      <c r="B148" s="27"/>
      <c r="C148" s="27"/>
      <c r="D148" s="21">
        <f>+[6]Hoja1!$D$23</f>
        <v>33000000</v>
      </c>
      <c r="E148" s="27"/>
      <c r="F148" s="27"/>
      <c r="G148" s="27"/>
      <c r="H148" s="20">
        <f t="shared" ref="H148:H154" si="34">+B148+C148+D148+G148+E148+F148</f>
        <v>33000000</v>
      </c>
      <c r="I148" s="27"/>
      <c r="J148" s="21">
        <f t="shared" ref="J148:J154" si="35">+H148+I148</f>
        <v>33000000</v>
      </c>
      <c r="K148" s="21"/>
      <c r="L148" s="21">
        <v>211312500</v>
      </c>
      <c r="M148" s="21">
        <f>+J148+K148+L148</f>
        <v>244312500</v>
      </c>
      <c r="N148" s="22">
        <f t="shared" si="33"/>
        <v>8.0914390068972291E-4</v>
      </c>
    </row>
    <row r="149" spans="1:14" s="35" customFormat="1" ht="15" hidden="1" outlineLevel="2" x14ac:dyDescent="0.25">
      <c r="A149" s="36" t="str">
        <f>+[6]Hoja1!$A$24</f>
        <v>Capacitación en desposte y transformación de la carne de cerdo</v>
      </c>
      <c r="B149" s="27"/>
      <c r="C149" s="27"/>
      <c r="D149" s="21">
        <f>+[6]Hoja1!$D$24</f>
        <v>35000000</v>
      </c>
      <c r="E149" s="27"/>
      <c r="F149" s="27"/>
      <c r="G149" s="27"/>
      <c r="H149" s="20">
        <f t="shared" si="34"/>
        <v>35000000</v>
      </c>
      <c r="I149" s="27"/>
      <c r="J149" s="21">
        <f t="shared" si="35"/>
        <v>35000000</v>
      </c>
      <c r="K149" s="21"/>
      <c r="L149" s="21"/>
      <c r="M149" s="21">
        <f t="shared" ref="M149:M154" si="36">+J149+K149+L149</f>
        <v>35000000</v>
      </c>
      <c r="N149" s="22">
        <f t="shared" si="33"/>
        <v>8.5818292497394843E-4</v>
      </c>
    </row>
    <row r="150" spans="1:14" s="35" customFormat="1" ht="15" hidden="1" outlineLevel="2" x14ac:dyDescent="0.25">
      <c r="A150" s="36" t="str">
        <f>+[6]Hoja1!$A$26</f>
        <v>Curso virtual en tecnologías ambientales para porcicultura</v>
      </c>
      <c r="B150" s="27"/>
      <c r="C150" s="27"/>
      <c r="D150" s="21">
        <f>+[6]Hoja1!$D$26</f>
        <v>83000000</v>
      </c>
      <c r="E150" s="27"/>
      <c r="F150" s="27"/>
      <c r="G150" s="27"/>
      <c r="H150" s="20">
        <f t="shared" si="34"/>
        <v>83000000</v>
      </c>
      <c r="I150" s="27"/>
      <c r="J150" s="21">
        <f t="shared" si="35"/>
        <v>83000000</v>
      </c>
      <c r="K150" s="21"/>
      <c r="L150" s="21"/>
      <c r="M150" s="21">
        <f t="shared" si="36"/>
        <v>83000000</v>
      </c>
      <c r="N150" s="22">
        <f t="shared" si="33"/>
        <v>2.0351195077953636E-3</v>
      </c>
    </row>
    <row r="151" spans="1:14" s="35" customFormat="1" ht="15" hidden="1" outlineLevel="2" x14ac:dyDescent="0.25">
      <c r="A151" s="36" t="str">
        <f>+[6]Hoja1!$A$27</f>
        <v>Curso virtual innovación en productos</v>
      </c>
      <c r="B151" s="27"/>
      <c r="C151" s="27"/>
      <c r="D151" s="21">
        <f>+[6]Hoja1!$D$27</f>
        <v>0</v>
      </c>
      <c r="E151" s="27"/>
      <c r="F151" s="27"/>
      <c r="G151" s="27"/>
      <c r="H151" s="20">
        <f>+B151+C151+D151+G151+E151+F151</f>
        <v>0</v>
      </c>
      <c r="I151" s="27"/>
      <c r="J151" s="21">
        <f>+H151+I151</f>
        <v>0</v>
      </c>
      <c r="K151" s="21"/>
      <c r="L151" s="21"/>
      <c r="M151" s="21">
        <f t="shared" si="36"/>
        <v>0</v>
      </c>
      <c r="N151" s="22">
        <f t="shared" si="33"/>
        <v>0</v>
      </c>
    </row>
    <row r="152" spans="1:14" s="35" customFormat="1" ht="15" hidden="1" outlineLevel="2" x14ac:dyDescent="0.25">
      <c r="A152" s="36" t="str">
        <f>+[6]Hoja1!$A$28</f>
        <v>Campus virtual</v>
      </c>
      <c r="B152" s="27"/>
      <c r="C152" s="27"/>
      <c r="D152" s="21">
        <f>+[6]Hoja1!$D$28</f>
        <v>70000000</v>
      </c>
      <c r="E152" s="27"/>
      <c r="F152" s="27"/>
      <c r="G152" s="27"/>
      <c r="H152" s="20">
        <f t="shared" si="34"/>
        <v>70000000</v>
      </c>
      <c r="I152" s="27"/>
      <c r="J152" s="21">
        <f t="shared" si="35"/>
        <v>70000000</v>
      </c>
      <c r="K152" s="21"/>
      <c r="L152" s="21"/>
      <c r="M152" s="21">
        <f t="shared" si="36"/>
        <v>70000000</v>
      </c>
      <c r="N152" s="22">
        <f t="shared" si="33"/>
        <v>1.7163658499478969E-3</v>
      </c>
    </row>
    <row r="153" spans="1:14" s="35" customFormat="1" ht="15" hidden="1" outlineLevel="2" x14ac:dyDescent="0.25">
      <c r="A153" s="36" t="str">
        <f>+[6]Hoja1!$A$30</f>
        <v>Encuentros regionales porcicolas</v>
      </c>
      <c r="B153" s="27"/>
      <c r="C153" s="27"/>
      <c r="D153" s="21">
        <f>+[6]Hoja1!$D$30</f>
        <v>133000000</v>
      </c>
      <c r="E153" s="27"/>
      <c r="F153" s="27"/>
      <c r="G153" s="27"/>
      <c r="H153" s="20">
        <f t="shared" si="34"/>
        <v>133000000</v>
      </c>
      <c r="I153" s="27"/>
      <c r="J153" s="21">
        <f t="shared" si="35"/>
        <v>133000000</v>
      </c>
      <c r="K153" s="21"/>
      <c r="L153" s="21"/>
      <c r="M153" s="21">
        <f t="shared" si="36"/>
        <v>133000000</v>
      </c>
      <c r="N153" s="22">
        <f t="shared" si="33"/>
        <v>3.2610951149010044E-3</v>
      </c>
    </row>
    <row r="154" spans="1:14" s="35" customFormat="1" ht="15" hidden="1" outlineLevel="2" x14ac:dyDescent="0.25">
      <c r="A154" s="36" t="str">
        <f>+[6]Hoja1!$A$32</f>
        <v>Curso de operarios</v>
      </c>
      <c r="B154" s="27"/>
      <c r="C154" s="27"/>
      <c r="D154" s="21">
        <f>+[6]Hoja1!$D$32</f>
        <v>100000000</v>
      </c>
      <c r="E154" s="27"/>
      <c r="F154" s="27"/>
      <c r="G154" s="27"/>
      <c r="H154" s="20">
        <f t="shared" si="34"/>
        <v>100000000</v>
      </c>
      <c r="I154" s="27"/>
      <c r="J154" s="21">
        <f t="shared" si="35"/>
        <v>100000000</v>
      </c>
      <c r="K154" s="21"/>
      <c r="L154" s="21"/>
      <c r="M154" s="21">
        <f t="shared" si="36"/>
        <v>100000000</v>
      </c>
      <c r="N154" s="22">
        <f t="shared" si="33"/>
        <v>2.4519512142112815E-3</v>
      </c>
    </row>
    <row r="155" spans="1:14" s="35" customFormat="1" ht="15" hidden="1" outlineLevel="1" x14ac:dyDescent="0.25">
      <c r="A155" s="37" t="s">
        <v>151</v>
      </c>
      <c r="B155" s="27"/>
      <c r="C155" s="27"/>
      <c r="D155" s="27">
        <f>SUM(D156:D158)</f>
        <v>335000000</v>
      </c>
      <c r="E155" s="27"/>
      <c r="F155" s="27"/>
      <c r="G155" s="27"/>
      <c r="H155" s="27">
        <f>SUM(H156:H158)</f>
        <v>335000000</v>
      </c>
      <c r="I155" s="27"/>
      <c r="J155" s="27">
        <f>SUM(J156:J158)</f>
        <v>335000000</v>
      </c>
      <c r="K155" s="27">
        <f>SUM(K156:K158)</f>
        <v>0</v>
      </c>
      <c r="L155" s="27">
        <f>SUM(L156:L158)</f>
        <v>0</v>
      </c>
      <c r="M155" s="27">
        <f>SUM(M156:M158)</f>
        <v>335000000</v>
      </c>
      <c r="N155" s="18">
        <f t="shared" si="33"/>
        <v>8.2140365676077933E-3</v>
      </c>
    </row>
    <row r="156" spans="1:14" s="35" customFormat="1" ht="15" hidden="1" outlineLevel="2" x14ac:dyDescent="0.25">
      <c r="A156" s="36" t="str">
        <f>+[6]Hoja1!$A$34</f>
        <v>Buenas practicas en el manejo de medicamentos veterinarios</v>
      </c>
      <c r="B156" s="27"/>
      <c r="C156" s="27"/>
      <c r="D156" s="21">
        <f>+[6]Hoja1!$D$34</f>
        <v>40000000</v>
      </c>
      <c r="E156" s="27"/>
      <c r="F156" s="27"/>
      <c r="G156" s="27"/>
      <c r="H156" s="20">
        <f>+B156+C156+D156+G156+E156+F156</f>
        <v>40000000</v>
      </c>
      <c r="I156" s="27"/>
      <c r="J156" s="21">
        <f>+H156+I156</f>
        <v>40000000</v>
      </c>
      <c r="K156" s="21"/>
      <c r="L156" s="21"/>
      <c r="M156" s="21">
        <f>+J156+K156+L156</f>
        <v>40000000</v>
      </c>
      <c r="N156" s="22">
        <f t="shared" si="33"/>
        <v>9.8078048568451246E-4</v>
      </c>
    </row>
    <row r="157" spans="1:14" s="35" customFormat="1" ht="15" hidden="1" outlineLevel="2" x14ac:dyDescent="0.25">
      <c r="A157" s="36" t="s">
        <v>152</v>
      </c>
      <c r="B157" s="27"/>
      <c r="C157" s="27"/>
      <c r="D157" s="21">
        <f>+[6]Hoja1!$D$35</f>
        <v>100000000</v>
      </c>
      <c r="E157" s="27"/>
      <c r="F157" s="27"/>
      <c r="G157" s="27"/>
      <c r="H157" s="20">
        <f>+B157+C157+D157+G157+E157+F157</f>
        <v>100000000</v>
      </c>
      <c r="I157" s="27"/>
      <c r="J157" s="21">
        <f>+H157+I157</f>
        <v>100000000</v>
      </c>
      <c r="K157" s="21"/>
      <c r="L157" s="21"/>
      <c r="M157" s="21">
        <f>+J157+K157+L157</f>
        <v>100000000</v>
      </c>
      <c r="N157" s="22">
        <f t="shared" si="33"/>
        <v>2.4519512142112815E-3</v>
      </c>
    </row>
    <row r="158" spans="1:14" s="35" customFormat="1" ht="15" hidden="1" outlineLevel="2" x14ac:dyDescent="0.25">
      <c r="A158" s="36" t="s">
        <v>153</v>
      </c>
      <c r="B158" s="27"/>
      <c r="C158" s="27"/>
      <c r="D158" s="21">
        <f>+[6]Hoja1!$D$36</f>
        <v>195000000</v>
      </c>
      <c r="E158" s="27"/>
      <c r="F158" s="27"/>
      <c r="G158" s="27"/>
      <c r="H158" s="20">
        <f>+B158+C158+D158+G158+E158+F158</f>
        <v>195000000</v>
      </c>
      <c r="I158" s="27"/>
      <c r="J158" s="21">
        <f>+H158+I158</f>
        <v>195000000</v>
      </c>
      <c r="K158" s="21"/>
      <c r="L158" s="21"/>
      <c r="M158" s="21">
        <f>+J158+K158+L158</f>
        <v>195000000</v>
      </c>
      <c r="N158" s="22">
        <f t="shared" si="33"/>
        <v>4.7813048677119987E-3</v>
      </c>
    </row>
    <row r="159" spans="1:14" s="35" customFormat="1" ht="15" collapsed="1" x14ac:dyDescent="0.25">
      <c r="A159" s="37" t="s">
        <v>154</v>
      </c>
      <c r="B159" s="27"/>
      <c r="C159" s="27"/>
      <c r="D159" s="27">
        <f>+D160+D166+D172+D173</f>
        <v>645244577.35479999</v>
      </c>
      <c r="E159" s="27"/>
      <c r="F159" s="27"/>
      <c r="G159" s="27"/>
      <c r="H159" s="27">
        <f>+H160+H166+H172+H173</f>
        <v>645244577.35479999</v>
      </c>
      <c r="I159" s="27"/>
      <c r="J159" s="27">
        <f>+J160+J166+J172+J173</f>
        <v>645244577.35479999</v>
      </c>
      <c r="K159" s="27">
        <f>+K160+K166+K172+K173</f>
        <v>0</v>
      </c>
      <c r="L159" s="17">
        <f>+L160+L166+L172+L173</f>
        <v>100000000</v>
      </c>
      <c r="M159" s="27">
        <f>+M160+M166+M172+M173</f>
        <v>745244577.35479999</v>
      </c>
      <c r="N159" s="18">
        <f t="shared" si="33"/>
        <v>1.5821082249083469E-2</v>
      </c>
    </row>
    <row r="160" spans="1:14" s="35" customFormat="1" ht="15" hidden="1" outlineLevel="1" x14ac:dyDescent="0.25">
      <c r="A160" s="37" t="s">
        <v>155</v>
      </c>
      <c r="B160" s="27"/>
      <c r="C160" s="27"/>
      <c r="D160" s="27">
        <f>SUM(D161:D165)</f>
        <v>188944812.31709999</v>
      </c>
      <c r="E160" s="27"/>
      <c r="F160" s="27"/>
      <c r="G160" s="27"/>
      <c r="H160" s="27">
        <f>SUM(H161:H165)</f>
        <v>188944812.31709999</v>
      </c>
      <c r="I160" s="27"/>
      <c r="J160" s="27">
        <f>SUM(J161:J165)</f>
        <v>188944812.31709999</v>
      </c>
      <c r="K160" s="27">
        <f>SUM(K161:K165)</f>
        <v>0</v>
      </c>
      <c r="L160" s="27">
        <f>SUM(L161:L165)</f>
        <v>100000000</v>
      </c>
      <c r="M160" s="27">
        <f>SUM(M161:M165)</f>
        <v>288944812.31710005</v>
      </c>
      <c r="N160" s="18">
        <f t="shared" si="33"/>
        <v>4.6328346197983599E-3</v>
      </c>
    </row>
    <row r="161" spans="1:14" s="35" customFormat="1" ht="15" hidden="1" outlineLevel="2" x14ac:dyDescent="0.25">
      <c r="A161" s="36" t="str">
        <f>+[6]Hoja1!$A$40</f>
        <v>Diagnóstico rutinario</v>
      </c>
      <c r="B161" s="27"/>
      <c r="C161" s="27"/>
      <c r="D161" s="20">
        <f>+[6]Hoja1!$D$40</f>
        <v>15410513.050100001</v>
      </c>
      <c r="E161" s="27"/>
      <c r="F161" s="27"/>
      <c r="G161" s="27"/>
      <c r="H161" s="20">
        <f>+B161+C161+D161+G161+E161+F161</f>
        <v>15410513.050100001</v>
      </c>
      <c r="I161" s="27"/>
      <c r="J161" s="21">
        <f>+H161+I161</f>
        <v>15410513.050100001</v>
      </c>
      <c r="K161" s="21"/>
      <c r="L161" s="21"/>
      <c r="M161" s="21">
        <f>+J161+K161+L161</f>
        <v>15410513.050100001</v>
      </c>
      <c r="N161" s="22">
        <f t="shared" si="33"/>
        <v>3.7785826184811493E-4</v>
      </c>
    </row>
    <row r="162" spans="1:14" s="35" customFormat="1" ht="15" hidden="1" outlineLevel="2" x14ac:dyDescent="0.25">
      <c r="A162" s="36" t="str">
        <f>+[6]Hoja1!$A$41</f>
        <v>Diagnóstico integrado</v>
      </c>
      <c r="B162" s="27"/>
      <c r="C162" s="27"/>
      <c r="D162" s="20">
        <f>+[6]Hoja1!$D$41</f>
        <v>18485466.967100002</v>
      </c>
      <c r="E162" s="27"/>
      <c r="F162" s="27"/>
      <c r="G162" s="27"/>
      <c r="H162" s="20">
        <f>+B162+C162+D162+G162+E162+F162</f>
        <v>18485466.967100002</v>
      </c>
      <c r="I162" s="27"/>
      <c r="J162" s="21">
        <f>+H162+I162</f>
        <v>18485466.967100002</v>
      </c>
      <c r="K162" s="21"/>
      <c r="L162" s="21"/>
      <c r="M162" s="21">
        <f>+J162+K162+L162</f>
        <v>18485466.967100002</v>
      </c>
      <c r="N162" s="22">
        <f t="shared" si="33"/>
        <v>4.5325463175243383E-4</v>
      </c>
    </row>
    <row r="163" spans="1:14" s="35" customFormat="1" ht="15" hidden="1" outlineLevel="2" x14ac:dyDescent="0.25">
      <c r="A163" s="36" t="str">
        <f>+[6]Hoja1!$A$42</f>
        <v>Diagnóstico PRRS (incluido IFA)</v>
      </c>
      <c r="B163" s="27"/>
      <c r="C163" s="27"/>
      <c r="D163" s="20">
        <f>+[6]Hoja1!$D$42</f>
        <v>23625984.925900001</v>
      </c>
      <c r="E163" s="27"/>
      <c r="F163" s="27"/>
      <c r="G163" s="27"/>
      <c r="H163" s="20">
        <f>+B163+C163+D163+G163+E163+F163</f>
        <v>23625984.925900001</v>
      </c>
      <c r="I163" s="27"/>
      <c r="J163" s="21">
        <f>+H163+I163</f>
        <v>23625984.925900001</v>
      </c>
      <c r="K163" s="21"/>
      <c r="L163" s="21"/>
      <c r="M163" s="21">
        <f>+J163+K163+L163</f>
        <v>23625984.925900001</v>
      </c>
      <c r="N163" s="22">
        <f t="shared" si="33"/>
        <v>5.7929762425997942E-4</v>
      </c>
    </row>
    <row r="164" spans="1:14" s="35" customFormat="1" ht="15" hidden="1" outlineLevel="2" x14ac:dyDescent="0.25">
      <c r="A164" s="36" t="str">
        <f>+[6]Hoja1!$A$43</f>
        <v>Compras de insumos</v>
      </c>
      <c r="B164" s="27"/>
      <c r="C164" s="27"/>
      <c r="D164" s="20">
        <f>+[6]Hoja1!$D$43</f>
        <v>84582347.373999998</v>
      </c>
      <c r="E164" s="27"/>
      <c r="F164" s="27"/>
      <c r="G164" s="27"/>
      <c r="H164" s="20">
        <f>+B164+C164+D164+G164+E164+F164</f>
        <v>84582347.373999998</v>
      </c>
      <c r="I164" s="27"/>
      <c r="J164" s="21">
        <f>+H164+I164</f>
        <v>84582347.373999998</v>
      </c>
      <c r="K164" s="21"/>
      <c r="L164" s="21">
        <v>100000000</v>
      </c>
      <c r="M164" s="21">
        <f>+J164+K164+L164</f>
        <v>184582347.37400001</v>
      </c>
      <c r="N164" s="22">
        <f t="shared" si="33"/>
        <v>2.0739178934451969E-3</v>
      </c>
    </row>
    <row r="165" spans="1:14" s="35" customFormat="1" ht="15" hidden="1" outlineLevel="2" x14ac:dyDescent="0.25">
      <c r="A165" s="36" t="str">
        <f>+[6]Hoja1!$A$44</f>
        <v>Diagnóstico importados</v>
      </c>
      <c r="B165" s="27"/>
      <c r="C165" s="27"/>
      <c r="D165" s="20">
        <f>+[6]Hoja1!$D$44</f>
        <v>46840500</v>
      </c>
      <c r="E165" s="27"/>
      <c r="F165" s="27"/>
      <c r="G165" s="27"/>
      <c r="H165" s="20">
        <f>+B165+C165+D165+G165+E165+F165</f>
        <v>46840500</v>
      </c>
      <c r="I165" s="27"/>
      <c r="J165" s="21">
        <f>+H165+I165</f>
        <v>46840500</v>
      </c>
      <c r="K165" s="21"/>
      <c r="L165" s="21"/>
      <c r="M165" s="21">
        <f>+J165+K165+L165</f>
        <v>46840500</v>
      </c>
      <c r="N165" s="22">
        <f t="shared" si="33"/>
        <v>1.1485062084926354E-3</v>
      </c>
    </row>
    <row r="166" spans="1:14" s="35" customFormat="1" ht="15" hidden="1" outlineLevel="1" x14ac:dyDescent="0.25">
      <c r="A166" s="37" t="s">
        <v>156</v>
      </c>
      <c r="B166" s="27"/>
      <c r="C166" s="27"/>
      <c r="D166" s="27">
        <f>SUM(D167:D171)</f>
        <v>273277212.5377</v>
      </c>
      <c r="E166" s="27"/>
      <c r="F166" s="27"/>
      <c r="G166" s="27"/>
      <c r="H166" s="27">
        <f>SUM(H167:H171)</f>
        <v>273277212.5377</v>
      </c>
      <c r="I166" s="27"/>
      <c r="J166" s="27">
        <f>SUM(J167:J171)</f>
        <v>273277212.5377</v>
      </c>
      <c r="K166" s="27">
        <f>SUM(K167:K171)</f>
        <v>0</v>
      </c>
      <c r="L166" s="27">
        <f>SUM(L167:L171)</f>
        <v>0</v>
      </c>
      <c r="M166" s="27">
        <f>SUM(M167:M171)</f>
        <v>273277212.5377</v>
      </c>
      <c r="N166" s="18">
        <f t="shared" si="33"/>
        <v>6.7006239309808794E-3</v>
      </c>
    </row>
    <row r="167" spans="1:14" s="35" customFormat="1" ht="15" hidden="1" outlineLevel="2" x14ac:dyDescent="0.25">
      <c r="A167" s="36" t="str">
        <f>+[6]Hoja1!$A$47</f>
        <v>Rutinario</v>
      </c>
      <c r="B167" s="27"/>
      <c r="C167" s="27"/>
      <c r="D167" s="20">
        <f>+[6]Hoja1!$D$47</f>
        <v>58075952.741099998</v>
      </c>
      <c r="E167" s="27"/>
      <c r="F167" s="27"/>
      <c r="G167" s="27"/>
      <c r="H167" s="20">
        <f t="shared" ref="H167:H173" si="37">+B167+C167+D167+G167+E167+F167</f>
        <v>58075952.741099998</v>
      </c>
      <c r="I167" s="27"/>
      <c r="J167" s="21">
        <f t="shared" ref="J167:J173" si="38">+H167+I167</f>
        <v>58075952.741099998</v>
      </c>
      <c r="K167" s="21"/>
      <c r="L167" s="21"/>
      <c r="M167" s="21">
        <f t="shared" ref="M167:M173" si="39">+J167+K167+L167</f>
        <v>58075952.741099998</v>
      </c>
      <c r="N167" s="22">
        <f t="shared" si="33"/>
        <v>1.4239940284001714E-3</v>
      </c>
    </row>
    <row r="168" spans="1:14" s="35" customFormat="1" ht="15" hidden="1" outlineLevel="2" x14ac:dyDescent="0.25">
      <c r="A168" s="36" t="str">
        <f>+[6]Hoja1!$A$48</f>
        <v>Combos</v>
      </c>
      <c r="B168" s="27"/>
      <c r="C168" s="27"/>
      <c r="D168" s="20">
        <f>+[6]Hoja1!$D$48</f>
        <v>55057112.702200003</v>
      </c>
      <c r="E168" s="27"/>
      <c r="F168" s="27"/>
      <c r="G168" s="27"/>
      <c r="H168" s="20">
        <f t="shared" si="37"/>
        <v>55057112.702200003</v>
      </c>
      <c r="I168" s="27"/>
      <c r="J168" s="21">
        <f t="shared" si="38"/>
        <v>55057112.702200003</v>
      </c>
      <c r="K168" s="21"/>
      <c r="L168" s="21"/>
      <c r="M168" s="21">
        <f t="shared" si="39"/>
        <v>55057112.702200003</v>
      </c>
      <c r="N168" s="22">
        <f t="shared" si="33"/>
        <v>1.3499735434112667E-3</v>
      </c>
    </row>
    <row r="169" spans="1:14" s="35" customFormat="1" ht="15" hidden="1" outlineLevel="2" x14ac:dyDescent="0.25">
      <c r="A169" s="36" t="str">
        <f>+[6]Hoja1!$A$49</f>
        <v>PRRS</v>
      </c>
      <c r="B169" s="27"/>
      <c r="C169" s="27"/>
      <c r="D169" s="20">
        <f>+[6]Hoja1!$D$49</f>
        <v>112106612.0944</v>
      </c>
      <c r="E169" s="27"/>
      <c r="F169" s="27"/>
      <c r="G169" s="27"/>
      <c r="H169" s="20">
        <f t="shared" si="37"/>
        <v>112106612.0944</v>
      </c>
      <c r="I169" s="27"/>
      <c r="J169" s="21">
        <f t="shared" si="38"/>
        <v>112106612.0944</v>
      </c>
      <c r="K169" s="21"/>
      <c r="L169" s="21"/>
      <c r="M169" s="21">
        <f t="shared" si="39"/>
        <v>112106612.0944</v>
      </c>
      <c r="N169" s="22">
        <f t="shared" si="33"/>
        <v>2.7487994364597721E-3</v>
      </c>
    </row>
    <row r="170" spans="1:14" s="35" customFormat="1" ht="15" hidden="1" outlineLevel="1" x14ac:dyDescent="0.25">
      <c r="A170" s="36" t="str">
        <f>+[6]Hoja1!$A$50</f>
        <v>Pruebas interlaboratorios</v>
      </c>
      <c r="B170" s="27"/>
      <c r="C170" s="27"/>
      <c r="D170" s="21">
        <f>+[6]Hoja1!$D$50</f>
        <v>26022500</v>
      </c>
      <c r="E170" s="21"/>
      <c r="F170" s="21"/>
      <c r="G170" s="21"/>
      <c r="H170" s="21">
        <f t="shared" si="37"/>
        <v>26022500</v>
      </c>
      <c r="I170" s="21"/>
      <c r="J170" s="21">
        <f t="shared" si="38"/>
        <v>26022500</v>
      </c>
      <c r="K170" s="21"/>
      <c r="L170" s="21"/>
      <c r="M170" s="21">
        <f t="shared" si="39"/>
        <v>26022500</v>
      </c>
      <c r="N170" s="22">
        <f t="shared" si="33"/>
        <v>6.3805900471813068E-4</v>
      </c>
    </row>
    <row r="171" spans="1:14" s="35" customFormat="1" ht="15" hidden="1" outlineLevel="1" x14ac:dyDescent="0.25">
      <c r="A171" s="36" t="str">
        <f>+[6]Hoja1!$A$51</f>
        <v>Promoción al diagnóstico</v>
      </c>
      <c r="B171" s="27"/>
      <c r="C171" s="27"/>
      <c r="D171" s="21">
        <f>+[6]Hoja1!$D$51</f>
        <v>22015035</v>
      </c>
      <c r="E171" s="21"/>
      <c r="F171" s="21"/>
      <c r="G171" s="21"/>
      <c r="H171" s="21">
        <f t="shared" si="37"/>
        <v>22015035</v>
      </c>
      <c r="I171" s="21"/>
      <c r="J171" s="21">
        <f t="shared" si="38"/>
        <v>22015035</v>
      </c>
      <c r="K171" s="21"/>
      <c r="L171" s="21"/>
      <c r="M171" s="21">
        <f>+J171+K171+L171</f>
        <v>22015035</v>
      </c>
      <c r="N171" s="22">
        <f t="shared" si="33"/>
        <v>5.3979791799153853E-4</v>
      </c>
    </row>
    <row r="172" spans="1:14" s="35" customFormat="1" ht="15" hidden="1" outlineLevel="1" x14ac:dyDescent="0.25">
      <c r="A172" s="37" t="str">
        <f>+[6]Hoja1!$A$52</f>
        <v>Inocuidad y ambiente</v>
      </c>
      <c r="B172" s="27"/>
      <c r="C172" s="27"/>
      <c r="D172" s="27">
        <f>+[6]Hoja1!$D$52</f>
        <v>33022552.5</v>
      </c>
      <c r="E172" s="27"/>
      <c r="F172" s="27"/>
      <c r="G172" s="27"/>
      <c r="H172" s="17">
        <f t="shared" si="37"/>
        <v>33022552.5</v>
      </c>
      <c r="I172" s="17"/>
      <c r="J172" s="17">
        <f t="shared" si="38"/>
        <v>33022552.5</v>
      </c>
      <c r="K172" s="17"/>
      <c r="L172" s="17"/>
      <c r="M172" s="17">
        <f t="shared" si="39"/>
        <v>33022552.5</v>
      </c>
      <c r="N172" s="18">
        <f t="shared" si="33"/>
        <v>8.0969687698730791E-4</v>
      </c>
    </row>
    <row r="173" spans="1:14" s="35" customFormat="1" ht="15" hidden="1" outlineLevel="1" x14ac:dyDescent="0.25">
      <c r="A173" s="37" t="s">
        <v>157</v>
      </c>
      <c r="B173" s="27"/>
      <c r="C173" s="27"/>
      <c r="D173" s="27">
        <f>+[6]Hoja1!$D$53</f>
        <v>150000000</v>
      </c>
      <c r="E173" s="27"/>
      <c r="F173" s="27"/>
      <c r="G173" s="27"/>
      <c r="H173" s="17">
        <f t="shared" si="37"/>
        <v>150000000</v>
      </c>
      <c r="I173" s="17"/>
      <c r="J173" s="17">
        <f t="shared" si="38"/>
        <v>150000000</v>
      </c>
      <c r="K173" s="17"/>
      <c r="L173" s="17"/>
      <c r="M173" s="17">
        <f t="shared" si="39"/>
        <v>150000000</v>
      </c>
      <c r="N173" s="18">
        <f t="shared" si="33"/>
        <v>3.6779268213169222E-3</v>
      </c>
    </row>
    <row r="174" spans="1:14" s="35" customFormat="1" ht="15" collapsed="1" x14ac:dyDescent="0.25">
      <c r="A174" s="36"/>
      <c r="B174" s="27"/>
      <c r="C174" s="27"/>
      <c r="D174" s="27"/>
      <c r="E174" s="27"/>
      <c r="F174" s="27"/>
      <c r="G174" s="27"/>
      <c r="H174" s="20"/>
      <c r="I174" s="27"/>
      <c r="J174" s="21"/>
      <c r="K174" s="21"/>
      <c r="L174" s="21"/>
      <c r="M174" s="21"/>
      <c r="N174" s="22"/>
    </row>
    <row r="175" spans="1:14" s="35" customFormat="1" ht="15" x14ac:dyDescent="0.25">
      <c r="A175" s="37" t="s">
        <v>158</v>
      </c>
      <c r="B175" s="27"/>
      <c r="C175" s="27"/>
      <c r="D175" s="27"/>
      <c r="E175" s="17">
        <f>+E176</f>
        <v>1448966299.3499999</v>
      </c>
      <c r="F175" s="17"/>
      <c r="G175" s="17"/>
      <c r="H175" s="17">
        <f>+H176</f>
        <v>1448966299.3499999</v>
      </c>
      <c r="I175" s="17"/>
      <c r="J175" s="17">
        <f>+H175+I175</f>
        <v>1448966299.3499999</v>
      </c>
      <c r="K175" s="17">
        <f>+K176</f>
        <v>0</v>
      </c>
      <c r="L175" s="17">
        <f>+L176</f>
        <v>0</v>
      </c>
      <c r="M175" s="17">
        <f>+J175+K175</f>
        <v>1448966299.3499999</v>
      </c>
      <c r="N175" s="18">
        <f t="shared" ref="N175:N180" si="40">+J175/$J$194</f>
        <v>3.552794677042459E-2</v>
      </c>
    </row>
    <row r="176" spans="1:14" s="35" customFormat="1" ht="15" x14ac:dyDescent="0.25">
      <c r="A176" s="37" t="s">
        <v>159</v>
      </c>
      <c r="B176" s="27"/>
      <c r="C176" s="27"/>
      <c r="D176" s="27"/>
      <c r="E176" s="27">
        <f>SUM(E177:E180)</f>
        <v>1448966299.3499999</v>
      </c>
      <c r="F176" s="27"/>
      <c r="G176" s="27"/>
      <c r="H176" s="27">
        <f>SUM(H177:H180)</f>
        <v>1448966299.3499999</v>
      </c>
      <c r="I176" s="27"/>
      <c r="J176" s="27">
        <f>SUM(J177:J180)</f>
        <v>1448966299.3499999</v>
      </c>
      <c r="K176" s="27">
        <f>SUM(K177:K180)</f>
        <v>0</v>
      </c>
      <c r="L176" s="27">
        <f>SUM(L177:L180)</f>
        <v>0</v>
      </c>
      <c r="M176" s="27">
        <f>SUM(M177:M180)</f>
        <v>1448966299.3499999</v>
      </c>
      <c r="N176" s="18">
        <f t="shared" si="40"/>
        <v>3.552794677042459E-2</v>
      </c>
    </row>
    <row r="177" spans="1:15" s="35" customFormat="1" ht="15" hidden="1" outlineLevel="2" x14ac:dyDescent="0.25">
      <c r="A177" s="36" t="str">
        <f>+'[7]Presupuesto 2018 vs 2017'!$B$16</f>
        <v>Control y monitoreo de PRRS</v>
      </c>
      <c r="B177" s="27"/>
      <c r="C177" s="27"/>
      <c r="D177" s="27"/>
      <c r="E177" s="21">
        <f>+'[7]Presupuesto 2018 vs 2017'!$D$16</f>
        <v>182800000</v>
      </c>
      <c r="F177" s="27"/>
      <c r="G177" s="27"/>
      <c r="H177" s="20">
        <f>+B177+C177+D177+G177+E177+F177</f>
        <v>182800000</v>
      </c>
      <c r="I177" s="27"/>
      <c r="J177" s="21">
        <f>+H177+I177</f>
        <v>182800000</v>
      </c>
      <c r="K177" s="21"/>
      <c r="L177" s="21"/>
      <c r="M177" s="21">
        <f>+J177+K177+L177</f>
        <v>182800000</v>
      </c>
      <c r="N177" s="22">
        <f t="shared" si="40"/>
        <v>4.4821668195782222E-3</v>
      </c>
    </row>
    <row r="178" spans="1:15" s="35" customFormat="1" ht="15" hidden="1" outlineLevel="2" x14ac:dyDescent="0.25">
      <c r="A178" s="36" t="str">
        <f>+'[7]Presupuesto 2018 vs 2017'!$B$17</f>
        <v>Vigilancia de Influenza Porcina</v>
      </c>
      <c r="B178" s="27"/>
      <c r="C178" s="27"/>
      <c r="D178" s="27"/>
      <c r="E178" s="21">
        <f>+'[7]Presupuesto 2018 vs 2017'!$D$17</f>
        <v>49500000</v>
      </c>
      <c r="F178" s="27"/>
      <c r="G178" s="27"/>
      <c r="H178" s="20">
        <f>+B178+C178+D178+G178+E178+F178</f>
        <v>49500000</v>
      </c>
      <c r="I178" s="27"/>
      <c r="J178" s="21">
        <f>+H178+I178</f>
        <v>49500000</v>
      </c>
      <c r="K178" s="21"/>
      <c r="L178" s="21"/>
      <c r="M178" s="21">
        <f>+J178+K178+L178</f>
        <v>49500000</v>
      </c>
      <c r="N178" s="22">
        <f t="shared" si="40"/>
        <v>1.2137158510345844E-3</v>
      </c>
    </row>
    <row r="179" spans="1:15" s="35" customFormat="1" ht="15" hidden="1" outlineLevel="2" x14ac:dyDescent="0.25">
      <c r="A179" s="36" t="str">
        <f>+'[7]Presupuesto 2018 vs 2017'!$B$18</f>
        <v>Programa Nacional de Sanidad Porcina</v>
      </c>
      <c r="B179" s="27"/>
      <c r="C179" s="27"/>
      <c r="D179" s="27"/>
      <c r="E179" s="21">
        <f>+'[7]Presupuesto 2018 vs 2017'!$D$18</f>
        <v>1189610343.3499999</v>
      </c>
      <c r="F179" s="27"/>
      <c r="G179" s="27"/>
      <c r="H179" s="20">
        <f>+B179+C179+D179+G179+E179+F179</f>
        <v>1189610343.3499999</v>
      </c>
      <c r="I179" s="27"/>
      <c r="J179" s="21">
        <f>+H179+I179</f>
        <v>1189610343.3499999</v>
      </c>
      <c r="K179" s="21"/>
      <c r="L179" s="21"/>
      <c r="M179" s="21">
        <f>+J179+K179+L179</f>
        <v>1189610343.3499999</v>
      </c>
      <c r="N179" s="22">
        <f t="shared" si="40"/>
        <v>2.9168665258153315E-2</v>
      </c>
    </row>
    <row r="180" spans="1:15" s="35" customFormat="1" ht="15" hidden="1" outlineLevel="2" x14ac:dyDescent="0.25">
      <c r="A180" s="36" t="str">
        <f>+'[7]Presupuesto 2018 vs 2017'!$B$19</f>
        <v>Divulgación sanitaria</v>
      </c>
      <c r="B180" s="27"/>
      <c r="C180" s="27"/>
      <c r="D180" s="27"/>
      <c r="E180" s="21">
        <f>+'[7]Presupuesto 2018 vs 2017'!$D$19</f>
        <v>27055956</v>
      </c>
      <c r="F180" s="27"/>
      <c r="G180" s="27"/>
      <c r="H180" s="20">
        <f>+B180+C180+D180+G180+E180+F180</f>
        <v>27055956</v>
      </c>
      <c r="I180" s="27"/>
      <c r="J180" s="21">
        <f>+H180+I180</f>
        <v>27055956</v>
      </c>
      <c r="K180" s="21"/>
      <c r="L180" s="21"/>
      <c r="M180" s="21">
        <f>+J180+K180+L180</f>
        <v>27055956</v>
      </c>
      <c r="N180" s="22">
        <f t="shared" si="40"/>
        <v>6.6339884165847007E-4</v>
      </c>
    </row>
    <row r="181" spans="1:15" s="35" customFormat="1" ht="15" collapsed="1" x14ac:dyDescent="0.25">
      <c r="A181" s="36"/>
      <c r="B181" s="20"/>
      <c r="C181" s="27"/>
      <c r="D181" s="27"/>
      <c r="E181" s="27"/>
      <c r="F181" s="27"/>
      <c r="G181" s="27"/>
      <c r="H181" s="20"/>
      <c r="I181" s="27"/>
      <c r="J181" s="21"/>
      <c r="K181" s="21"/>
      <c r="L181" s="21"/>
      <c r="M181" s="21"/>
      <c r="N181" s="22"/>
    </row>
    <row r="182" spans="1:15" ht="15" x14ac:dyDescent="0.25">
      <c r="A182" s="34" t="s">
        <v>160</v>
      </c>
      <c r="B182" s="20"/>
      <c r="C182" s="20"/>
      <c r="D182" s="20"/>
      <c r="E182" s="20"/>
      <c r="F182" s="20"/>
      <c r="G182" s="20"/>
      <c r="H182" s="20"/>
      <c r="I182" s="27">
        <f>+I183+I184</f>
        <v>3605553031.081881</v>
      </c>
      <c r="J182" s="27">
        <f>+I182+H182</f>
        <v>3605553031.081881</v>
      </c>
      <c r="K182" s="27">
        <f>SUM(K183:K184)</f>
        <v>0</v>
      </c>
      <c r="L182" s="27">
        <f>SUM(L183:L184)</f>
        <v>0</v>
      </c>
      <c r="M182" s="27">
        <f>+K182+J182</f>
        <v>3605553031.081881</v>
      </c>
      <c r="N182" s="18">
        <f>+J182/$J$194</f>
        <v>8.8406401324643835E-2</v>
      </c>
      <c r="O182" s="25"/>
    </row>
    <row r="183" spans="1:15" ht="14.25" hidden="1" outlineLevel="1" x14ac:dyDescent="0.2">
      <c r="A183" s="41" t="s">
        <v>161</v>
      </c>
      <c r="B183" s="20"/>
      <c r="C183" s="20"/>
      <c r="D183" s="20"/>
      <c r="E183" s="20"/>
      <c r="F183" s="20"/>
      <c r="G183" s="20"/>
      <c r="H183" s="20"/>
      <c r="I183" s="21">
        <f>+('[1]Anexo 1'!B14+'[1]Anexo 1'!B18)*0.1</f>
        <v>2253470644.4761758</v>
      </c>
      <c r="J183" s="21">
        <f>+I183+H183</f>
        <v>2253470644.4761758</v>
      </c>
      <c r="K183" s="21"/>
      <c r="L183" s="21"/>
      <c r="M183" s="21">
        <f>+J183+K183+L183</f>
        <v>2253470644.4761758</v>
      </c>
      <c r="N183" s="22">
        <f>+J183/$J$194</f>
        <v>5.5254000829128382E-2</v>
      </c>
    </row>
    <row r="184" spans="1:15" ht="14.25" hidden="1" outlineLevel="1" x14ac:dyDescent="0.2">
      <c r="A184" s="41" t="s">
        <v>162</v>
      </c>
      <c r="B184" s="20"/>
      <c r="C184" s="20"/>
      <c r="D184" s="20"/>
      <c r="E184" s="20"/>
      <c r="F184" s="20"/>
      <c r="G184" s="20"/>
      <c r="H184" s="20"/>
      <c r="I184" s="21">
        <f>+('[1]Anexo 1'!B15+'[1]Anexo 1'!B19)*0.1</f>
        <v>1352082386.6057053</v>
      </c>
      <c r="J184" s="21">
        <f>+I184+H184</f>
        <v>1352082386.6057053</v>
      </c>
      <c r="K184" s="21"/>
      <c r="L184" s="21"/>
      <c r="M184" s="21">
        <f>+J184+K184+L184</f>
        <v>1352082386.6057053</v>
      </c>
      <c r="N184" s="22">
        <f>+J184/$J$194</f>
        <v>3.3152400495515461E-2</v>
      </c>
    </row>
    <row r="185" spans="1:15" ht="15" collapsed="1" x14ac:dyDescent="0.25">
      <c r="A185" s="26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18"/>
    </row>
    <row r="186" spans="1:15" ht="15" x14ac:dyDescent="0.25">
      <c r="A186" s="42" t="s">
        <v>163</v>
      </c>
      <c r="B186" s="17"/>
      <c r="C186" s="17"/>
      <c r="D186" s="17"/>
      <c r="E186" s="17"/>
      <c r="F186" s="17"/>
      <c r="G186" s="17"/>
      <c r="H186" s="17"/>
      <c r="I186" s="17">
        <v>1300000000</v>
      </c>
      <c r="J186" s="43">
        <f>+I186+H186</f>
        <v>1300000000</v>
      </c>
      <c r="K186" s="43"/>
      <c r="L186" s="43"/>
      <c r="M186" s="43">
        <f>+J186+K186+L186</f>
        <v>1300000000</v>
      </c>
      <c r="N186" s="18">
        <f>+J186/$J$194</f>
        <v>3.1875365784746659E-2</v>
      </c>
    </row>
    <row r="187" spans="1:15" ht="15" x14ac:dyDescent="0.25">
      <c r="A187" s="42"/>
      <c r="B187" s="17"/>
      <c r="C187" s="17"/>
      <c r="D187" s="17"/>
      <c r="E187" s="17"/>
      <c r="F187" s="17"/>
      <c r="G187" s="17"/>
      <c r="H187" s="17"/>
      <c r="I187" s="17"/>
      <c r="J187" s="43"/>
      <c r="K187" s="43"/>
      <c r="L187" s="43"/>
      <c r="M187" s="43"/>
      <c r="N187" s="18"/>
    </row>
    <row r="188" spans="1:15" ht="15" x14ac:dyDescent="0.25">
      <c r="A188" s="42" t="s">
        <v>164</v>
      </c>
      <c r="B188" s="17"/>
      <c r="C188" s="17"/>
      <c r="D188" s="17"/>
      <c r="E188" s="17"/>
      <c r="F188" s="17"/>
      <c r="G188" s="17"/>
      <c r="H188" s="17">
        <f>+B188+C188+D188+G188+F188</f>
        <v>0</v>
      </c>
      <c r="I188" s="17"/>
      <c r="J188" s="43">
        <f>+I188+H188</f>
        <v>0</v>
      </c>
      <c r="K188" s="43">
        <v>900000000</v>
      </c>
      <c r="L188" s="43"/>
      <c r="M188" s="43">
        <f>+J188+K188+L188</f>
        <v>900000000</v>
      </c>
      <c r="N188" s="18">
        <f>+J188/$J$194</f>
        <v>0</v>
      </c>
    </row>
    <row r="189" spans="1:15" ht="15" x14ac:dyDescent="0.25">
      <c r="A189" s="26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18"/>
    </row>
    <row r="190" spans="1:15" ht="15" x14ac:dyDescent="0.25">
      <c r="A190" s="34" t="s">
        <v>165</v>
      </c>
      <c r="B190" s="20"/>
      <c r="C190" s="20"/>
      <c r="D190" s="20"/>
      <c r="E190" s="20"/>
      <c r="F190" s="20"/>
      <c r="G190" s="20"/>
      <c r="H190" s="27">
        <f>+B190+C190+G190+F190</f>
        <v>0</v>
      </c>
      <c r="I190" s="27">
        <f>+I191+I192</f>
        <v>340767342.13176537</v>
      </c>
      <c r="J190" s="27">
        <f>+I190+H190</f>
        <v>340767342.13176537</v>
      </c>
      <c r="K190" s="27">
        <f>SUM(K191:K192)</f>
        <v>275497907</v>
      </c>
      <c r="L190" s="27">
        <f>SUM(L191:L192)</f>
        <v>-107618449</v>
      </c>
      <c r="M190" s="27">
        <f>+K190+J190+L190</f>
        <v>508646800.13176537</v>
      </c>
      <c r="N190" s="18">
        <f>+J190/$J$194</f>
        <v>8.3554489830353317E-3</v>
      </c>
    </row>
    <row r="191" spans="1:15" s="45" customFormat="1" ht="14.25" outlineLevel="1" x14ac:dyDescent="0.2">
      <c r="A191" s="28" t="s">
        <v>166</v>
      </c>
      <c r="B191" s="20"/>
      <c r="C191" s="20"/>
      <c r="D191" s="20"/>
      <c r="E191" s="20"/>
      <c r="F191" s="20"/>
      <c r="G191" s="20"/>
      <c r="H191" s="20">
        <f>+B191+C191+G191+F191</f>
        <v>0</v>
      </c>
      <c r="I191" s="20">
        <v>220390370.2149086</v>
      </c>
      <c r="J191" s="20">
        <f>+I191+H191</f>
        <v>220390370.2149086</v>
      </c>
      <c r="K191" s="20">
        <f>552756197-107440845-38000000-100000000</f>
        <v>307315352</v>
      </c>
      <c r="L191" s="20">
        <f>-7618449-100000000</f>
        <v>-107618449</v>
      </c>
      <c r="M191" s="20">
        <f>+J191+K191+L191</f>
        <v>420087273.2149086</v>
      </c>
      <c r="N191" s="22">
        <f>+J191/$J$194</f>
        <v>5.4038643584891893E-3</v>
      </c>
      <c r="O191" s="44"/>
    </row>
    <row r="192" spans="1:15" s="45" customFormat="1" ht="14.25" outlineLevel="1" x14ac:dyDescent="0.2">
      <c r="A192" s="28" t="s">
        <v>167</v>
      </c>
      <c r="B192" s="20"/>
      <c r="C192" s="20"/>
      <c r="D192" s="20"/>
      <c r="E192" s="20"/>
      <c r="F192" s="20"/>
      <c r="G192" s="20"/>
      <c r="H192" s="20">
        <f>+B192+C192+G192+F192</f>
        <v>0</v>
      </c>
      <c r="I192" s="20">
        <v>120376971.91685677</v>
      </c>
      <c r="J192" s="20">
        <f>+I192+H192</f>
        <v>120376971.91685677</v>
      </c>
      <c r="K192" s="20">
        <f>868182555-900000000</f>
        <v>-31817445</v>
      </c>
      <c r="L192" s="20"/>
      <c r="M192" s="20">
        <f>+J192+K192+L192</f>
        <v>88559526.916856766</v>
      </c>
      <c r="N192" s="22">
        <f>+J192/$J$194</f>
        <v>2.9515846245461428E-3</v>
      </c>
      <c r="O192" s="46"/>
    </row>
    <row r="193" spans="1:19" ht="15" x14ac:dyDescent="0.25">
      <c r="A193" s="26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18"/>
    </row>
    <row r="194" spans="1:19" ht="15" x14ac:dyDescent="0.25">
      <c r="A194" s="26" t="s">
        <v>168</v>
      </c>
      <c r="B194" s="27">
        <f>+B39+B37</f>
        <v>4920302168.8279762</v>
      </c>
      <c r="C194" s="27">
        <f>+C37+C39</f>
        <v>2295627709.5136027</v>
      </c>
      <c r="D194" s="27">
        <f>+D39+D37</f>
        <v>2285719301.7140574</v>
      </c>
      <c r="E194" s="27">
        <f>+E39+E37</f>
        <v>1535189441.0075319</v>
      </c>
      <c r="F194" s="27">
        <f>+F39+F37</f>
        <v>9065223252.3614616</v>
      </c>
      <c r="G194" s="27">
        <f>+G37+G39+G188</f>
        <v>14495598215.171797</v>
      </c>
      <c r="H194" s="27">
        <f>+B194+C194+D194+G194+E194+F194</f>
        <v>34597660088.59642</v>
      </c>
      <c r="I194" s="27">
        <f>+I190+I182+I37+I186</f>
        <v>6186185617.7982597</v>
      </c>
      <c r="J194" s="27">
        <f>+I194+H194</f>
        <v>40783845706.394684</v>
      </c>
      <c r="K194" s="27">
        <f>+K37+K39+K182+K186+K188+K190</f>
        <v>1420938752</v>
      </c>
      <c r="L194" s="27">
        <f>+L37+L39+L182+L186+L188+L190</f>
        <v>203694051</v>
      </c>
      <c r="M194" s="27">
        <f>+J194+K194+L194</f>
        <v>42408478509.394684</v>
      </c>
      <c r="N194" s="18">
        <f>+J194/$J$194</f>
        <v>1</v>
      </c>
    </row>
    <row r="195" spans="1:19" ht="15.75" thickBot="1" x14ac:dyDescent="0.3">
      <c r="A195" s="47"/>
      <c r="B195" s="48"/>
      <c r="C195" s="49"/>
      <c r="D195" s="49"/>
      <c r="E195" s="50"/>
      <c r="F195" s="49"/>
      <c r="G195" s="50"/>
      <c r="H195" s="49"/>
      <c r="I195" s="49"/>
      <c r="J195" s="49"/>
      <c r="K195" s="49"/>
      <c r="L195" s="49"/>
      <c r="M195" s="49"/>
      <c r="N195" s="51"/>
      <c r="O195" s="52"/>
      <c r="P195" s="52"/>
      <c r="Q195" s="52"/>
      <c r="R195" s="52"/>
      <c r="S195" s="52"/>
    </row>
    <row r="196" spans="1:19" ht="13.5" thickTop="1" x14ac:dyDescent="0.2">
      <c r="A196" s="53"/>
      <c r="B196" s="53"/>
      <c r="C196" s="53"/>
      <c r="D196" s="53"/>
      <c r="E196" s="53"/>
      <c r="F196" s="53"/>
      <c r="G196" s="53"/>
      <c r="H196" s="53"/>
      <c r="I196" s="53"/>
      <c r="J196" s="53"/>
      <c r="K196" s="53"/>
      <c r="L196" s="53"/>
      <c r="M196" s="53"/>
      <c r="N196" s="53"/>
    </row>
    <row r="197" spans="1:19" x14ac:dyDescent="0.2">
      <c r="A197" s="53"/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198" spans="1:19" x14ac:dyDescent="0.2">
      <c r="A198" s="53"/>
      <c r="B198" s="53"/>
      <c r="C198" s="53"/>
      <c r="D198" s="53"/>
      <c r="E198" s="53"/>
      <c r="F198" s="53"/>
      <c r="G198" s="53"/>
      <c r="H198" s="53"/>
      <c r="I198" s="54"/>
      <c r="J198" s="53"/>
      <c r="K198" s="53"/>
      <c r="L198" s="53"/>
      <c r="M198" s="53"/>
      <c r="N198" s="53"/>
    </row>
    <row r="199" spans="1:19" x14ac:dyDescent="0.2">
      <c r="A199" s="53"/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</row>
    <row r="200" spans="1:19" x14ac:dyDescent="0.2">
      <c r="A200" s="53"/>
      <c r="B200" s="53"/>
      <c r="C200" s="53"/>
      <c r="D200" s="53"/>
      <c r="E200" s="53"/>
      <c r="F200" s="53"/>
      <c r="G200" s="53"/>
      <c r="H200" s="53"/>
      <c r="I200" s="53"/>
      <c r="J200" s="53"/>
      <c r="K200" s="53"/>
      <c r="L200" s="53"/>
      <c r="M200" s="53"/>
      <c r="N200" s="53"/>
    </row>
    <row r="201" spans="1:19" x14ac:dyDescent="0.2">
      <c r="A201" s="53"/>
      <c r="B201" s="53"/>
      <c r="C201" s="53"/>
      <c r="D201" s="53"/>
      <c r="E201" s="53"/>
      <c r="F201" s="53"/>
      <c r="G201" s="53"/>
      <c r="H201" s="53"/>
      <c r="I201" s="53"/>
      <c r="J201" s="53"/>
      <c r="K201" s="53"/>
      <c r="L201" s="53"/>
      <c r="M201" s="53"/>
      <c r="N201" s="53"/>
    </row>
    <row r="202" spans="1:19" x14ac:dyDescent="0.2">
      <c r="A202" s="53"/>
      <c r="B202" s="53"/>
      <c r="C202" s="53"/>
      <c r="D202" s="53"/>
      <c r="E202" s="53"/>
      <c r="F202" s="53"/>
      <c r="G202" s="53"/>
      <c r="H202" s="53"/>
      <c r="I202" s="53"/>
      <c r="J202" s="53"/>
      <c r="K202" s="53"/>
      <c r="L202" s="53"/>
      <c r="M202" s="53"/>
      <c r="N202" s="53"/>
    </row>
    <row r="203" spans="1:19" x14ac:dyDescent="0.2">
      <c r="A203" s="53"/>
      <c r="B203" s="53"/>
      <c r="C203" s="53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</row>
    <row r="204" spans="1:19" x14ac:dyDescent="0.2">
      <c r="A204" s="53"/>
      <c r="B204" s="53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</row>
    <row r="205" spans="1:19" x14ac:dyDescent="0.2">
      <c r="A205" s="53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</row>
    <row r="206" spans="1:19" x14ac:dyDescent="0.2">
      <c r="A206" s="53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</row>
    <row r="207" spans="1:19" x14ac:dyDescent="0.2">
      <c r="A207" s="53"/>
      <c r="B207" s="53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</row>
    <row r="208" spans="1:19" x14ac:dyDescent="0.2">
      <c r="A208" s="53"/>
      <c r="B208" s="53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</row>
    <row r="209" spans="1:14" x14ac:dyDescent="0.2">
      <c r="A209" s="53"/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</row>
    <row r="210" spans="1:14" x14ac:dyDescent="0.2">
      <c r="A210" s="53"/>
      <c r="B210" s="53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</row>
    <row r="211" spans="1:14" x14ac:dyDescent="0.2">
      <c r="A211" s="53"/>
      <c r="B211" s="53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</row>
    <row r="212" spans="1:14" x14ac:dyDescent="0.2">
      <c r="A212" s="53"/>
      <c r="B212" s="53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</row>
    <row r="213" spans="1:14" x14ac:dyDescent="0.2">
      <c r="A213" s="53"/>
      <c r="B213" s="53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</row>
    <row r="214" spans="1:14" x14ac:dyDescent="0.2">
      <c r="A214" s="53"/>
      <c r="B214" s="53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</row>
    <row r="215" spans="1:14" x14ac:dyDescent="0.2">
      <c r="A215" s="53"/>
      <c r="B215" s="53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</row>
    <row r="216" spans="1:14" x14ac:dyDescent="0.2">
      <c r="A216" s="53"/>
      <c r="B216" s="53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</row>
    <row r="217" spans="1:14" x14ac:dyDescent="0.2">
      <c r="A217" s="53"/>
      <c r="B217" s="53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</row>
    <row r="218" spans="1:14" x14ac:dyDescent="0.2">
      <c r="A218" s="53"/>
      <c r="B218" s="53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</row>
    <row r="219" spans="1:14" x14ac:dyDescent="0.2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</row>
    <row r="220" spans="1:14" x14ac:dyDescent="0.2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</row>
    <row r="221" spans="1:14" x14ac:dyDescent="0.2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</row>
    <row r="222" spans="1:14" x14ac:dyDescent="0.2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</row>
    <row r="223" spans="1:14" x14ac:dyDescent="0.2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</row>
    <row r="224" spans="1:14" x14ac:dyDescent="0.2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</row>
    <row r="225" spans="1:14" x14ac:dyDescent="0.2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</row>
    <row r="226" spans="1:14" x14ac:dyDescent="0.2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</row>
    <row r="227" spans="1:14" x14ac:dyDescent="0.2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</row>
    <row r="228" spans="1:14" x14ac:dyDescent="0.2">
      <c r="A228" s="53"/>
      <c r="B228" s="53"/>
      <c r="C228" s="53"/>
      <c r="D228" s="53"/>
      <c r="E228" s="53"/>
      <c r="F228" s="53"/>
      <c r="G228" s="53"/>
      <c r="H228" s="53"/>
      <c r="I228" s="53"/>
      <c r="J228" s="53"/>
      <c r="K228" s="53"/>
      <c r="L228" s="53"/>
      <c r="M228" s="53"/>
      <c r="N228" s="53"/>
    </row>
    <row r="229" spans="1:14" x14ac:dyDescent="0.2">
      <c r="A229" s="53"/>
      <c r="B229" s="53"/>
      <c r="C229" s="53"/>
      <c r="D229" s="53"/>
      <c r="E229" s="53"/>
      <c r="F229" s="53"/>
      <c r="G229" s="53"/>
      <c r="H229" s="53"/>
      <c r="I229" s="53"/>
      <c r="J229" s="53"/>
      <c r="K229" s="53"/>
      <c r="L229" s="53"/>
      <c r="M229" s="53"/>
      <c r="N229" s="53"/>
    </row>
    <row r="230" spans="1:14" x14ac:dyDescent="0.2">
      <c r="A230" s="53"/>
      <c r="B230" s="53"/>
      <c r="C230" s="53"/>
      <c r="D230" s="53"/>
      <c r="E230" s="53"/>
      <c r="F230" s="53"/>
      <c r="G230" s="53"/>
      <c r="H230" s="53"/>
      <c r="I230" s="53"/>
      <c r="J230" s="53"/>
      <c r="K230" s="53"/>
      <c r="L230" s="53"/>
      <c r="M230" s="53"/>
      <c r="N230" s="53"/>
    </row>
    <row r="231" spans="1:14" x14ac:dyDescent="0.2">
      <c r="A231" s="53"/>
      <c r="B231" s="53"/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</row>
    <row r="232" spans="1:14" x14ac:dyDescent="0.2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</row>
    <row r="233" spans="1:14" x14ac:dyDescent="0.2">
      <c r="A233" s="53"/>
      <c r="B233" s="53"/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</row>
    <row r="234" spans="1:14" x14ac:dyDescent="0.2">
      <c r="A234" s="53"/>
      <c r="B234" s="53"/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</row>
    <row r="235" spans="1:14" x14ac:dyDescent="0.2">
      <c r="A235" s="53"/>
      <c r="B235" s="53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</row>
    <row r="236" spans="1:14" x14ac:dyDescent="0.2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</row>
    <row r="237" spans="1:14" x14ac:dyDescent="0.2">
      <c r="A237" s="53"/>
      <c r="B237" s="53"/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</row>
    <row r="238" spans="1:14" x14ac:dyDescent="0.2">
      <c r="A238" s="53"/>
      <c r="B238" s="53"/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</row>
    <row r="239" spans="1:14" x14ac:dyDescent="0.2">
      <c r="A239" s="53"/>
      <c r="B239" s="53"/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</row>
    <row r="240" spans="1:14" x14ac:dyDescent="0.2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</row>
    <row r="241" spans="1:14" x14ac:dyDescent="0.2">
      <c r="A241" s="53"/>
      <c r="B241" s="53"/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</row>
    <row r="242" spans="1:14" x14ac:dyDescent="0.2">
      <c r="A242" s="53"/>
      <c r="B242" s="53"/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</row>
    <row r="243" spans="1:14" x14ac:dyDescent="0.2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</row>
    <row r="244" spans="1:14" x14ac:dyDescent="0.2">
      <c r="A244" s="53"/>
      <c r="B244" s="53"/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</row>
    <row r="245" spans="1:14" x14ac:dyDescent="0.2">
      <c r="A245" s="53"/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</row>
    <row r="246" spans="1:14" x14ac:dyDescent="0.2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</row>
    <row r="247" spans="1:14" x14ac:dyDescent="0.2">
      <c r="A247" s="53"/>
      <c r="B247" s="53"/>
      <c r="C247" s="53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</row>
    <row r="248" spans="1:14" x14ac:dyDescent="0.2">
      <c r="A248" s="53"/>
      <c r="B248" s="53"/>
      <c r="C248" s="53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</row>
    <row r="249" spans="1:14" x14ac:dyDescent="0.2">
      <c r="A249" s="53"/>
      <c r="B249" s="53"/>
      <c r="C249" s="53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</row>
    <row r="250" spans="1:14" x14ac:dyDescent="0.2">
      <c r="A250" s="53"/>
      <c r="B250" s="53"/>
      <c r="C250" s="53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</row>
    <row r="251" spans="1:14" x14ac:dyDescent="0.2">
      <c r="A251" s="53"/>
      <c r="B251" s="53"/>
      <c r="C251" s="53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</row>
    <row r="252" spans="1:14" x14ac:dyDescent="0.2">
      <c r="A252" s="53"/>
      <c r="B252" s="53"/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</row>
    <row r="253" spans="1:14" x14ac:dyDescent="0.2">
      <c r="A253" s="53"/>
      <c r="B253" s="53"/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</row>
    <row r="254" spans="1:14" x14ac:dyDescent="0.2">
      <c r="A254" s="53"/>
      <c r="B254" s="53"/>
      <c r="C254" s="53"/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</row>
    <row r="255" spans="1:14" x14ac:dyDescent="0.2">
      <c r="A255" s="53"/>
      <c r="B255" s="53"/>
      <c r="C255" s="53"/>
      <c r="D255" s="53"/>
      <c r="E255" s="53"/>
      <c r="F255" s="53"/>
      <c r="G255" s="53"/>
      <c r="H255" s="53"/>
      <c r="I255" s="53"/>
      <c r="J255" s="53"/>
      <c r="K255" s="53"/>
      <c r="L255" s="53"/>
      <c r="M255" s="53"/>
      <c r="N255" s="53"/>
    </row>
    <row r="256" spans="1:14" x14ac:dyDescent="0.2">
      <c r="A256" s="53"/>
      <c r="B256" s="53"/>
      <c r="C256" s="53"/>
      <c r="D256" s="53"/>
      <c r="E256" s="53"/>
      <c r="F256" s="53"/>
      <c r="G256" s="53"/>
      <c r="H256" s="53"/>
      <c r="I256" s="53"/>
      <c r="J256" s="53"/>
      <c r="K256" s="53"/>
      <c r="L256" s="53"/>
      <c r="M256" s="53"/>
      <c r="N256" s="53"/>
    </row>
    <row r="257" spans="1:14" x14ac:dyDescent="0.2">
      <c r="A257" s="53"/>
      <c r="B257" s="53"/>
      <c r="C257" s="53"/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</row>
    <row r="258" spans="1:14" x14ac:dyDescent="0.2">
      <c r="A258" s="53"/>
      <c r="B258" s="53"/>
      <c r="C258" s="53"/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</row>
    <row r="259" spans="1:14" x14ac:dyDescent="0.2">
      <c r="A259" s="53"/>
      <c r="B259" s="53"/>
      <c r="C259" s="53"/>
      <c r="D259" s="53"/>
      <c r="E259" s="53"/>
      <c r="F259" s="53"/>
      <c r="G259" s="53"/>
      <c r="H259" s="53"/>
      <c r="I259" s="53"/>
      <c r="J259" s="53"/>
      <c r="K259" s="53"/>
      <c r="L259" s="53"/>
      <c r="M259" s="53"/>
      <c r="N259" s="53"/>
    </row>
    <row r="260" spans="1:14" x14ac:dyDescent="0.2">
      <c r="A260" s="53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</row>
    <row r="261" spans="1:14" x14ac:dyDescent="0.2">
      <c r="A261" s="53"/>
      <c r="B261" s="53"/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</row>
    <row r="262" spans="1:14" x14ac:dyDescent="0.2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</row>
    <row r="263" spans="1:14" x14ac:dyDescent="0.2">
      <c r="A263" s="53"/>
      <c r="B263" s="53"/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</row>
    <row r="264" spans="1:14" x14ac:dyDescent="0.2">
      <c r="A264" s="53"/>
      <c r="B264" s="53"/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</row>
  </sheetData>
  <mergeCells count="4">
    <mergeCell ref="A1:N1"/>
    <mergeCell ref="A2:N2"/>
    <mergeCell ref="A3:N3"/>
    <mergeCell ref="A4:N4"/>
  </mergeCells>
  <printOptions horizontalCentered="1"/>
  <pageMargins left="0.39370078740157483" right="0.39370078740157483" top="0.39370078740157483" bottom="0.39370078740157483" header="0" footer="0"/>
  <pageSetup scale="41" fitToHeight="3" orientation="portrait" horizontalDpi="4294967293" vertic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2 </vt:lpstr>
      <vt:lpstr>'Anexo 2 '!Área_de_impresión</vt:lpstr>
      <vt:lpstr>'Anexo 2 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Rubio</dc:creator>
  <cp:lastModifiedBy>Oscar Rubio</cp:lastModifiedBy>
  <dcterms:created xsi:type="dcterms:W3CDTF">2019-10-16T15:45:41Z</dcterms:created>
  <dcterms:modified xsi:type="dcterms:W3CDTF">2019-10-16T15:46:04Z</dcterms:modified>
</cp:coreProperties>
</file>