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5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hidden="1">#REF!</definedName>
    <definedName name="ANEXO" hidden="1">'[8]Inversión total en programas'!$A$50:$IV$50,'[8]Inversión total en programas'!$A$60:$IV$63</definedName>
    <definedName name="_xlnm.Print_Area" localSheetId="0">'Anexo 2 '!$A$1:$M$201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'[10]Anexo 1 Minagricultura'!#REF!</definedName>
    <definedName name="CABEZAS_PROYEC">#REF!</definedName>
    <definedName name="CUOTAPPC2005">#REF!</definedName>
    <definedName name="CUOTAPPC2013">#REF!</definedName>
    <definedName name="CUOTAPPC203">#REF!</definedName>
    <definedName name="DIAG_PPC">#REF!</definedName>
    <definedName name="DISTRIBUIDOR">#REF!</definedName>
    <definedName name="Dólar">#REF!</definedName>
    <definedName name="eeeee">'[1]Ejecución ingresos 2014'!#REF!</definedName>
    <definedName name="EPPC">#REF!</definedName>
    <definedName name="Euro">#REF!</definedName>
    <definedName name="FDGFDG">#REF!</definedName>
    <definedName name="FECHA_DE_RECIBIDO">[11]BASE!$E$3:$E$177</definedName>
    <definedName name="FOMENTO">#REF!</definedName>
    <definedName name="FOMENTOS">'[14]Anexo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'[15]Inversión total en programas'!$B$86</definedName>
    <definedName name="RESERV_FUTU">#REF!</definedName>
    <definedName name="saldo">'[1]Ejecución ingresos 2014'!#REF!</definedName>
    <definedName name="saldos">'[1]Ejecución ingresos 2014'!#REF!</definedName>
    <definedName name="SUPERA2004">#REF!</definedName>
    <definedName name="SUPERA2005">#REF!</definedName>
    <definedName name="SUPERA2010">'[15]Anexo 1 Minagricultura'!$C$21</definedName>
    <definedName name="SUPERA2012">#REF!</definedName>
    <definedName name="SUPERAVIT">#REF!</definedName>
    <definedName name="SUPERAVIT2005_FNP">#REF!</definedName>
    <definedName name="SUPERAVITPPC_2005">#REF!</definedName>
    <definedName name="_xlnm.Print_Titles" localSheetId="0">'Anexo 2 '!$1:$6</definedName>
    <definedName name="_xlnm.Print_Titles">#REF!</definedName>
    <definedName name="VTAS2005">#REF!</definedName>
    <definedName name="xx">[16]Ingresos!$C$19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'[18]Ingresos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8" i="1" l="1"/>
  <c r="H198" i="1"/>
  <c r="J198" i="1" s="1"/>
  <c r="M198" i="1" s="1"/>
  <c r="L197" i="1"/>
  <c r="L196" i="1" s="1"/>
  <c r="K197" i="1"/>
  <c r="H197" i="1"/>
  <c r="J197" i="1" s="1"/>
  <c r="K196" i="1"/>
  <c r="I196" i="1"/>
  <c r="H196" i="1"/>
  <c r="J194" i="1"/>
  <c r="M194" i="1" s="1"/>
  <c r="H194" i="1"/>
  <c r="J192" i="1"/>
  <c r="M192" i="1" s="1"/>
  <c r="J191" i="1"/>
  <c r="M191" i="1" s="1"/>
  <c r="L190" i="1"/>
  <c r="K190" i="1"/>
  <c r="J190" i="1"/>
  <c r="M190" i="1" s="1"/>
  <c r="I190" i="1"/>
  <c r="E188" i="1"/>
  <c r="H188" i="1" s="1"/>
  <c r="J188" i="1" s="1"/>
  <c r="M188" i="1" s="1"/>
  <c r="J187" i="1"/>
  <c r="M187" i="1" s="1"/>
  <c r="E187" i="1"/>
  <c r="H187" i="1" s="1"/>
  <c r="E186" i="1"/>
  <c r="L185" i="1"/>
  <c r="K185" i="1"/>
  <c r="K184" i="1" s="1"/>
  <c r="L184" i="1"/>
  <c r="M182" i="1"/>
  <c r="J181" i="1"/>
  <c r="M181" i="1" s="1"/>
  <c r="H181" i="1"/>
  <c r="D181" i="1"/>
  <c r="D180" i="1"/>
  <c r="H180" i="1" s="1"/>
  <c r="J180" i="1" s="1"/>
  <c r="M180" i="1" s="1"/>
  <c r="H179" i="1"/>
  <c r="J179" i="1" s="1"/>
  <c r="M179" i="1" s="1"/>
  <c r="D179" i="1"/>
  <c r="J178" i="1"/>
  <c r="M178" i="1" s="1"/>
  <c r="D178" i="1"/>
  <c r="H178" i="1" s="1"/>
  <c r="H177" i="1"/>
  <c r="J177" i="1" s="1"/>
  <c r="M177" i="1" s="1"/>
  <c r="D177" i="1"/>
  <c r="H176" i="1"/>
  <c r="J176" i="1" s="1"/>
  <c r="M176" i="1" s="1"/>
  <c r="D176" i="1"/>
  <c r="H175" i="1"/>
  <c r="D175" i="1"/>
  <c r="L174" i="1"/>
  <c r="K174" i="1"/>
  <c r="D174" i="1"/>
  <c r="H173" i="1"/>
  <c r="J173" i="1" s="1"/>
  <c r="M173" i="1" s="1"/>
  <c r="D173" i="1"/>
  <c r="M172" i="1"/>
  <c r="D172" i="1"/>
  <c r="H172" i="1" s="1"/>
  <c r="J172" i="1" s="1"/>
  <c r="D171" i="1"/>
  <c r="L170" i="1"/>
  <c r="L169" i="1" s="1"/>
  <c r="K170" i="1"/>
  <c r="K169" i="1"/>
  <c r="D168" i="1"/>
  <c r="H168" i="1" s="1"/>
  <c r="J168" i="1" s="1"/>
  <c r="M168" i="1" s="1"/>
  <c r="D167" i="1"/>
  <c r="H167" i="1" s="1"/>
  <c r="J167" i="1" s="1"/>
  <c r="M167" i="1" s="1"/>
  <c r="H166" i="1"/>
  <c r="J166" i="1" s="1"/>
  <c r="M166" i="1" s="1"/>
  <c r="D166" i="1"/>
  <c r="D165" i="1"/>
  <c r="H165" i="1" s="1"/>
  <c r="J165" i="1" s="1"/>
  <c r="M165" i="1" s="1"/>
  <c r="D164" i="1"/>
  <c r="H164" i="1" s="1"/>
  <c r="J164" i="1" s="1"/>
  <c r="M164" i="1" s="1"/>
  <c r="J163" i="1"/>
  <c r="D163" i="1"/>
  <c r="H163" i="1" s="1"/>
  <c r="L162" i="1"/>
  <c r="K162" i="1"/>
  <c r="M161" i="1"/>
  <c r="D160" i="1"/>
  <c r="H160" i="1" s="1"/>
  <c r="J160" i="1" s="1"/>
  <c r="M160" i="1" s="1"/>
  <c r="H159" i="1"/>
  <c r="J159" i="1" s="1"/>
  <c r="M159" i="1" s="1"/>
  <c r="D159" i="1"/>
  <c r="D158" i="1"/>
  <c r="H158" i="1" s="1"/>
  <c r="J158" i="1" s="1"/>
  <c r="M158" i="1" s="1"/>
  <c r="H157" i="1"/>
  <c r="J157" i="1" s="1"/>
  <c r="D157" i="1"/>
  <c r="L156" i="1"/>
  <c r="L155" i="1" s="1"/>
  <c r="K156" i="1"/>
  <c r="K155" i="1"/>
  <c r="H154" i="1"/>
  <c r="J154" i="1" s="1"/>
  <c r="M154" i="1" s="1"/>
  <c r="D154" i="1"/>
  <c r="D153" i="1"/>
  <c r="H152" i="1"/>
  <c r="J152" i="1" s="1"/>
  <c r="M152" i="1" s="1"/>
  <c r="D152" i="1"/>
  <c r="L151" i="1"/>
  <c r="K151" i="1"/>
  <c r="K150" i="1"/>
  <c r="J148" i="1"/>
  <c r="M148" i="1" s="1"/>
  <c r="H148" i="1"/>
  <c r="C148" i="1"/>
  <c r="J147" i="1"/>
  <c r="M147" i="1" s="1"/>
  <c r="C147" i="1"/>
  <c r="H147" i="1" s="1"/>
  <c r="H146" i="1"/>
  <c r="J146" i="1" s="1"/>
  <c r="M146" i="1" s="1"/>
  <c r="C146" i="1"/>
  <c r="C145" i="1"/>
  <c r="H145" i="1" s="1"/>
  <c r="J145" i="1" s="1"/>
  <c r="L144" i="1"/>
  <c r="K144" i="1"/>
  <c r="C144" i="1"/>
  <c r="H144" i="1" s="1"/>
  <c r="C143" i="1"/>
  <c r="H143" i="1" s="1"/>
  <c r="J143" i="1" s="1"/>
  <c r="M143" i="1" s="1"/>
  <c r="C142" i="1"/>
  <c r="H142" i="1" s="1"/>
  <c r="J142" i="1" s="1"/>
  <c r="M142" i="1" s="1"/>
  <c r="H141" i="1"/>
  <c r="J141" i="1" s="1"/>
  <c r="M141" i="1" s="1"/>
  <c r="C141" i="1"/>
  <c r="H140" i="1"/>
  <c r="J140" i="1" s="1"/>
  <c r="M140" i="1" s="1"/>
  <c r="C140" i="1"/>
  <c r="C139" i="1"/>
  <c r="H139" i="1" s="1"/>
  <c r="J139" i="1" s="1"/>
  <c r="M139" i="1" s="1"/>
  <c r="M138" i="1"/>
  <c r="C138" i="1"/>
  <c r="H138" i="1" s="1"/>
  <c r="J138" i="1" s="1"/>
  <c r="C137" i="1"/>
  <c r="L136" i="1"/>
  <c r="K136" i="1"/>
  <c r="K128" i="1" s="1"/>
  <c r="H135" i="1"/>
  <c r="J135" i="1" s="1"/>
  <c r="M135" i="1" s="1"/>
  <c r="C135" i="1"/>
  <c r="M134" i="1"/>
  <c r="J134" i="1"/>
  <c r="C134" i="1"/>
  <c r="H134" i="1" s="1"/>
  <c r="J133" i="1"/>
  <c r="M133" i="1" s="1"/>
  <c r="H133" i="1"/>
  <c r="C133" i="1"/>
  <c r="M132" i="1"/>
  <c r="C132" i="1"/>
  <c r="H132" i="1" s="1"/>
  <c r="J132" i="1" s="1"/>
  <c r="H131" i="1"/>
  <c r="J131" i="1" s="1"/>
  <c r="M131" i="1" s="1"/>
  <c r="C131" i="1"/>
  <c r="C130" i="1"/>
  <c r="L129" i="1"/>
  <c r="K129" i="1"/>
  <c r="L128" i="1"/>
  <c r="G126" i="1"/>
  <c r="H126" i="1" s="1"/>
  <c r="J126" i="1" s="1"/>
  <c r="M126" i="1" s="1"/>
  <c r="H125" i="1"/>
  <c r="G125" i="1"/>
  <c r="M124" i="1"/>
  <c r="G124" i="1"/>
  <c r="H124" i="1" s="1"/>
  <c r="J124" i="1" s="1"/>
  <c r="L123" i="1"/>
  <c r="K123" i="1"/>
  <c r="G123" i="1"/>
  <c r="G122" i="1"/>
  <c r="H122" i="1" s="1"/>
  <c r="J122" i="1" s="1"/>
  <c r="M122" i="1" s="1"/>
  <c r="G121" i="1"/>
  <c r="G120" i="1" s="1"/>
  <c r="L120" i="1"/>
  <c r="K120" i="1"/>
  <c r="J119" i="1"/>
  <c r="M119" i="1" s="1"/>
  <c r="G119" i="1"/>
  <c r="H119" i="1" s="1"/>
  <c r="J118" i="1"/>
  <c r="M118" i="1" s="1"/>
  <c r="H118" i="1"/>
  <c r="G118" i="1"/>
  <c r="G117" i="1"/>
  <c r="H117" i="1" s="1"/>
  <c r="J117" i="1" s="1"/>
  <c r="M117" i="1" s="1"/>
  <c r="H116" i="1"/>
  <c r="J116" i="1" s="1"/>
  <c r="M116" i="1" s="1"/>
  <c r="G116" i="1"/>
  <c r="M115" i="1"/>
  <c r="G115" i="1"/>
  <c r="H115" i="1" s="1"/>
  <c r="J115" i="1" s="1"/>
  <c r="M114" i="1"/>
  <c r="H114" i="1"/>
  <c r="J114" i="1" s="1"/>
  <c r="G114" i="1"/>
  <c r="L113" i="1"/>
  <c r="K113" i="1"/>
  <c r="H113" i="1"/>
  <c r="H112" i="1"/>
  <c r="J112" i="1" s="1"/>
  <c r="M112" i="1" s="1"/>
  <c r="G112" i="1"/>
  <c r="G111" i="1"/>
  <c r="H111" i="1" s="1"/>
  <c r="H110" i="1" s="1"/>
  <c r="L110" i="1"/>
  <c r="K110" i="1"/>
  <c r="G110" i="1"/>
  <c r="H109" i="1"/>
  <c r="J109" i="1" s="1"/>
  <c r="M109" i="1" s="1"/>
  <c r="G109" i="1"/>
  <c r="G108" i="1"/>
  <c r="H108" i="1" s="1"/>
  <c r="J108" i="1" s="1"/>
  <c r="M108" i="1" s="1"/>
  <c r="M107" i="1"/>
  <c r="J107" i="1"/>
  <c r="H107" i="1"/>
  <c r="G107" i="1"/>
  <c r="G106" i="1"/>
  <c r="L105" i="1"/>
  <c r="L104" i="1" s="1"/>
  <c r="K105" i="1"/>
  <c r="J102" i="1"/>
  <c r="M102" i="1" s="1"/>
  <c r="F102" i="1"/>
  <c r="H102" i="1" s="1"/>
  <c r="J101" i="1"/>
  <c r="H101" i="1"/>
  <c r="F101" i="1"/>
  <c r="L100" i="1"/>
  <c r="K100" i="1"/>
  <c r="H100" i="1"/>
  <c r="F100" i="1"/>
  <c r="F99" i="1"/>
  <c r="H98" i="1"/>
  <c r="F98" i="1"/>
  <c r="L97" i="1"/>
  <c r="K97" i="1"/>
  <c r="M96" i="1"/>
  <c r="J96" i="1"/>
  <c r="H96" i="1"/>
  <c r="F96" i="1"/>
  <c r="F95" i="1"/>
  <c r="H95" i="1" s="1"/>
  <c r="J95" i="1" s="1"/>
  <c r="M95" i="1" s="1"/>
  <c r="H94" i="1"/>
  <c r="J94" i="1" s="1"/>
  <c r="M94" i="1" s="1"/>
  <c r="F94" i="1"/>
  <c r="J93" i="1"/>
  <c r="M93" i="1" s="1"/>
  <c r="F93" i="1"/>
  <c r="H93" i="1" s="1"/>
  <c r="H92" i="1"/>
  <c r="F92" i="1"/>
  <c r="L91" i="1"/>
  <c r="K91" i="1"/>
  <c r="H90" i="1"/>
  <c r="J90" i="1" s="1"/>
  <c r="M90" i="1" s="1"/>
  <c r="F90" i="1"/>
  <c r="H89" i="1"/>
  <c r="J89" i="1" s="1"/>
  <c r="M89" i="1" s="1"/>
  <c r="F89" i="1"/>
  <c r="H88" i="1"/>
  <c r="J88" i="1" s="1"/>
  <c r="M88" i="1" s="1"/>
  <c r="F88" i="1"/>
  <c r="F87" i="1"/>
  <c r="H87" i="1" s="1"/>
  <c r="J87" i="1" s="1"/>
  <c r="M87" i="1" s="1"/>
  <c r="F86" i="1"/>
  <c r="H86" i="1" s="1"/>
  <c r="J86" i="1" s="1"/>
  <c r="M86" i="1" s="1"/>
  <c r="F85" i="1"/>
  <c r="H85" i="1" s="1"/>
  <c r="J85" i="1" s="1"/>
  <c r="M85" i="1" s="1"/>
  <c r="F84" i="1"/>
  <c r="H84" i="1" s="1"/>
  <c r="J84" i="1" s="1"/>
  <c r="M84" i="1" s="1"/>
  <c r="F83" i="1"/>
  <c r="H83" i="1" s="1"/>
  <c r="J83" i="1" s="1"/>
  <c r="M83" i="1" s="1"/>
  <c r="H82" i="1"/>
  <c r="F82" i="1"/>
  <c r="L81" i="1"/>
  <c r="K81" i="1"/>
  <c r="F80" i="1"/>
  <c r="H80" i="1" s="1"/>
  <c r="J80" i="1" s="1"/>
  <c r="M80" i="1" s="1"/>
  <c r="H79" i="1"/>
  <c r="J79" i="1" s="1"/>
  <c r="M79" i="1" s="1"/>
  <c r="F79" i="1"/>
  <c r="J78" i="1"/>
  <c r="M78" i="1" s="1"/>
  <c r="F78" i="1"/>
  <c r="H78" i="1" s="1"/>
  <c r="H77" i="1"/>
  <c r="J77" i="1" s="1"/>
  <c r="M77" i="1" s="1"/>
  <c r="F77" i="1"/>
  <c r="F76" i="1"/>
  <c r="L75" i="1"/>
  <c r="L74" i="1" s="1"/>
  <c r="K75" i="1"/>
  <c r="K74" i="1"/>
  <c r="M72" i="1"/>
  <c r="B72" i="1"/>
  <c r="H72" i="1" s="1"/>
  <c r="J72" i="1" s="1"/>
  <c r="M71" i="1"/>
  <c r="H71" i="1"/>
  <c r="J71" i="1" s="1"/>
  <c r="J70" i="1" s="1"/>
  <c r="B71" i="1"/>
  <c r="L70" i="1"/>
  <c r="M70" i="1" s="1"/>
  <c r="K70" i="1"/>
  <c r="H70" i="1"/>
  <c r="H69" i="1"/>
  <c r="J69" i="1" s="1"/>
  <c r="M69" i="1" s="1"/>
  <c r="B69" i="1"/>
  <c r="B68" i="1"/>
  <c r="H68" i="1" s="1"/>
  <c r="J68" i="1" s="1"/>
  <c r="M68" i="1" s="1"/>
  <c r="B67" i="1"/>
  <c r="J66" i="1"/>
  <c r="B66" i="1"/>
  <c r="H66" i="1" s="1"/>
  <c r="L65" i="1"/>
  <c r="K65" i="1"/>
  <c r="H64" i="1"/>
  <c r="J64" i="1" s="1"/>
  <c r="M64" i="1" s="1"/>
  <c r="B64" i="1"/>
  <c r="M63" i="1"/>
  <c r="J63" i="1"/>
  <c r="B63" i="1"/>
  <c r="H63" i="1" s="1"/>
  <c r="H62" i="1"/>
  <c r="B62" i="1"/>
  <c r="L61" i="1"/>
  <c r="K61" i="1"/>
  <c r="B61" i="1"/>
  <c r="H60" i="1"/>
  <c r="J60" i="1" s="1"/>
  <c r="M60" i="1" s="1"/>
  <c r="B60" i="1"/>
  <c r="J59" i="1"/>
  <c r="M59" i="1" s="1"/>
  <c r="H59" i="1"/>
  <c r="B59" i="1"/>
  <c r="B58" i="1"/>
  <c r="B57" i="1" s="1"/>
  <c r="L57" i="1"/>
  <c r="K57" i="1"/>
  <c r="J56" i="1"/>
  <c r="M56" i="1" s="1"/>
  <c r="B56" i="1"/>
  <c r="H56" i="1" s="1"/>
  <c r="J55" i="1"/>
  <c r="M55" i="1" s="1"/>
  <c r="H55" i="1"/>
  <c r="H54" i="1"/>
  <c r="J54" i="1" s="1"/>
  <c r="M54" i="1" s="1"/>
  <c r="H53" i="1"/>
  <c r="J53" i="1" s="1"/>
  <c r="M53" i="1" s="1"/>
  <c r="L52" i="1"/>
  <c r="K52" i="1"/>
  <c r="H52" i="1"/>
  <c r="J52" i="1" s="1"/>
  <c r="M52" i="1" s="1"/>
  <c r="B52" i="1"/>
  <c r="H51" i="1"/>
  <c r="J51" i="1" s="1"/>
  <c r="M51" i="1" s="1"/>
  <c r="H50" i="1"/>
  <c r="J50" i="1" s="1"/>
  <c r="M50" i="1" s="1"/>
  <c r="L49" i="1"/>
  <c r="K49" i="1"/>
  <c r="B49" i="1"/>
  <c r="B48" i="1" s="1"/>
  <c r="H48" i="1" s="1"/>
  <c r="J48" i="1" s="1"/>
  <c r="M48" i="1" s="1"/>
  <c r="L48" i="1"/>
  <c r="L46" i="1" s="1"/>
  <c r="K48" i="1"/>
  <c r="K46" i="1" s="1"/>
  <c r="B47" i="1"/>
  <c r="H47" i="1" s="1"/>
  <c r="J45" i="1"/>
  <c r="M45" i="1" s="1"/>
  <c r="H45" i="1"/>
  <c r="B45" i="1"/>
  <c r="H44" i="1"/>
  <c r="J44" i="1" s="1"/>
  <c r="M44" i="1" s="1"/>
  <c r="B44" i="1"/>
  <c r="H43" i="1"/>
  <c r="H42" i="1" s="1"/>
  <c r="B43" i="1"/>
  <c r="L42" i="1"/>
  <c r="K42" i="1"/>
  <c r="B42" i="1"/>
  <c r="K41" i="1"/>
  <c r="L36" i="1"/>
  <c r="K36" i="1"/>
  <c r="K37" i="1" s="1"/>
  <c r="C36" i="1"/>
  <c r="J35" i="1"/>
  <c r="M35" i="1" s="1"/>
  <c r="I35" i="1"/>
  <c r="H35" i="1"/>
  <c r="I34" i="1"/>
  <c r="H34" i="1"/>
  <c r="J34" i="1" s="1"/>
  <c r="M34" i="1" s="1"/>
  <c r="I33" i="1"/>
  <c r="H33" i="1"/>
  <c r="J33" i="1" s="1"/>
  <c r="M33" i="1" s="1"/>
  <c r="G33" i="1"/>
  <c r="F33" i="1"/>
  <c r="B33" i="1"/>
  <c r="I32" i="1"/>
  <c r="G32" i="1"/>
  <c r="F32" i="1"/>
  <c r="H32" i="1" s="1"/>
  <c r="J32" i="1" s="1"/>
  <c r="M32" i="1" s="1"/>
  <c r="D32" i="1"/>
  <c r="C32" i="1"/>
  <c r="B32" i="1"/>
  <c r="I31" i="1"/>
  <c r="H31" i="1"/>
  <c r="J31" i="1" s="1"/>
  <c r="M31" i="1" s="1"/>
  <c r="I30" i="1"/>
  <c r="H30" i="1"/>
  <c r="J30" i="1" s="1"/>
  <c r="M30" i="1" s="1"/>
  <c r="G30" i="1"/>
  <c r="F30" i="1"/>
  <c r="D30" i="1"/>
  <c r="C30" i="1"/>
  <c r="B30" i="1"/>
  <c r="I29" i="1"/>
  <c r="G29" i="1"/>
  <c r="H29" i="1" s="1"/>
  <c r="J29" i="1" s="1"/>
  <c r="M29" i="1" s="1"/>
  <c r="J28" i="1"/>
  <c r="M28" i="1" s="1"/>
  <c r="I28" i="1"/>
  <c r="G28" i="1"/>
  <c r="E28" i="1"/>
  <c r="D28" i="1"/>
  <c r="C28" i="1"/>
  <c r="B28" i="1"/>
  <c r="H28" i="1" s="1"/>
  <c r="J27" i="1"/>
  <c r="M27" i="1" s="1"/>
  <c r="I27" i="1"/>
  <c r="G27" i="1"/>
  <c r="F27" i="1"/>
  <c r="E27" i="1"/>
  <c r="D27" i="1"/>
  <c r="C27" i="1"/>
  <c r="B27" i="1"/>
  <c r="H27" i="1" s="1"/>
  <c r="J26" i="1"/>
  <c r="M26" i="1" s="1"/>
  <c r="H26" i="1"/>
  <c r="I25" i="1"/>
  <c r="G25" i="1"/>
  <c r="F25" i="1"/>
  <c r="E25" i="1"/>
  <c r="E36" i="1" s="1"/>
  <c r="D25" i="1"/>
  <c r="C25" i="1"/>
  <c r="B25" i="1"/>
  <c r="I24" i="1"/>
  <c r="G24" i="1"/>
  <c r="F24" i="1"/>
  <c r="F36" i="1" s="1"/>
  <c r="F37" i="1" s="1"/>
  <c r="E24" i="1"/>
  <c r="D24" i="1"/>
  <c r="C24" i="1"/>
  <c r="B24" i="1"/>
  <c r="I23" i="1"/>
  <c r="H23" i="1"/>
  <c r="G23" i="1"/>
  <c r="J22" i="1"/>
  <c r="M22" i="1" s="1"/>
  <c r="I22" i="1"/>
  <c r="G22" i="1"/>
  <c r="E22" i="1"/>
  <c r="D22" i="1"/>
  <c r="C22" i="1"/>
  <c r="B22" i="1"/>
  <c r="H22" i="1" s="1"/>
  <c r="I21" i="1"/>
  <c r="G21" i="1"/>
  <c r="F21" i="1"/>
  <c r="D21" i="1"/>
  <c r="C21" i="1"/>
  <c r="B21" i="1"/>
  <c r="L19" i="1"/>
  <c r="L37" i="1" s="1"/>
  <c r="K19" i="1"/>
  <c r="I18" i="1"/>
  <c r="G18" i="1"/>
  <c r="F18" i="1"/>
  <c r="E18" i="1"/>
  <c r="D18" i="1"/>
  <c r="C18" i="1"/>
  <c r="H18" i="1" s="1"/>
  <c r="J18" i="1" s="1"/>
  <c r="M18" i="1" s="1"/>
  <c r="B18" i="1"/>
  <c r="I17" i="1"/>
  <c r="G17" i="1"/>
  <c r="F17" i="1"/>
  <c r="E17" i="1"/>
  <c r="D17" i="1"/>
  <c r="C17" i="1"/>
  <c r="H17" i="1" s="1"/>
  <c r="J17" i="1" s="1"/>
  <c r="M17" i="1" s="1"/>
  <c r="B17" i="1"/>
  <c r="I16" i="1"/>
  <c r="G16" i="1"/>
  <c r="F16" i="1"/>
  <c r="E16" i="1"/>
  <c r="D16" i="1"/>
  <c r="C16" i="1"/>
  <c r="B16" i="1"/>
  <c r="H16" i="1" s="1"/>
  <c r="J16" i="1" s="1"/>
  <c r="M16" i="1" s="1"/>
  <c r="I15" i="1"/>
  <c r="G15" i="1"/>
  <c r="F15" i="1"/>
  <c r="E15" i="1"/>
  <c r="D15" i="1"/>
  <c r="C15" i="1"/>
  <c r="B15" i="1"/>
  <c r="I14" i="1"/>
  <c r="G14" i="1"/>
  <c r="F14" i="1"/>
  <c r="H14" i="1" s="1"/>
  <c r="J14" i="1" s="1"/>
  <c r="M14" i="1" s="1"/>
  <c r="E14" i="1"/>
  <c r="D14" i="1"/>
  <c r="C14" i="1"/>
  <c r="B14" i="1"/>
  <c r="I13" i="1"/>
  <c r="H13" i="1"/>
  <c r="J13" i="1" s="1"/>
  <c r="M13" i="1" s="1"/>
  <c r="G13" i="1"/>
  <c r="F13" i="1"/>
  <c r="D13" i="1"/>
  <c r="C13" i="1"/>
  <c r="B13" i="1"/>
  <c r="I12" i="1"/>
  <c r="B12" i="1"/>
  <c r="H12" i="1" s="1"/>
  <c r="J12" i="1" s="1"/>
  <c r="M12" i="1" s="1"/>
  <c r="I11" i="1"/>
  <c r="I8" i="1" s="1"/>
  <c r="G11" i="1"/>
  <c r="F11" i="1"/>
  <c r="E11" i="1"/>
  <c r="D11" i="1"/>
  <c r="C11" i="1"/>
  <c r="H11" i="1" s="1"/>
  <c r="B11" i="1"/>
  <c r="I10" i="1"/>
  <c r="G10" i="1"/>
  <c r="F10" i="1"/>
  <c r="F19" i="1" s="1"/>
  <c r="E10" i="1"/>
  <c r="D10" i="1"/>
  <c r="C10" i="1"/>
  <c r="B10" i="1"/>
  <c r="I9" i="1"/>
  <c r="G9" i="1"/>
  <c r="G19" i="1" s="1"/>
  <c r="F9" i="1"/>
  <c r="E9" i="1"/>
  <c r="D9" i="1"/>
  <c r="C9" i="1"/>
  <c r="B9" i="1"/>
  <c r="L8" i="1"/>
  <c r="K8" i="1"/>
  <c r="G8" i="1"/>
  <c r="F8" i="1"/>
  <c r="E37" i="1" l="1"/>
  <c r="H67" i="1"/>
  <c r="J67" i="1" s="1"/>
  <c r="M67" i="1" s="1"/>
  <c r="B65" i="1"/>
  <c r="C8" i="1"/>
  <c r="H10" i="1"/>
  <c r="J10" i="1" s="1"/>
  <c r="M10" i="1" s="1"/>
  <c r="J11" i="1"/>
  <c r="M11" i="1" s="1"/>
  <c r="D19" i="1"/>
  <c r="B46" i="1"/>
  <c r="D8" i="1"/>
  <c r="H25" i="1"/>
  <c r="J25" i="1" s="1"/>
  <c r="M25" i="1" s="1"/>
  <c r="J82" i="1"/>
  <c r="H81" i="1"/>
  <c r="H91" i="1"/>
  <c r="K104" i="1"/>
  <c r="K39" i="1" s="1"/>
  <c r="K200" i="1" s="1"/>
  <c r="H153" i="1"/>
  <c r="D151" i="1"/>
  <c r="J43" i="1"/>
  <c r="J62" i="1"/>
  <c r="H61" i="1"/>
  <c r="M66" i="1"/>
  <c r="J65" i="1"/>
  <c r="M65" i="1" s="1"/>
  <c r="I19" i="1"/>
  <c r="H76" i="1"/>
  <c r="F75" i="1"/>
  <c r="H99" i="1"/>
  <c r="J99" i="1" s="1"/>
  <c r="M99" i="1" s="1"/>
  <c r="F97" i="1"/>
  <c r="E8" i="1"/>
  <c r="E19" i="1"/>
  <c r="B19" i="1"/>
  <c r="G36" i="1"/>
  <c r="G37" i="1" s="1"/>
  <c r="G200" i="1" s="1"/>
  <c r="H65" i="1"/>
  <c r="J125" i="1"/>
  <c r="M125" i="1" s="1"/>
  <c r="H123" i="1"/>
  <c r="H21" i="1"/>
  <c r="B36" i="1"/>
  <c r="H130" i="1"/>
  <c r="J130" i="1" s="1"/>
  <c r="C129" i="1"/>
  <c r="H49" i="1"/>
  <c r="J49" i="1" s="1"/>
  <c r="M49" i="1" s="1"/>
  <c r="J92" i="1"/>
  <c r="H58" i="1"/>
  <c r="J111" i="1"/>
  <c r="J156" i="1"/>
  <c r="D162" i="1"/>
  <c r="B8" i="1"/>
  <c r="L41" i="1"/>
  <c r="L39" i="1" s="1"/>
  <c r="L200" i="1" s="1"/>
  <c r="H46" i="1"/>
  <c r="J47" i="1"/>
  <c r="F91" i="1"/>
  <c r="J113" i="1"/>
  <c r="M113" i="1" s="1"/>
  <c r="J123" i="1"/>
  <c r="M123" i="1" s="1"/>
  <c r="C136" i="1"/>
  <c r="H136" i="1" s="1"/>
  <c r="M157" i="1"/>
  <c r="H162" i="1"/>
  <c r="J100" i="1"/>
  <c r="M100" i="1" s="1"/>
  <c r="M101" i="1"/>
  <c r="J162" i="1"/>
  <c r="M162" i="1" s="1"/>
  <c r="M163" i="1"/>
  <c r="H9" i="1"/>
  <c r="H106" i="1"/>
  <c r="G105" i="1"/>
  <c r="G104" i="1" s="1"/>
  <c r="G39" i="1" s="1"/>
  <c r="C19" i="1"/>
  <c r="C37" i="1" s="1"/>
  <c r="H15" i="1"/>
  <c r="J15" i="1" s="1"/>
  <c r="M15" i="1" s="1"/>
  <c r="H97" i="1"/>
  <c r="J144" i="1"/>
  <c r="M144" i="1" s="1"/>
  <c r="M145" i="1"/>
  <c r="J98" i="1"/>
  <c r="H156" i="1"/>
  <c r="H174" i="1"/>
  <c r="J175" i="1"/>
  <c r="L150" i="1"/>
  <c r="D170" i="1"/>
  <c r="D169" i="1" s="1"/>
  <c r="E185" i="1"/>
  <c r="E184" i="1" s="1"/>
  <c r="E39" i="1" s="1"/>
  <c r="M197" i="1"/>
  <c r="D36" i="1"/>
  <c r="J23" i="1"/>
  <c r="M23" i="1" s="1"/>
  <c r="B70" i="1"/>
  <c r="G113" i="1"/>
  <c r="H121" i="1"/>
  <c r="H137" i="1"/>
  <c r="J137" i="1" s="1"/>
  <c r="D156" i="1"/>
  <c r="H171" i="1"/>
  <c r="H186" i="1"/>
  <c r="I36" i="1"/>
  <c r="H24" i="1"/>
  <c r="J24" i="1" s="1"/>
  <c r="M24" i="1" s="1"/>
  <c r="F81" i="1"/>
  <c r="J196" i="1"/>
  <c r="M196" i="1" s="1"/>
  <c r="C200" i="1" l="1"/>
  <c r="I37" i="1"/>
  <c r="I200" i="1" s="1"/>
  <c r="J129" i="1"/>
  <c r="M129" i="1" s="1"/>
  <c r="M130" i="1"/>
  <c r="D37" i="1"/>
  <c r="H105" i="1"/>
  <c r="J106" i="1"/>
  <c r="B37" i="1"/>
  <c r="H37" i="1" s="1"/>
  <c r="J171" i="1"/>
  <c r="H170" i="1"/>
  <c r="H169" i="1" s="1"/>
  <c r="J155" i="1"/>
  <c r="M155" i="1" s="1"/>
  <c r="M156" i="1"/>
  <c r="D155" i="1"/>
  <c r="M111" i="1"/>
  <c r="J110" i="1"/>
  <c r="M110" i="1" s="1"/>
  <c r="J61" i="1"/>
  <c r="M61" i="1" s="1"/>
  <c r="M62" i="1"/>
  <c r="M137" i="1"/>
  <c r="J136" i="1"/>
  <c r="M136" i="1" s="1"/>
  <c r="J58" i="1"/>
  <c r="H57" i="1"/>
  <c r="H41" i="1" s="1"/>
  <c r="J41" i="1" s="1"/>
  <c r="M41" i="1" s="1"/>
  <c r="M43" i="1"/>
  <c r="J42" i="1"/>
  <c r="M42" i="1" s="1"/>
  <c r="C128" i="1"/>
  <c r="C39" i="1" s="1"/>
  <c r="H129" i="1"/>
  <c r="H128" i="1" s="1"/>
  <c r="J128" i="1" s="1"/>
  <c r="M128" i="1" s="1"/>
  <c r="B41" i="1"/>
  <c r="B39" i="1" s="1"/>
  <c r="H155" i="1"/>
  <c r="H19" i="1"/>
  <c r="J186" i="1"/>
  <c r="H185" i="1"/>
  <c r="H184" i="1" s="1"/>
  <c r="J184" i="1" s="1"/>
  <c r="M184" i="1" s="1"/>
  <c r="M98" i="1"/>
  <c r="J97" i="1"/>
  <c r="M97" i="1" s="1"/>
  <c r="H8" i="1"/>
  <c r="J9" i="1"/>
  <c r="H36" i="1"/>
  <c r="J21" i="1"/>
  <c r="J81" i="1"/>
  <c r="M81" i="1" s="1"/>
  <c r="M82" i="1"/>
  <c r="E200" i="1"/>
  <c r="J121" i="1"/>
  <c r="H120" i="1"/>
  <c r="M47" i="1"/>
  <c r="J46" i="1"/>
  <c r="M46" i="1" s="1"/>
  <c r="J91" i="1"/>
  <c r="M91" i="1" s="1"/>
  <c r="M92" i="1"/>
  <c r="F74" i="1"/>
  <c r="F39" i="1" s="1"/>
  <c r="F200" i="1" s="1"/>
  <c r="D150" i="1"/>
  <c r="D39" i="1" s="1"/>
  <c r="D200" i="1" s="1"/>
  <c r="M175" i="1"/>
  <c r="J174" i="1"/>
  <c r="M174" i="1" s="1"/>
  <c r="H75" i="1"/>
  <c r="H74" i="1" s="1"/>
  <c r="J74" i="1" s="1"/>
  <c r="M74" i="1" s="1"/>
  <c r="J76" i="1"/>
  <c r="H151" i="1"/>
  <c r="J153" i="1"/>
  <c r="M153" i="1" l="1"/>
  <c r="J151" i="1"/>
  <c r="M151" i="1" s="1"/>
  <c r="M186" i="1"/>
  <c r="J185" i="1"/>
  <c r="M185" i="1" s="1"/>
  <c r="H150" i="1"/>
  <c r="J150" i="1" s="1"/>
  <c r="M150" i="1" s="1"/>
  <c r="J36" i="1"/>
  <c r="M21" i="1"/>
  <c r="M58" i="1"/>
  <c r="J57" i="1"/>
  <c r="M57" i="1" s="1"/>
  <c r="J170" i="1"/>
  <c r="M171" i="1"/>
  <c r="M121" i="1"/>
  <c r="J120" i="1"/>
  <c r="M120" i="1" s="1"/>
  <c r="J105" i="1"/>
  <c r="M106" i="1"/>
  <c r="H104" i="1"/>
  <c r="J75" i="1"/>
  <c r="M75" i="1" s="1"/>
  <c r="M76" i="1"/>
  <c r="J8" i="1"/>
  <c r="M8" i="1" s="1"/>
  <c r="J19" i="1"/>
  <c r="M19" i="1" s="1"/>
  <c r="M9" i="1"/>
  <c r="B200" i="1"/>
  <c r="H200" i="1" s="1"/>
  <c r="H39" i="1"/>
  <c r="J39" i="1" s="1"/>
  <c r="M39" i="1" s="1"/>
  <c r="J200" i="1"/>
  <c r="M200" i="1" s="1"/>
  <c r="J37" i="1" l="1"/>
  <c r="M37" i="1" s="1"/>
  <c r="M36" i="1"/>
  <c r="J104" i="1"/>
  <c r="M104" i="1" s="1"/>
  <c r="M105" i="1"/>
  <c r="J169" i="1"/>
  <c r="M169" i="1" s="1"/>
  <c r="M170" i="1"/>
</calcChain>
</file>

<file path=xl/sharedStrings.xml><?xml version="1.0" encoding="utf-8"?>
<sst xmlns="http://schemas.openxmlformats.org/spreadsheetml/2006/main" count="200" uniqueCount="198">
  <si>
    <t>MINISTERIO DE AGRICULTURA  Y DESARROLLO RURAL</t>
  </si>
  <si>
    <t>DIRECCIÓN DE PLANEACIÓN Y SEGUIMIENTO PRESUPUESTAL</t>
  </si>
  <si>
    <t>PRESUPUESTO DE GASTOS DE FUNCIONAMIENTO E INVERSIÓN 2.015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</si>
  <si>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</si>
  <si>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</si>
  <si>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</si>
  <si>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</si>
  <si>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</si>
  <si>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</si>
  <si>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</si>
  <si>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</si>
  <si>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</si>
  <si>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</si>
  <si>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</si>
  <si>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5/15</t>
  </si>
  <si>
    <t>ACUERDO 8/15</t>
  </si>
  <si>
    <t>PRESUPUESTO DEFINITIVO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</si>
  <si>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</si>
  <si>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</si>
  <si>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</si>
  <si>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</si>
  <si>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</si>
  <si>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</si>
  <si>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</si>
  <si>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</si>
  <si>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</si>
  <si>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</si>
  <si>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</si>
  <si>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</si>
  <si>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</si>
  <si>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</si>
  <si>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</si>
  <si>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</si>
  <si>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</si>
  <si>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</si>
  <si>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</si>
  <si>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</si>
  <si>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</si>
  <si>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</si>
  <si>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</si>
  <si>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</si>
  <si>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</si>
  <si>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</si>
  <si>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</si>
  <si>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</si>
  <si>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</si>
  <si>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</si>
  <si>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</si>
  <si>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</si>
  <si>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</si>
  <si>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</si>
  <si>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Comsac</t>
  </si>
  <si>
    <t>Acuerdos de Libre Comercio</t>
  </si>
  <si>
    <t xml:space="preserve">Cadena Carnica Porcína </t>
  </si>
  <si>
    <t>Centro de servicios técnicos y financieros</t>
  </si>
  <si>
    <t>Atención de Solicitudes (Asistencia a Productores)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</si>
  <si>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</si>
  <si>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</si>
  <si>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</si>
  <si>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</si>
  <si>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</si>
  <si>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</si>
  <si>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</si>
  <si>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 xml:space="preserve">  Seguimiento a convenios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</si>
  <si>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</si>
  <si>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</si>
  <si>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</si>
  <si>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</si>
  <si>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</si>
  <si>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</si>
  <si>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</si>
  <si>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</si>
  <si>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</si>
  <si>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</si>
  <si>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</si>
  <si>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</si>
  <si>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</si>
  <si>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Fortalecimiento Infraestructura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</si>
  <si>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</si>
  <si>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</si>
  <si>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</si>
  <si>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</si>
  <si>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</si>
  <si>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</si>
  <si>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</si>
  <si>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</si>
  <si>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</si>
  <si>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</si>
  <si>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Sensibilización de las bondades gastronomicas y nutricionales de la carne de cerdo</t>
  </si>
  <si>
    <t>Seguimiento gestión al equipo incentivo y sensibilizacion de las bondades de la carne de cerdo</t>
  </si>
  <si>
    <t>Nutricionistas</t>
  </si>
  <si>
    <t>Asesores Gastronómicos</t>
  </si>
  <si>
    <t>Viajes regionales equipo incentivo y sensibilizacion de las bondades de la carne de cerdo</t>
  </si>
  <si>
    <t>Día de la Carne de Cerdo</t>
  </si>
  <si>
    <t>Capacitación anual contratistas</t>
  </si>
  <si>
    <t xml:space="preserve">Material Publicitario, Promoción y Divulgación para el Incentivo y sensibilizacion </t>
  </si>
  <si>
    <t>Eventos especializados (Sector, gastronomicos , varios)</t>
  </si>
  <si>
    <t xml:space="preserve">Conceptos y artes </t>
  </si>
  <si>
    <t>Campaña de fomento al consumo</t>
  </si>
  <si>
    <t>Campaña de publicidad</t>
  </si>
  <si>
    <t>Agencia Free Press</t>
  </si>
  <si>
    <t>Consultoría MESA</t>
  </si>
  <si>
    <t>Pauta institucional</t>
  </si>
  <si>
    <t>Kit Publicitario</t>
  </si>
  <si>
    <t>Estrategia digital</t>
  </si>
  <si>
    <t>Me encanta la carne de cerdo.com</t>
  </si>
  <si>
    <t>Concurso innovador carne de cerdo</t>
  </si>
  <si>
    <t>Eventos de incentivo al consumo</t>
  </si>
  <si>
    <t>Festival de la Carne de cerdo</t>
  </si>
  <si>
    <t xml:space="preserve">Agroexpo 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</si>
  <si>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</si>
  <si>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</si>
  <si>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</si>
  <si>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</si>
  <si>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</si>
  <si>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</si>
  <si>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</si>
  <si>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</si>
  <si>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</si>
  <si>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</si>
  <si>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</si>
  <si>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Determinació d efactores de riesgo</t>
  </si>
  <si>
    <t>Adminisbilidad y normatividad sanitaria</t>
  </si>
  <si>
    <t>Control al contrabando</t>
  </si>
  <si>
    <t>Equipos de comunicación puestos de control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</si>
  <si>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</si>
  <si>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</si>
  <si>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</si>
  <si>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</si>
  <si>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</si>
  <si>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</si>
  <si>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</si>
  <si>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</si>
  <si>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</si>
  <si>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</si>
  <si>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</si>
  <si>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</si>
  <si>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</si>
  <si>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</si>
  <si>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</si>
  <si>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</si>
  <si>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</si>
  <si>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</si>
  <si>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</si>
  <si>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</si>
  <si>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Estrategias de divulgación</t>
  </si>
  <si>
    <t>Determinación de la huella hídrica en el sector</t>
  </si>
  <si>
    <t>Inocuidad y bienestar animal en producción primaria y transporte</t>
  </si>
  <si>
    <t>Profesional de acompañamiento</t>
  </si>
  <si>
    <t>Fortalecimiento de competencias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</si>
  <si>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</si>
  <si>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</si>
  <si>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</si>
  <si>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</si>
  <si>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</si>
  <si>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</si>
  <si>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</si>
  <si>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</si>
  <si>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</si>
  <si>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Curso Virtual. Montaje de puntos de venta de carne de cerdo</t>
  </si>
  <si>
    <t>Gira técnica</t>
  </si>
  <si>
    <t>Capacitación en desposte de carne de cerdo</t>
  </si>
  <si>
    <t>Capacitación para expendedores</t>
  </si>
  <si>
    <t>Convenio Sec. De Antioquia</t>
  </si>
  <si>
    <t xml:space="preserve">  Talleres y seminarios</t>
  </si>
  <si>
    <t>Seminario Internacional</t>
  </si>
  <si>
    <t>Capacitación para operarios de granja</t>
  </si>
  <si>
    <t>Taller en manejo administrativo y financiero de las industrias de la cadena cárnica porcina</t>
  </si>
  <si>
    <t>Capacitación en manufactura de alimentos balanceados para porcinos</t>
  </si>
  <si>
    <t>Capacitación en Buenas Prácticas en la elaboración de alimentos balanceados para porcinos</t>
  </si>
  <si>
    <t>Material de apoyo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</si>
  <si>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</si>
  <si>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</si>
  <si>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</si>
  <si>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</si>
  <si>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</si>
  <si>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>Diagnostico rutinario con laboratorios privados</t>
  </si>
  <si>
    <t>Varias enfermedades</t>
  </si>
  <si>
    <t>PRRS</t>
  </si>
  <si>
    <t>Técnicas Moleculares (PCR - Secuenciación)</t>
  </si>
  <si>
    <t>Diagnosticos importados</t>
  </si>
  <si>
    <t>Promoción del diagnóstico</t>
  </si>
  <si>
    <t>Diagnóstico Inocuidad</t>
  </si>
  <si>
    <t>Diagnóstico Ambiental</t>
  </si>
  <si>
    <t>Diagnóstico MADR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</si>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</sst>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3" x14ac:knownFonts="1">
    <font>
      <sz val="10"/>
      <name val="Arial"/>
    </font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6" fillId="0" borderId="5" xfId="0" applyNumberFormat="1" applyFont="1" applyFill="1" applyBorder="1" applyAlignment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0" fontId="7" fillId="0" borderId="0" xfId="0" applyFont="1" applyFill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8" fillId="0" borderId="6" xfId="0" applyNumberFormat="1" applyFont="1" applyFill="1" applyBorder="1"/>
    <xf numFmtId="3" fontId="5" fillId="0" borderId="7" xfId="0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2" applyNumberFormat="1" applyFont="1" applyFill="1"/>
    <xf numFmtId="3" fontId="9" fillId="0" borderId="6" xfId="0" applyNumberFormat="1" applyFont="1" applyFill="1" applyBorder="1"/>
    <xf numFmtId="3" fontId="0" fillId="0" borderId="0" xfId="0" applyNumberFormat="1" applyFill="1"/>
    <xf numFmtId="0" fontId="2" fillId="0" borderId="5" xfId="0" applyFont="1" applyFill="1" applyBorder="1" applyAlignment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5" fillId="0" borderId="5" xfId="0" applyFont="1" applyFill="1" applyBorder="1" applyAlignment="1"/>
    <xf numFmtId="3" fontId="5" fillId="0" borderId="6" xfId="1" applyNumberFormat="1" applyFont="1" applyFill="1" applyBorder="1"/>
    <xf numFmtId="3" fontId="6" fillId="0" borderId="6" xfId="1" applyNumberFormat="1" applyFont="1" applyFill="1" applyBorder="1"/>
    <xf numFmtId="0" fontId="2" fillId="0" borderId="8" xfId="0" applyFont="1" applyFill="1" applyBorder="1" applyAlignment="1"/>
    <xf numFmtId="3" fontId="2" fillId="0" borderId="9" xfId="0" applyNumberFormat="1" applyFont="1" applyFill="1" applyBorder="1"/>
    <xf numFmtId="3" fontId="6" fillId="0" borderId="9" xfId="1" applyNumberFormat="1" applyFont="1" applyFill="1" applyBorder="1"/>
    <xf numFmtId="3" fontId="2" fillId="0" borderId="10" xfId="0" applyNumberFormat="1" applyFont="1" applyFill="1" applyBorder="1"/>
    <xf numFmtId="43" fontId="0" fillId="0" borderId="0" xfId="0" applyNumberFormat="1" applyFill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3" fontId="5" fillId="0" borderId="13" xfId="0" applyNumberFormat="1" applyFont="1" applyFill="1" applyBorder="1"/>
    <xf numFmtId="0" fontId="2" fillId="0" borderId="14" xfId="0" applyFont="1" applyFill="1" applyBorder="1" applyAlignment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37" fontId="2" fillId="0" borderId="5" xfId="0" applyNumberFormat="1" applyFont="1" applyFill="1" applyBorder="1" applyAlignment="1"/>
    <xf numFmtId="0" fontId="10" fillId="0" borderId="0" xfId="0" applyFont="1" applyFill="1"/>
    <xf numFmtId="37" fontId="8" fillId="0" borderId="5" xfId="0" applyNumberFormat="1" applyFont="1" applyFill="1" applyBorder="1" applyAlignment="1">
      <alignment horizontal="left"/>
    </xf>
    <xf numFmtId="3" fontId="8" fillId="0" borderId="7" xfId="0" applyNumberFormat="1" applyFont="1" applyFill="1" applyBorder="1"/>
    <xf numFmtId="37" fontId="6" fillId="0" borderId="5" xfId="0" applyNumberFormat="1" applyFont="1" applyFill="1" applyBorder="1" applyAlignment="1">
      <alignment horizontal="left"/>
    </xf>
    <xf numFmtId="164" fontId="2" fillId="0" borderId="6" xfId="1" applyFont="1" applyFill="1" applyBorder="1"/>
    <xf numFmtId="164" fontId="8" fillId="0" borderId="6" xfId="1" applyFont="1" applyFill="1" applyBorder="1"/>
    <xf numFmtId="164" fontId="10" fillId="0" borderId="0" xfId="1" applyFont="1" applyFill="1"/>
    <xf numFmtId="37" fontId="8" fillId="0" borderId="5" xfId="0" applyNumberFormat="1" applyFont="1" applyFill="1" applyBorder="1" applyAlignment="1"/>
    <xf numFmtId="37" fontId="6" fillId="0" borderId="5" xfId="0" applyNumberFormat="1" applyFont="1" applyFill="1" applyBorder="1" applyAlignment="1"/>
    <xf numFmtId="3" fontId="6" fillId="0" borderId="6" xfId="3" applyNumberFormat="1" applyFont="1" applyFill="1" applyBorder="1"/>
    <xf numFmtId="3" fontId="6" fillId="0" borderId="7" xfId="3" applyNumberFormat="1" applyFont="1" applyFill="1" applyBorder="1"/>
    <xf numFmtId="0" fontId="11" fillId="0" borderId="0" xfId="0" applyFont="1" applyFill="1"/>
    <xf numFmtId="0" fontId="5" fillId="0" borderId="17" xfId="0" applyFont="1" applyFill="1" applyBorder="1" applyAlignment="1"/>
    <xf numFmtId="3" fontId="2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0" fontId="12" fillId="0" borderId="0" xfId="0" applyFont="1" applyFill="1" applyAlignment="1"/>
    <xf numFmtId="3" fontId="12" fillId="0" borderId="0" xfId="0" applyNumberFormat="1" applyFont="1" applyFill="1"/>
    <xf numFmtId="37" fontId="12" fillId="0" borderId="0" xfId="0" applyNumberFormat="1" applyFont="1" applyFill="1"/>
    <xf numFmtId="0" fontId="12" fillId="0" borderId="0" xfId="0" applyFont="1" applyFill="1"/>
    <xf numFmtId="10" fontId="12" fillId="0" borderId="0" xfId="2" applyNumberFormat="1" applyFont="1" applyFill="1"/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5/ANEXO%20ACUERDO%208-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Econ&#243;mica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mercadeo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PPC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T&#233;cni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Investigacion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DESAGREGADOS/Presupuesto%20sanidad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1 Minagricultura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83673143.914000005</v>
          </cell>
          <cell r="G10">
            <v>18800000</v>
          </cell>
          <cell r="I10">
            <v>23444000</v>
          </cell>
          <cell r="J10">
            <v>13200000</v>
          </cell>
          <cell r="K10">
            <v>5500000</v>
          </cell>
          <cell r="L10">
            <v>2300000</v>
          </cell>
        </row>
        <row r="12">
          <cell r="F12">
            <v>8526172.8678000011</v>
          </cell>
        </row>
        <row r="14">
          <cell r="F14">
            <v>19128104.064399999</v>
          </cell>
          <cell r="G14">
            <v>12000000</v>
          </cell>
        </row>
        <row r="16">
          <cell r="F16">
            <v>20577608.021400001</v>
          </cell>
          <cell r="G16">
            <v>7600000</v>
          </cell>
          <cell r="H16">
            <v>7600000</v>
          </cell>
          <cell r="I16">
            <v>7600000</v>
          </cell>
          <cell r="J16">
            <v>7600000</v>
          </cell>
          <cell r="K16">
            <v>7600000</v>
          </cell>
          <cell r="L16">
            <v>7600000</v>
          </cell>
        </row>
        <row r="18">
          <cell r="F18">
            <v>27603591.338600002</v>
          </cell>
          <cell r="G18">
            <v>8760000</v>
          </cell>
          <cell r="I18">
            <v>9742443.6359999999</v>
          </cell>
          <cell r="J18">
            <v>3788728.4262000001</v>
          </cell>
          <cell r="K18">
            <v>1623740.6059999999</v>
          </cell>
          <cell r="L18">
            <v>9742443.6359999999</v>
          </cell>
        </row>
        <row r="20">
          <cell r="F20">
            <v>48747186.844399996</v>
          </cell>
          <cell r="G20">
            <v>9299683.0800000001</v>
          </cell>
          <cell r="I20">
            <v>3000000</v>
          </cell>
          <cell r="L20">
            <v>20649072</v>
          </cell>
        </row>
        <row r="22">
          <cell r="F22">
            <v>25000000</v>
          </cell>
          <cell r="G22">
            <v>325171000</v>
          </cell>
          <cell r="I22">
            <v>15000000</v>
          </cell>
          <cell r="J22">
            <v>16246394.970000001</v>
          </cell>
          <cell r="K22">
            <v>7718450</v>
          </cell>
          <cell r="L22">
            <v>21145900</v>
          </cell>
        </row>
        <row r="24">
          <cell r="F24">
            <v>11327521.135199999</v>
          </cell>
          <cell r="G24">
            <v>18000000</v>
          </cell>
          <cell r="H24">
            <v>9600000</v>
          </cell>
          <cell r="I24">
            <v>30982610.48</v>
          </cell>
          <cell r="J24">
            <v>4000000</v>
          </cell>
        </row>
        <row r="26">
          <cell r="F26">
            <v>46817751</v>
          </cell>
          <cell r="G26">
            <v>252570000</v>
          </cell>
          <cell r="H26">
            <v>6000000</v>
          </cell>
          <cell r="I26">
            <v>9698665.4000000004</v>
          </cell>
          <cell r="J26">
            <v>10572950</v>
          </cell>
          <cell r="K26">
            <v>6344000</v>
          </cell>
          <cell r="L26">
            <v>9998622.0695249997</v>
          </cell>
        </row>
        <row r="28">
          <cell r="F28">
            <v>4536346.1147999996</v>
          </cell>
          <cell r="G28">
            <v>3000000</v>
          </cell>
          <cell r="H28">
            <v>1200000</v>
          </cell>
          <cell r="I28">
            <v>1500000</v>
          </cell>
          <cell r="J28">
            <v>2537508</v>
          </cell>
          <cell r="K28">
            <v>2053000</v>
          </cell>
          <cell r="L28">
            <v>2410632.6</v>
          </cell>
        </row>
        <row r="30">
          <cell r="F30">
            <v>22000000</v>
          </cell>
          <cell r="G30">
            <v>36000000</v>
          </cell>
          <cell r="H30">
            <v>1500000</v>
          </cell>
          <cell r="I30">
            <v>3000000</v>
          </cell>
          <cell r="J30">
            <v>500000</v>
          </cell>
          <cell r="K30">
            <v>5000000</v>
          </cell>
        </row>
        <row r="32">
          <cell r="F32">
            <v>20987282.445399996</v>
          </cell>
        </row>
        <row r="34">
          <cell r="F34">
            <v>87550663</v>
          </cell>
          <cell r="G34">
            <v>57600000</v>
          </cell>
        </row>
        <row r="36">
          <cell r="F36">
            <v>41845936.852600001</v>
          </cell>
        </row>
      </sheetData>
      <sheetData sheetId="11">
        <row r="12">
          <cell r="K12">
            <v>143278493.33333334</v>
          </cell>
          <cell r="L12">
            <v>9329400</v>
          </cell>
          <cell r="M12">
            <v>1119528</v>
          </cell>
          <cell r="N12">
            <v>9329400</v>
          </cell>
          <cell r="O12">
            <v>4664700</v>
          </cell>
          <cell r="S12">
            <v>27638827.801866669</v>
          </cell>
          <cell r="U12">
            <v>4490551.2</v>
          </cell>
          <cell r="X12">
            <v>5613189</v>
          </cell>
        </row>
        <row r="21">
          <cell r="K21">
            <v>704182182.87064672</v>
          </cell>
          <cell r="L21">
            <v>49790184.975400001</v>
          </cell>
          <cell r="M21">
            <v>5974822.1970480001</v>
          </cell>
          <cell r="N21">
            <v>49790184.975400001</v>
          </cell>
          <cell r="O21">
            <v>29259647.4877</v>
          </cell>
          <cell r="S21">
            <v>142428577.04620302</v>
          </cell>
          <cell r="U21">
            <v>26871185.164159197</v>
          </cell>
          <cell r="X21">
            <v>33588981.455199003</v>
          </cell>
        </row>
        <row r="39">
          <cell r="K39">
            <v>215277400.09796</v>
          </cell>
          <cell r="L39">
            <v>9160978.6508000009</v>
          </cell>
          <cell r="M39">
            <v>1099317.4380959999</v>
          </cell>
          <cell r="N39">
            <v>9160978.6508000009</v>
          </cell>
          <cell r="O39">
            <v>8945044.3254000004</v>
          </cell>
          <cell r="S39">
            <v>38443950.195764482</v>
          </cell>
          <cell r="U39">
            <v>7314993.8532517347</v>
          </cell>
          <cell r="X39">
            <v>9143742.3165646661</v>
          </cell>
        </row>
        <row r="48">
          <cell r="K48">
            <v>241049895.86258668</v>
          </cell>
          <cell r="L48">
            <v>11302737.3016</v>
          </cell>
          <cell r="M48">
            <v>1356328.4761919999</v>
          </cell>
          <cell r="N48">
            <v>11302737.3016</v>
          </cell>
          <cell r="O48">
            <v>10015923.650800001</v>
          </cell>
          <cell r="S48">
            <v>43861844.255404301</v>
          </cell>
          <cell r="U48">
            <v>8345893.683836801</v>
          </cell>
          <cell r="X48">
            <v>10432367.104796</v>
          </cell>
        </row>
        <row r="57">
          <cell r="K57">
            <v>209826432.26005998</v>
          </cell>
          <cell r="L57">
            <v>8707989.6338</v>
          </cell>
          <cell r="M57">
            <v>1044958.7560559999</v>
          </cell>
          <cell r="N57">
            <v>8707989.6338</v>
          </cell>
          <cell r="O57">
            <v>8718549.8169</v>
          </cell>
          <cell r="S57">
            <v>37298047.736881152</v>
          </cell>
          <cell r="U57">
            <v>7096955.139735735</v>
          </cell>
          <cell r="X57">
            <v>8871193.9246696662</v>
          </cell>
        </row>
        <row r="65">
          <cell r="K65">
            <v>26194882</v>
          </cell>
          <cell r="L65">
            <v>2176860</v>
          </cell>
          <cell r="M65">
            <v>261223.19999999998</v>
          </cell>
          <cell r="N65">
            <v>2176860</v>
          </cell>
          <cell r="O65">
            <v>1088430</v>
          </cell>
          <cell r="S65">
            <v>5506688.0940399999</v>
          </cell>
          <cell r="U65">
            <v>1047795.2800000001</v>
          </cell>
          <cell r="X65">
            <v>1309744.0999999999</v>
          </cell>
        </row>
        <row r="69">
          <cell r="K69">
            <v>718325690.97385347</v>
          </cell>
          <cell r="L69">
            <v>50965545.759600006</v>
          </cell>
          <cell r="M69">
            <v>6115865.4911519997</v>
          </cell>
          <cell r="N69">
            <v>50965545.759600006</v>
          </cell>
          <cell r="O69">
            <v>29847327.879800003</v>
          </cell>
          <cell r="S69">
            <v>146673805.33252743</v>
          </cell>
          <cell r="U69">
            <v>27365688.154954132</v>
          </cell>
          <cell r="X69">
            <v>34207110.193692669</v>
          </cell>
        </row>
        <row r="96">
          <cell r="I96">
            <v>0</v>
          </cell>
          <cell r="K96">
            <v>2400000</v>
          </cell>
          <cell r="M96">
            <v>600000</v>
          </cell>
          <cell r="O96">
            <v>600000</v>
          </cell>
          <cell r="Q96">
            <v>600000</v>
          </cell>
          <cell r="S96">
            <v>1800000</v>
          </cell>
        </row>
        <row r="107">
          <cell r="I107">
            <v>117454373.1496</v>
          </cell>
        </row>
      </sheetData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"/>
      <sheetName val="Comparativo"/>
      <sheetName val="Generales"/>
      <sheetName val="Inversión"/>
      <sheetName val="Ingresos"/>
      <sheetName val="Supuestos"/>
    </sheetNames>
    <sheetDataSet>
      <sheetData sheetId="0">
        <row r="5">
          <cell r="B5">
            <v>74199500</v>
          </cell>
        </row>
        <row r="17">
          <cell r="B17">
            <v>39440302.68</v>
          </cell>
        </row>
        <row r="18">
          <cell r="B18">
            <v>20000000</v>
          </cell>
        </row>
        <row r="19">
          <cell r="B19">
            <v>73154229.819999993</v>
          </cell>
        </row>
        <row r="22">
          <cell r="B22">
            <v>226748147.97</v>
          </cell>
        </row>
        <row r="24">
          <cell r="B24">
            <v>420783248.60000002</v>
          </cell>
        </row>
        <row r="27">
          <cell r="B27">
            <v>116215664.2</v>
          </cell>
        </row>
        <row r="28">
          <cell r="B28">
            <v>22717093.645000003</v>
          </cell>
        </row>
        <row r="29">
          <cell r="B29">
            <v>46552232</v>
          </cell>
        </row>
        <row r="32">
          <cell r="B32">
            <v>111985000</v>
          </cell>
        </row>
        <row r="33">
          <cell r="B33">
            <v>167241792</v>
          </cell>
        </row>
        <row r="34">
          <cell r="B34">
            <v>20740000</v>
          </cell>
        </row>
        <row r="37">
          <cell r="B37">
            <v>23375000</v>
          </cell>
        </row>
        <row r="38">
          <cell r="B38">
            <v>118500000</v>
          </cell>
        </row>
        <row r="39">
          <cell r="B39">
            <v>12220000</v>
          </cell>
        </row>
        <row r="40">
          <cell r="B40">
            <v>90772000</v>
          </cell>
        </row>
        <row r="43">
          <cell r="B43">
            <v>206112064.81999999</v>
          </cell>
        </row>
        <row r="44">
          <cell r="B44">
            <v>24800000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"/>
      <sheetName val="FINAL 2015"/>
      <sheetName val="PROPUESTA 2015"/>
      <sheetName val="GG 2015"/>
    </sheetNames>
    <sheetDataSet>
      <sheetData sheetId="0"/>
      <sheetData sheetId="1">
        <row r="9">
          <cell r="D9">
            <v>42893323.845380321</v>
          </cell>
        </row>
        <row r="10">
          <cell r="D10">
            <v>78244468.739821404</v>
          </cell>
        </row>
        <row r="11">
          <cell r="D11">
            <v>19484887.769568</v>
          </cell>
        </row>
        <row r="12">
          <cell r="D12">
            <v>23898846.1712</v>
          </cell>
        </row>
        <row r="13">
          <cell r="D13">
            <v>72562000</v>
          </cell>
        </row>
        <row r="16">
          <cell r="D16">
            <v>59320000</v>
          </cell>
        </row>
        <row r="17">
          <cell r="D17">
            <v>211200000</v>
          </cell>
        </row>
        <row r="18">
          <cell r="D18">
            <v>171160000</v>
          </cell>
        </row>
        <row r="20">
          <cell r="D20">
            <v>55000000</v>
          </cell>
        </row>
        <row r="21">
          <cell r="D21">
            <v>194500000</v>
          </cell>
        </row>
        <row r="28">
          <cell r="D28">
            <v>27000000</v>
          </cell>
        </row>
        <row r="29">
          <cell r="D29">
            <v>131000000</v>
          </cell>
        </row>
        <row r="35">
          <cell r="D35">
            <v>230000000</v>
          </cell>
        </row>
        <row r="37">
          <cell r="D37">
            <v>100000000</v>
          </cell>
        </row>
        <row r="39">
          <cell r="D39">
            <v>3563731689</v>
          </cell>
        </row>
        <row r="44">
          <cell r="D44">
            <v>51830000</v>
          </cell>
        </row>
        <row r="45">
          <cell r="D45">
            <v>53682614.629799999</v>
          </cell>
        </row>
        <row r="46">
          <cell r="D46">
            <v>44724538</v>
          </cell>
        </row>
        <row r="47">
          <cell r="D47">
            <v>55000000</v>
          </cell>
        </row>
        <row r="49">
          <cell r="D49">
            <v>170000000</v>
          </cell>
        </row>
        <row r="55">
          <cell r="D55">
            <v>92700000</v>
          </cell>
        </row>
        <row r="57">
          <cell r="D57">
            <v>465000000</v>
          </cell>
        </row>
        <row r="68">
          <cell r="D68">
            <v>140000000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PPC "/>
      <sheetName val="2014 vs 2015"/>
      <sheetName val="justificacion formulada"/>
      <sheetName val="Vigilancia Epidemiologica"/>
      <sheetName val="Admon BD"/>
      <sheetName val="Progra vigilancia otras enf"/>
      <sheetName val="anexo impresos y publicaciones"/>
      <sheetName val="Ingresos 2015"/>
      <sheetName val="Escenario PPC"/>
      <sheetName val="NOMINA HONORARIOS 2015"/>
      <sheetName val="Recolección desechos y archivo"/>
      <sheetName val="Aux distribuidores"/>
      <sheetName val="Aux comités"/>
      <sheetName val="Barridos 2015"/>
      <sheetName val="Verificación predios"/>
      <sheetName val="Anexo comunicaciones"/>
      <sheetName val="REUNIÓNES"/>
      <sheetName val="BRIGADAS"/>
      <sheetName val="Anexo materiales y dotaciones"/>
      <sheetName val="Correo"/>
      <sheetName val="Aux Coord y Gastos de Viaje"/>
      <sheetName val="Arriendos"/>
      <sheetName val="NOMINA HONORARIOS 2013"/>
      <sheetName val="Participación x dosis"/>
      <sheetName val="SIMULACROS"/>
      <sheetName val="BIOLÓGICO 2015"/>
      <sheetName val="Chapetas ZL"/>
      <sheetName val="Chapetas ZE"/>
      <sheetName val="Hoja1"/>
    </sheetNames>
    <sheetDataSet>
      <sheetData sheetId="0">
        <row r="7">
          <cell r="B7">
            <v>18800000</v>
          </cell>
        </row>
        <row r="25">
          <cell r="B25">
            <v>952161553.20000005</v>
          </cell>
        </row>
        <row r="28">
          <cell r="B28">
            <v>249876205.19999999</v>
          </cell>
        </row>
        <row r="42">
          <cell r="B42">
            <v>50883098.964999989</v>
          </cell>
        </row>
        <row r="46">
          <cell r="B46">
            <v>691356800</v>
          </cell>
        </row>
        <row r="50">
          <cell r="B50">
            <v>335720000</v>
          </cell>
        </row>
        <row r="54">
          <cell r="B54">
            <v>235759860</v>
          </cell>
        </row>
        <row r="67">
          <cell r="B67">
            <v>132000000</v>
          </cell>
        </row>
        <row r="68">
          <cell r="B68">
            <v>579600000</v>
          </cell>
        </row>
        <row r="69">
          <cell r="B69">
            <v>88600000</v>
          </cell>
        </row>
        <row r="70">
          <cell r="B70">
            <v>100000000</v>
          </cell>
        </row>
        <row r="71">
          <cell r="B71">
            <v>50000000</v>
          </cell>
        </row>
        <row r="72">
          <cell r="B72">
            <v>6240000</v>
          </cell>
        </row>
        <row r="74">
          <cell r="B74">
            <v>205599600</v>
          </cell>
        </row>
        <row r="79">
          <cell r="B79">
            <v>396695000</v>
          </cell>
        </row>
        <row r="81">
          <cell r="B81">
            <v>3808332870.7040009</v>
          </cell>
        </row>
        <row r="84">
          <cell r="B84">
            <v>86601825.081599995</v>
          </cell>
        </row>
        <row r="87">
          <cell r="B87">
            <v>42197583.840000004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Técnica"/>
      <sheetName val="Funcionamiento"/>
      <sheetName val="Desagregado 2015, Técnica"/>
    </sheetNames>
    <sheetDataSet>
      <sheetData sheetId="0">
        <row r="7">
          <cell r="C7">
            <v>12400000</v>
          </cell>
        </row>
        <row r="8">
          <cell r="C8">
            <v>245350500</v>
          </cell>
        </row>
        <row r="9">
          <cell r="C9">
            <v>57000000</v>
          </cell>
        </row>
        <row r="10">
          <cell r="C10">
            <v>25500000</v>
          </cell>
        </row>
        <row r="11">
          <cell r="C11">
            <v>18000000</v>
          </cell>
        </row>
        <row r="12">
          <cell r="C12">
            <v>10000000</v>
          </cell>
        </row>
        <row r="14">
          <cell r="C14">
            <v>18000000</v>
          </cell>
        </row>
        <row r="15">
          <cell r="C15">
            <v>46000000</v>
          </cell>
        </row>
        <row r="16">
          <cell r="C16">
            <v>466515800</v>
          </cell>
        </row>
        <row r="17">
          <cell r="C17">
            <v>80000000</v>
          </cell>
        </row>
        <row r="18">
          <cell r="C18">
            <v>86625000</v>
          </cell>
        </row>
        <row r="19">
          <cell r="C19">
            <v>15000000</v>
          </cell>
        </row>
        <row r="20">
          <cell r="C20">
            <v>5000000</v>
          </cell>
        </row>
        <row r="22">
          <cell r="C22">
            <v>47380000</v>
          </cell>
        </row>
        <row r="23">
          <cell r="C23">
            <v>29000000</v>
          </cell>
        </row>
        <row r="24">
          <cell r="C24">
            <v>21637500</v>
          </cell>
        </row>
        <row r="25">
          <cell r="C25">
            <v>50600000</v>
          </cell>
        </row>
      </sheetData>
      <sheetData sheetId="1">
        <row r="9">
          <cell r="C9">
            <v>13200000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Investigación"/>
      <sheetName val="Desagregado"/>
      <sheetName val="Ingresos"/>
    </sheetNames>
    <sheetDataSet>
      <sheetData sheetId="0">
        <row r="8">
          <cell r="B8">
            <v>285835000</v>
          </cell>
        </row>
        <row r="13">
          <cell r="B13">
            <v>10000000</v>
          </cell>
        </row>
        <row r="14">
          <cell r="B14">
            <v>15000000</v>
          </cell>
        </row>
        <row r="17">
          <cell r="B17">
            <v>50000000</v>
          </cell>
        </row>
        <row r="18">
          <cell r="B18">
            <v>30000000</v>
          </cell>
        </row>
        <row r="19">
          <cell r="B19">
            <v>51800000</v>
          </cell>
        </row>
        <row r="20">
          <cell r="B20">
            <v>40000000</v>
          </cell>
        </row>
        <row r="22">
          <cell r="B22">
            <v>80000000</v>
          </cell>
        </row>
        <row r="23">
          <cell r="B23">
            <v>56000000</v>
          </cell>
        </row>
        <row r="24">
          <cell r="B24">
            <v>54000000</v>
          </cell>
        </row>
        <row r="25">
          <cell r="B25">
            <v>24400000</v>
          </cell>
        </row>
        <row r="26">
          <cell r="B26">
            <v>17700000</v>
          </cell>
        </row>
        <row r="27">
          <cell r="B27">
            <v>110000000</v>
          </cell>
        </row>
        <row r="30">
          <cell r="B30">
            <v>10265000</v>
          </cell>
        </row>
        <row r="33">
          <cell r="B33">
            <v>7185500</v>
          </cell>
        </row>
        <row r="36">
          <cell r="B36">
            <v>30000000</v>
          </cell>
        </row>
        <row r="40">
          <cell r="B40">
            <v>30000000</v>
          </cell>
        </row>
        <row r="41">
          <cell r="B41">
            <v>150000000</v>
          </cell>
        </row>
        <row r="42">
          <cell r="B42">
            <v>22800000</v>
          </cell>
        </row>
        <row r="43">
          <cell r="B43">
            <v>17940000</v>
          </cell>
        </row>
        <row r="44">
          <cell r="B44">
            <v>20000000</v>
          </cell>
        </row>
        <row r="45">
          <cell r="B45">
            <v>40000000</v>
          </cell>
        </row>
        <row r="46">
          <cell r="B46">
            <v>10000000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idad 2014"/>
      <sheetName val="SANIDAD 2015"/>
      <sheetName val="Acompañamiento Zona Piloto"/>
      <sheetName val="Progra vigilancia otras enf"/>
      <sheetName val="Diagnóstico Rutinario PRRS"/>
      <sheetName val="Estudio de prevalencia PRRS"/>
      <sheetName val="DESPLAZAMIENTOS"/>
      <sheetName val="Impresos"/>
      <sheetName val="Nucleos Genéticos"/>
    </sheetNames>
    <sheetDataSet>
      <sheetData sheetId="0"/>
      <sheetData sheetId="1">
        <row r="15">
          <cell r="E15">
            <v>48793000</v>
          </cell>
        </row>
        <row r="18">
          <cell r="E18">
            <v>139880000</v>
          </cell>
        </row>
        <row r="27">
          <cell r="E27">
            <v>28920000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0"/>
  <sheetViews>
    <sheetView tabSelected="1" view="pageBreakPreview" topLeftCell="A2" zoomScale="90" zoomScaleNormal="90" zoomScaleSheetLayoutView="90" workbookViewId="0">
      <pane xSplit="1" ySplit="5" topLeftCell="B15" activePane="bottomRight" state="frozen"/>
      <selection activeCell="A2" sqref="A2"/>
      <selection pane="topRight" activeCell="B2" sqref="B2"/>
      <selection pane="bottomLeft" activeCell="A7" sqref="A7"/>
      <selection pane="bottomRight" activeCell="A3" sqref="A3:M3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8.42578125" style="2" customWidth="1"/>
    <col min="5" max="5" width="13.42578125" style="2" customWidth="1"/>
    <col min="6" max="7" width="15.42578125" style="2" customWidth="1"/>
    <col min="8" max="8" width="16.140625" style="2" customWidth="1"/>
    <col min="9" max="9" width="20" style="2" customWidth="1"/>
    <col min="10" max="10" width="18.140625" style="2" customWidth="1"/>
    <col min="11" max="12" width="17" style="2" customWidth="1"/>
    <col min="13" max="13" width="18.140625" style="2" customWidth="1"/>
    <col min="14" max="17" width="14.5703125" style="2" customWidth="1"/>
    <col min="18" max="16384" width="11.42578125" style="2"/>
  </cols>
  <sheetData>
    <row r="1" spans="1:16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thickBot="1" x14ac:dyDescent="0.3">
      <c r="A5" s="3"/>
      <c r="B5" s="4"/>
      <c r="C5" s="5"/>
      <c r="D5" s="5"/>
      <c r="E5" s="6"/>
      <c r="F5" s="6"/>
      <c r="G5" s="6"/>
      <c r="H5" s="7"/>
      <c r="I5" s="6"/>
    </row>
    <row r="6" spans="1:16" ht="75.75" customHeight="1" thickTop="1" x14ac:dyDescent="0.2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10" t="s">
        <v>16</v>
      </c>
    </row>
    <row r="7" spans="1:16" ht="15" x14ac:dyDescent="0.25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6" ht="15" x14ac:dyDescent="0.25">
      <c r="A8" s="14" t="s">
        <v>18</v>
      </c>
      <c r="B8" s="15">
        <f t="shared" ref="B8:K8" si="0">SUM(B9:B18)</f>
        <v>1118485266.1717558</v>
      </c>
      <c r="C8" s="15">
        <f t="shared" si="0"/>
        <v>338267727.63681579</v>
      </c>
      <c r="D8" s="15">
        <f t="shared" si="0"/>
        <v>290872116.90190256</v>
      </c>
      <c r="E8" s="15">
        <f t="shared" si="0"/>
        <v>39762482.674040005</v>
      </c>
      <c r="F8" s="15">
        <f t="shared" si="0"/>
        <v>299146405.52863687</v>
      </c>
      <c r="G8" s="15">
        <f t="shared" si="0"/>
        <v>1066266579.5451797</v>
      </c>
      <c r="H8" s="15">
        <f t="shared" si="0"/>
        <v>3152800578.4583311</v>
      </c>
      <c r="I8" s="15">
        <f t="shared" si="0"/>
        <v>322918462.48479998</v>
      </c>
      <c r="J8" s="15">
        <f t="shared" si="0"/>
        <v>3475719040.9431314</v>
      </c>
      <c r="K8" s="15">
        <f t="shared" si="0"/>
        <v>8500000</v>
      </c>
      <c r="L8" s="15">
        <f>SUM(L9:L18)</f>
        <v>0</v>
      </c>
      <c r="M8" s="16">
        <f>+J8+K8+L8</f>
        <v>3484219040.9431314</v>
      </c>
      <c r="N8" s="17"/>
    </row>
    <row r="9" spans="1:16" ht="14.25" x14ac:dyDescent="0.2">
      <c r="A9" s="18" t="s">
        <v>19</v>
      </c>
      <c r="B9" s="19">
        <f>+'[1]Nómina y honorarios 2015'!K21</f>
        <v>704182182.87064672</v>
      </c>
      <c r="C9" s="19">
        <f>+'[1]Nómina y honorarios 2015'!K48</f>
        <v>241049895.86258668</v>
      </c>
      <c r="D9" s="19">
        <f>+'[1]Nómina y honorarios 2015'!K57</f>
        <v>209826432.26005998</v>
      </c>
      <c r="E9" s="19">
        <f>+'[1]Nómina y honorarios 2015'!K65</f>
        <v>26194882</v>
      </c>
      <c r="F9" s="19">
        <f>+'[1]Nómina y honorarios 2015'!K39</f>
        <v>215277400.09796</v>
      </c>
      <c r="G9" s="19">
        <f>+'[1]Nómina y honorarios 2015'!K69</f>
        <v>718325690.97385347</v>
      </c>
      <c r="H9" s="20">
        <f t="shared" ref="H9:H19" si="1">+B9+C9+D9+G9+E9+F9</f>
        <v>2114856484.0651069</v>
      </c>
      <c r="I9" s="19">
        <f>+'[1]Nómina y honorarios 2015'!K12</f>
        <v>143278493.33333334</v>
      </c>
      <c r="J9" s="19">
        <f t="shared" ref="J9:J18" si="2">+H9+I9</f>
        <v>2258134977.3984404</v>
      </c>
      <c r="K9" s="19"/>
      <c r="L9" s="19"/>
      <c r="M9" s="21">
        <f t="shared" ref="M9:M72" si="3">+J9+K9+L9</f>
        <v>2258134977.3984404</v>
      </c>
      <c r="P9" s="22"/>
    </row>
    <row r="10" spans="1:16" ht="14.25" x14ac:dyDescent="0.2">
      <c r="A10" s="18" t="s">
        <v>20</v>
      </c>
      <c r="B10" s="19">
        <f>+'[1]Nómina y honorarios 2015'!O21</f>
        <v>29259647.4877</v>
      </c>
      <c r="C10" s="19">
        <f>+'[1]Nómina y honorarios 2015'!O48</f>
        <v>10015923.650800001</v>
      </c>
      <c r="D10" s="19">
        <f>+'[1]Nómina y honorarios 2015'!O57</f>
        <v>8718549.8169</v>
      </c>
      <c r="E10" s="19">
        <f>+'[1]Nómina y honorarios 2015'!O65</f>
        <v>1088430</v>
      </c>
      <c r="F10" s="19">
        <f>+'[1]Nómina y honorarios 2015'!O39</f>
        <v>8945044.3254000004</v>
      </c>
      <c r="G10" s="19">
        <f>+'[1]Nómina y honorarios 2015'!O69</f>
        <v>29847327.879800003</v>
      </c>
      <c r="H10" s="20">
        <f t="shared" si="1"/>
        <v>87874923.160600007</v>
      </c>
      <c r="I10" s="19">
        <f>+'[1]Nómina y honorarios 2015'!O12</f>
        <v>4664700</v>
      </c>
      <c r="J10" s="19">
        <f t="shared" si="2"/>
        <v>92539623.160600007</v>
      </c>
      <c r="K10" s="19"/>
      <c r="L10" s="19"/>
      <c r="M10" s="21">
        <f t="shared" si="3"/>
        <v>92539623.160600007</v>
      </c>
      <c r="N10" s="23"/>
    </row>
    <row r="11" spans="1:16" ht="14.25" x14ac:dyDescent="0.2">
      <c r="A11" s="18" t="s">
        <v>21</v>
      </c>
      <c r="B11" s="19">
        <f>+'[1]Nómina y honorarios 2015'!N21</f>
        <v>49790184.975400001</v>
      </c>
      <c r="C11" s="19">
        <f>+'[1]Nómina y honorarios 2015'!N48</f>
        <v>11302737.3016</v>
      </c>
      <c r="D11" s="19">
        <f>+'[1]Nómina y honorarios 2015'!N57</f>
        <v>8707989.6338</v>
      </c>
      <c r="E11" s="19">
        <f>+'[1]Nómina y honorarios 2015'!N65</f>
        <v>2176860</v>
      </c>
      <c r="F11" s="19">
        <f>+'[1]Nómina y honorarios 2015'!N39</f>
        <v>9160978.6508000009</v>
      </c>
      <c r="G11" s="19">
        <f>+'[1]Nómina y honorarios 2015'!N69</f>
        <v>50965545.759600006</v>
      </c>
      <c r="H11" s="20">
        <f t="shared" si="1"/>
        <v>132104296.32120003</v>
      </c>
      <c r="I11" s="19">
        <f>+'[1]Nómina y honorarios 2015'!N12</f>
        <v>9329400</v>
      </c>
      <c r="J11" s="19">
        <f t="shared" si="2"/>
        <v>141433696.32120001</v>
      </c>
      <c r="K11" s="19"/>
      <c r="L11" s="19"/>
      <c r="M11" s="21">
        <f t="shared" si="3"/>
        <v>141433696.32120001</v>
      </c>
      <c r="N11" s="23"/>
    </row>
    <row r="12" spans="1:16" ht="14.25" x14ac:dyDescent="0.2">
      <c r="A12" s="18" t="s">
        <v>22</v>
      </c>
      <c r="B12" s="24">
        <f>+[2]Agregado!$B$5</f>
        <v>74199500</v>
      </c>
      <c r="C12" s="24"/>
      <c r="D12" s="24"/>
      <c r="E12" s="20"/>
      <c r="F12" s="20"/>
      <c r="G12" s="20"/>
      <c r="H12" s="20">
        <f t="shared" si="1"/>
        <v>74199500</v>
      </c>
      <c r="I12" s="19">
        <f>+'[1]Nómina y honorarios 2015'!I107</f>
        <v>117454373.1496</v>
      </c>
      <c r="J12" s="19">
        <f t="shared" si="2"/>
        <v>191653873.1496</v>
      </c>
      <c r="K12" s="19">
        <v>8500000</v>
      </c>
      <c r="L12" s="19"/>
      <c r="M12" s="21">
        <f t="shared" si="3"/>
        <v>200153873.1496</v>
      </c>
      <c r="N12" s="23"/>
    </row>
    <row r="13" spans="1:16" ht="14.25" x14ac:dyDescent="0.2">
      <c r="A13" s="18" t="s">
        <v>23</v>
      </c>
      <c r="B13" s="19">
        <f>+'[1]Nómina y honorarios 2015'!K96</f>
        <v>2400000</v>
      </c>
      <c r="C13" s="19">
        <f>+'[1]Nómina y honorarios 2015'!O96</f>
        <v>600000</v>
      </c>
      <c r="D13" s="19">
        <f>+'[1]Nómina y honorarios 2015'!Q96</f>
        <v>600000</v>
      </c>
      <c r="E13" s="19"/>
      <c r="F13" s="19">
        <f>+'[1]Nómina y honorarios 2015'!M96</f>
        <v>600000</v>
      </c>
      <c r="G13" s="19">
        <f>+'[1]Nómina y honorarios 2015'!S96</f>
        <v>1800000</v>
      </c>
      <c r="H13" s="20">
        <f t="shared" si="1"/>
        <v>6000000</v>
      </c>
      <c r="I13" s="19">
        <f>+'[1]Nómina y honorarios 2015'!I96</f>
        <v>0</v>
      </c>
      <c r="J13" s="19">
        <f t="shared" si="2"/>
        <v>6000000</v>
      </c>
      <c r="K13" s="19"/>
      <c r="L13" s="19"/>
      <c r="M13" s="21">
        <f t="shared" si="3"/>
        <v>6000000</v>
      </c>
      <c r="N13" s="23"/>
    </row>
    <row r="14" spans="1:16" ht="14.25" x14ac:dyDescent="0.2">
      <c r="A14" s="18" t="s">
        <v>24</v>
      </c>
      <c r="B14" s="19">
        <f>+'[1]Nómina y honorarios 2015'!L21</f>
        <v>49790184.975400001</v>
      </c>
      <c r="C14" s="19">
        <f>+'[1]Nómina y honorarios 2015'!L48</f>
        <v>11302737.3016</v>
      </c>
      <c r="D14" s="19">
        <f>+'[1]Nómina y honorarios 2015'!L57</f>
        <v>8707989.6338</v>
      </c>
      <c r="E14" s="19">
        <f>+'[1]Nómina y honorarios 2015'!L65</f>
        <v>2176860</v>
      </c>
      <c r="F14" s="19">
        <f>+'[1]Nómina y honorarios 2015'!L39</f>
        <v>9160978.6508000009</v>
      </c>
      <c r="G14" s="19">
        <f>+'[1]Nómina y honorarios 2015'!L69</f>
        <v>50965545.759600006</v>
      </c>
      <c r="H14" s="20">
        <f t="shared" si="1"/>
        <v>132104296.32120003</v>
      </c>
      <c r="I14" s="19">
        <f>+'[1]Nómina y honorarios 2015'!L12</f>
        <v>9329400</v>
      </c>
      <c r="J14" s="19">
        <f t="shared" si="2"/>
        <v>141433696.32120001</v>
      </c>
      <c r="K14" s="19"/>
      <c r="L14" s="19"/>
      <c r="M14" s="21">
        <f t="shared" si="3"/>
        <v>141433696.32120001</v>
      </c>
      <c r="N14" s="23"/>
      <c r="O14" s="25"/>
      <c r="P14" s="25"/>
    </row>
    <row r="15" spans="1:16" ht="14.25" x14ac:dyDescent="0.2">
      <c r="A15" s="18" t="s">
        <v>25</v>
      </c>
      <c r="B15" s="19">
        <f>+'[1]Nómina y honorarios 2015'!M21</f>
        <v>5974822.1970480001</v>
      </c>
      <c r="C15" s="19">
        <f>+'[1]Nómina y honorarios 2015'!M48</f>
        <v>1356328.4761919999</v>
      </c>
      <c r="D15" s="19">
        <f>+'[1]Nómina y honorarios 2015'!M57</f>
        <v>1044958.7560559999</v>
      </c>
      <c r="E15" s="19">
        <f>+'[1]Nómina y honorarios 2015'!M65</f>
        <v>261223.19999999998</v>
      </c>
      <c r="F15" s="19">
        <f>+'[1]Nómina y honorarios 2015'!M39</f>
        <v>1099317.4380959999</v>
      </c>
      <c r="G15" s="19">
        <f>+'[1]Nómina y honorarios 2015'!M69</f>
        <v>6115865.4911519997</v>
      </c>
      <c r="H15" s="20">
        <f t="shared" si="1"/>
        <v>15852515.558543999</v>
      </c>
      <c r="I15" s="19">
        <f>+'[1]Nómina y honorarios 2015'!M12</f>
        <v>1119528</v>
      </c>
      <c r="J15" s="19">
        <f t="shared" si="2"/>
        <v>16972043.558543999</v>
      </c>
      <c r="K15" s="19"/>
      <c r="L15" s="19"/>
      <c r="M15" s="21">
        <f t="shared" si="3"/>
        <v>16972043.558543999</v>
      </c>
      <c r="N15" s="23"/>
      <c r="O15" s="25"/>
      <c r="P15" s="25"/>
    </row>
    <row r="16" spans="1:16" ht="14.25" x14ac:dyDescent="0.2">
      <c r="A16" s="18" t="s">
        <v>26</v>
      </c>
      <c r="B16" s="19">
        <f>+'[1]Nómina y honorarios 2015'!S21</f>
        <v>142428577.04620302</v>
      </c>
      <c r="C16" s="19">
        <f>+'[1]Nómina y honorarios 2015'!S48</f>
        <v>43861844.255404301</v>
      </c>
      <c r="D16" s="19">
        <f>+'[1]Nómina y honorarios 2015'!S57</f>
        <v>37298047.736881152</v>
      </c>
      <c r="E16" s="19">
        <f>+'[1]Nómina y honorarios 2015'!S65</f>
        <v>5506688.0940399999</v>
      </c>
      <c r="F16" s="19">
        <f>+'[1]Nómina y honorarios 2015'!S39</f>
        <v>38443950.195764482</v>
      </c>
      <c r="G16" s="19">
        <f>+'[1]Nómina y honorarios 2015'!S69</f>
        <v>146673805.33252743</v>
      </c>
      <c r="H16" s="20">
        <f t="shared" si="1"/>
        <v>414212912.66082036</v>
      </c>
      <c r="I16" s="19">
        <f>+'[1]Nómina y honorarios 2015'!S12</f>
        <v>27638827.801866669</v>
      </c>
      <c r="J16" s="19">
        <f t="shared" si="2"/>
        <v>441851740.46268702</v>
      </c>
      <c r="K16" s="19"/>
      <c r="L16" s="19"/>
      <c r="M16" s="21">
        <f t="shared" si="3"/>
        <v>441851740.46268702</v>
      </c>
      <c r="N16" s="23"/>
    </row>
    <row r="17" spans="1:14" ht="14.25" x14ac:dyDescent="0.2">
      <c r="A17" s="18" t="s">
        <v>27</v>
      </c>
      <c r="B17" s="19">
        <f>+'[1]Nómina y honorarios 2015'!U21</f>
        <v>26871185.164159197</v>
      </c>
      <c r="C17" s="19">
        <f>+'[1]Nómina y honorarios 2015'!U48</f>
        <v>8345893.683836801</v>
      </c>
      <c r="D17" s="19">
        <f>+'[1]Nómina y honorarios 2015'!U57</f>
        <v>7096955.139735735</v>
      </c>
      <c r="E17" s="19">
        <f>+'[1]Nómina y honorarios 2015'!U65</f>
        <v>1047795.2800000001</v>
      </c>
      <c r="F17" s="19">
        <f>+'[1]Nómina y honorarios 2015'!U39</f>
        <v>7314993.8532517347</v>
      </c>
      <c r="G17" s="19">
        <f>+'[1]Nómina y honorarios 2015'!U69</f>
        <v>27365688.154954132</v>
      </c>
      <c r="H17" s="20">
        <f t="shared" si="1"/>
        <v>78042511.275937602</v>
      </c>
      <c r="I17" s="19">
        <f>+'[1]Nómina y honorarios 2015'!U12</f>
        <v>4490551.2</v>
      </c>
      <c r="J17" s="19">
        <f t="shared" si="2"/>
        <v>82533062.475937605</v>
      </c>
      <c r="K17" s="19"/>
      <c r="L17" s="19"/>
      <c r="M17" s="21">
        <f t="shared" si="3"/>
        <v>82533062.475937605</v>
      </c>
      <c r="N17" s="23"/>
    </row>
    <row r="18" spans="1:14" ht="14.25" x14ac:dyDescent="0.2">
      <c r="A18" s="18" t="s">
        <v>28</v>
      </c>
      <c r="B18" s="19">
        <f>+'[1]Nómina y honorarios 2015'!X21</f>
        <v>33588981.455199003</v>
      </c>
      <c r="C18" s="19">
        <f>+'[1]Nómina y honorarios 2015'!X48</f>
        <v>10432367.104796</v>
      </c>
      <c r="D18" s="19">
        <f>+'[1]Nómina y honorarios 2015'!X57</f>
        <v>8871193.9246696662</v>
      </c>
      <c r="E18" s="19">
        <f>+'[1]Nómina y honorarios 2015'!X65</f>
        <v>1309744.0999999999</v>
      </c>
      <c r="F18" s="19">
        <f>+'[1]Nómina y honorarios 2015'!X39</f>
        <v>9143742.3165646661</v>
      </c>
      <c r="G18" s="19">
        <f>+'[1]Nómina y honorarios 2015'!X69</f>
        <v>34207110.193692669</v>
      </c>
      <c r="H18" s="20">
        <f t="shared" si="1"/>
        <v>97553139.094921991</v>
      </c>
      <c r="I18" s="19">
        <f>+'[1]Nómina y honorarios 2015'!X12</f>
        <v>5613189</v>
      </c>
      <c r="J18" s="19">
        <f t="shared" si="2"/>
        <v>103166328.09492199</v>
      </c>
      <c r="K18" s="19"/>
      <c r="L18" s="19"/>
      <c r="M18" s="21">
        <f t="shared" si="3"/>
        <v>103166328.09492199</v>
      </c>
      <c r="N18" s="23"/>
    </row>
    <row r="19" spans="1:14" ht="15" x14ac:dyDescent="0.25">
      <c r="A19" s="26" t="s">
        <v>29</v>
      </c>
      <c r="B19" s="27">
        <f t="shared" ref="B19:G19" si="4">SUM(B9:B18)</f>
        <v>1118485266.1717558</v>
      </c>
      <c r="C19" s="27">
        <f t="shared" si="4"/>
        <v>338267727.63681579</v>
      </c>
      <c r="D19" s="27">
        <f t="shared" si="4"/>
        <v>290872116.90190256</v>
      </c>
      <c r="E19" s="27">
        <f t="shared" si="4"/>
        <v>39762482.674040005</v>
      </c>
      <c r="F19" s="27">
        <f t="shared" si="4"/>
        <v>299146405.52863687</v>
      </c>
      <c r="G19" s="27">
        <f t="shared" si="4"/>
        <v>1066266579.5451797</v>
      </c>
      <c r="H19" s="27">
        <f t="shared" si="1"/>
        <v>3152800578.4583306</v>
      </c>
      <c r="I19" s="27">
        <f>SUM(I9:I18)</f>
        <v>322918462.48479998</v>
      </c>
      <c r="J19" s="27">
        <f>SUM(J9:J18)</f>
        <v>3475719040.9431314</v>
      </c>
      <c r="K19" s="27">
        <f>SUM(K9:K18)</f>
        <v>8500000</v>
      </c>
      <c r="L19" s="27">
        <f>SUM(L9:L18)</f>
        <v>0</v>
      </c>
      <c r="M19" s="28">
        <f t="shared" si="3"/>
        <v>3484219040.9431314</v>
      </c>
      <c r="N19" s="23"/>
    </row>
    <row r="20" spans="1:14" ht="15" x14ac:dyDescent="0.25">
      <c r="A20" s="11" t="s">
        <v>30</v>
      </c>
      <c r="B20" s="19"/>
      <c r="C20" s="19"/>
      <c r="D20" s="19"/>
      <c r="E20" s="19"/>
      <c r="F20" s="19"/>
      <c r="G20" s="19"/>
      <c r="H20" s="19"/>
      <c r="I20" s="27"/>
      <c r="J20" s="19"/>
      <c r="K20" s="19"/>
      <c r="L20" s="19"/>
      <c r="M20" s="21"/>
      <c r="N20" s="23"/>
    </row>
    <row r="21" spans="1:14" ht="14.25" x14ac:dyDescent="0.2">
      <c r="A21" s="29" t="s">
        <v>31</v>
      </c>
      <c r="B21" s="30">
        <f>+[1]Funcionamiento!I10</f>
        <v>23444000</v>
      </c>
      <c r="C21" s="30">
        <f>+[1]Funcionamiento!J10</f>
        <v>13200000</v>
      </c>
      <c r="D21" s="30">
        <f>+[1]Funcionamiento!K10</f>
        <v>5500000</v>
      </c>
      <c r="E21" s="30"/>
      <c r="F21" s="30">
        <f>+[1]Funcionamiento!L10</f>
        <v>2300000</v>
      </c>
      <c r="G21" s="30">
        <f>+[1]Funcionamiento!G10</f>
        <v>18800000</v>
      </c>
      <c r="H21" s="30">
        <f t="shared" ref="H21:H35" si="5">+B21+C21+D21+G21+E21+F21</f>
        <v>63244000</v>
      </c>
      <c r="I21" s="19">
        <f>+[1]Funcionamiento!F10</f>
        <v>83673143.914000005</v>
      </c>
      <c r="J21" s="19">
        <f>+I21+H21</f>
        <v>146917143.914</v>
      </c>
      <c r="K21" s="19"/>
      <c r="L21" s="19"/>
      <c r="M21" s="21">
        <f t="shared" si="3"/>
        <v>146917143.914</v>
      </c>
      <c r="N21" s="23"/>
    </row>
    <row r="22" spans="1:14" ht="14.25" x14ac:dyDescent="0.2">
      <c r="A22" s="29" t="s">
        <v>32</v>
      </c>
      <c r="B22" s="19">
        <f>+[1]Funcionamiento!I24</f>
        <v>30982610.48</v>
      </c>
      <c r="C22" s="30">
        <f>+[1]Funcionamiento!J24</f>
        <v>4000000</v>
      </c>
      <c r="D22" s="30">
        <f>+[1]Funcionamiento!K24</f>
        <v>0</v>
      </c>
      <c r="E22" s="19">
        <f>+[1]Funcionamiento!H24</f>
        <v>9600000</v>
      </c>
      <c r="F22" s="30">
        <v>0</v>
      </c>
      <c r="G22" s="19">
        <f>+[1]Funcionamiento!G24</f>
        <v>18000000</v>
      </c>
      <c r="H22" s="30">
        <f t="shared" si="5"/>
        <v>62582610.480000004</v>
      </c>
      <c r="I22" s="19">
        <f>+[1]Funcionamiento!F24</f>
        <v>11327521.135199999</v>
      </c>
      <c r="J22" s="19">
        <f t="shared" ref="J22:J35" si="6">+H22+I22</f>
        <v>73910131.615199998</v>
      </c>
      <c r="K22" s="19"/>
      <c r="L22" s="19"/>
      <c r="M22" s="21">
        <f t="shared" si="3"/>
        <v>73910131.615199998</v>
      </c>
    </row>
    <row r="23" spans="1:14" ht="14.25" x14ac:dyDescent="0.2">
      <c r="A23" s="29" t="s">
        <v>33</v>
      </c>
      <c r="B23" s="30">
        <v>0</v>
      </c>
      <c r="C23" s="30">
        <v>0</v>
      </c>
      <c r="D23" s="30"/>
      <c r="E23" s="30"/>
      <c r="F23" s="30">
        <v>0</v>
      </c>
      <c r="G23" s="30">
        <f>+[1]Funcionamiento!G14</f>
        <v>12000000</v>
      </c>
      <c r="H23" s="30">
        <f t="shared" si="5"/>
        <v>12000000</v>
      </c>
      <c r="I23" s="19">
        <f>+[1]Funcionamiento!F14</f>
        <v>19128104.064399999</v>
      </c>
      <c r="J23" s="19">
        <f t="shared" si="6"/>
        <v>31128104.064399999</v>
      </c>
      <c r="K23" s="19"/>
      <c r="L23" s="19"/>
      <c r="M23" s="21">
        <f t="shared" si="3"/>
        <v>31128104.064399999</v>
      </c>
      <c r="N23" s="23"/>
    </row>
    <row r="24" spans="1:14" ht="14.25" x14ac:dyDescent="0.2">
      <c r="A24" s="29" t="s">
        <v>34</v>
      </c>
      <c r="B24" s="19">
        <f>+[1]Funcionamiento!I26</f>
        <v>9698665.4000000004</v>
      </c>
      <c r="C24" s="30">
        <f>+[1]Funcionamiento!J26</f>
        <v>10572950</v>
      </c>
      <c r="D24" s="30">
        <f>+[1]Funcionamiento!K26</f>
        <v>6344000</v>
      </c>
      <c r="E24" s="30">
        <f>+[1]Funcionamiento!H26</f>
        <v>6000000</v>
      </c>
      <c r="F24" s="30">
        <f>+[1]Funcionamiento!L26</f>
        <v>9998622.0695249997</v>
      </c>
      <c r="G24" s="30">
        <f>+[1]Funcionamiento!G26</f>
        <v>252570000</v>
      </c>
      <c r="H24" s="30">
        <f t="shared" si="5"/>
        <v>295184237.46952498</v>
      </c>
      <c r="I24" s="19">
        <f>+[1]Funcionamiento!F26</f>
        <v>46817751</v>
      </c>
      <c r="J24" s="19">
        <f t="shared" si="6"/>
        <v>342001988.46952498</v>
      </c>
      <c r="K24" s="19"/>
      <c r="L24" s="19">
        <v>22000000</v>
      </c>
      <c r="M24" s="21">
        <f t="shared" si="3"/>
        <v>364001988.46952498</v>
      </c>
    </row>
    <row r="25" spans="1:14" ht="14.25" x14ac:dyDescent="0.2">
      <c r="A25" s="29" t="s">
        <v>35</v>
      </c>
      <c r="B25" s="30">
        <f>+[1]Funcionamiento!I28</f>
        <v>1500000</v>
      </c>
      <c r="C25" s="30">
        <f>+[1]Funcionamiento!J28</f>
        <v>2537508</v>
      </c>
      <c r="D25" s="30">
        <f>+[1]Funcionamiento!K28</f>
        <v>2053000</v>
      </c>
      <c r="E25" s="30">
        <f>+[1]Funcionamiento!H28</f>
        <v>1200000</v>
      </c>
      <c r="F25" s="30">
        <f>+[1]Funcionamiento!L28</f>
        <v>2410632.6</v>
      </c>
      <c r="G25" s="30">
        <f>+[1]Funcionamiento!G28</f>
        <v>3000000</v>
      </c>
      <c r="H25" s="30">
        <f t="shared" si="5"/>
        <v>12701140.6</v>
      </c>
      <c r="I25" s="19">
        <f>+[1]Funcionamiento!F28</f>
        <v>4536346.1147999996</v>
      </c>
      <c r="J25" s="19">
        <f t="shared" si="6"/>
        <v>17237486.7148</v>
      </c>
      <c r="K25" s="19"/>
      <c r="L25" s="19"/>
      <c r="M25" s="21">
        <f t="shared" si="3"/>
        <v>17237486.7148</v>
      </c>
    </row>
    <row r="26" spans="1:14" ht="14.25" x14ac:dyDescent="0.2">
      <c r="A26" s="18" t="s">
        <v>36</v>
      </c>
      <c r="B26" s="30">
        <v>0</v>
      </c>
      <c r="C26" s="30">
        <v>0</v>
      </c>
      <c r="D26" s="30">
        <v>0</v>
      </c>
      <c r="E26" s="30"/>
      <c r="F26" s="30">
        <v>0</v>
      </c>
      <c r="G26" s="30">
        <v>0</v>
      </c>
      <c r="H26" s="30">
        <f t="shared" si="5"/>
        <v>0</v>
      </c>
      <c r="I26" s="19">
        <v>25000000</v>
      </c>
      <c r="J26" s="19">
        <f t="shared" si="6"/>
        <v>25000000</v>
      </c>
      <c r="K26" s="19"/>
      <c r="L26" s="19"/>
      <c r="M26" s="21">
        <f t="shared" si="3"/>
        <v>25000000</v>
      </c>
      <c r="N26" s="23"/>
    </row>
    <row r="27" spans="1:14" ht="14.25" x14ac:dyDescent="0.2">
      <c r="A27" s="29" t="s">
        <v>37</v>
      </c>
      <c r="B27" s="30">
        <f>+[1]Funcionamiento!I16</f>
        <v>7600000</v>
      </c>
      <c r="C27" s="30">
        <f>+[1]Funcionamiento!J16</f>
        <v>7600000</v>
      </c>
      <c r="D27" s="30">
        <f>+[1]Funcionamiento!K16</f>
        <v>7600000</v>
      </c>
      <c r="E27" s="30">
        <f>+[1]Funcionamiento!H16</f>
        <v>7600000</v>
      </c>
      <c r="F27" s="30">
        <f>+[1]Funcionamiento!L16</f>
        <v>7600000</v>
      </c>
      <c r="G27" s="30">
        <f>+[1]Funcionamiento!G16</f>
        <v>7600000</v>
      </c>
      <c r="H27" s="30">
        <f t="shared" si="5"/>
        <v>45600000</v>
      </c>
      <c r="I27" s="19">
        <f>+[1]Funcionamiento!F16</f>
        <v>20577608.021400001</v>
      </c>
      <c r="J27" s="19">
        <f t="shared" si="6"/>
        <v>66177608.021400005</v>
      </c>
      <c r="K27" s="19"/>
      <c r="L27" s="19"/>
      <c r="M27" s="21">
        <f t="shared" si="3"/>
        <v>66177608.021400005</v>
      </c>
    </row>
    <row r="28" spans="1:14" ht="14.25" x14ac:dyDescent="0.2">
      <c r="A28" s="29" t="s">
        <v>38</v>
      </c>
      <c r="B28" s="30">
        <f>+[1]Funcionamiento!I30</f>
        <v>3000000</v>
      </c>
      <c r="C28" s="30">
        <f>[1]Funcionamiento!J30</f>
        <v>500000</v>
      </c>
      <c r="D28" s="30">
        <f>+[1]Funcionamiento!K30</f>
        <v>5000000</v>
      </c>
      <c r="E28" s="30">
        <f>+[1]Funcionamiento!H30</f>
        <v>1500000</v>
      </c>
      <c r="F28" s="30">
        <v>0</v>
      </c>
      <c r="G28" s="30">
        <f>+[1]Funcionamiento!G30</f>
        <v>36000000</v>
      </c>
      <c r="H28" s="30">
        <f t="shared" si="5"/>
        <v>46000000</v>
      </c>
      <c r="I28" s="19">
        <f>+[1]Funcionamiento!F30</f>
        <v>22000000</v>
      </c>
      <c r="J28" s="19">
        <f t="shared" si="6"/>
        <v>68000000</v>
      </c>
      <c r="K28" s="19">
        <v>35000000</v>
      </c>
      <c r="L28" s="19"/>
      <c r="M28" s="21">
        <f t="shared" si="3"/>
        <v>103000000</v>
      </c>
    </row>
    <row r="29" spans="1:14" ht="14.25" x14ac:dyDescent="0.2">
      <c r="A29" s="29" t="s">
        <v>39</v>
      </c>
      <c r="B29" s="30">
        <v>0</v>
      </c>
      <c r="C29" s="30">
        <v>0</v>
      </c>
      <c r="D29" s="30"/>
      <c r="E29" s="30"/>
      <c r="F29" s="30">
        <v>0</v>
      </c>
      <c r="G29" s="30">
        <f>+[1]Funcionamiento!G34</f>
        <v>57600000</v>
      </c>
      <c r="H29" s="30">
        <f t="shared" si="5"/>
        <v>57600000</v>
      </c>
      <c r="I29" s="19">
        <f>+[1]Funcionamiento!F34</f>
        <v>87550663</v>
      </c>
      <c r="J29" s="19">
        <f t="shared" si="6"/>
        <v>145150663</v>
      </c>
      <c r="K29" s="19"/>
      <c r="L29" s="19"/>
      <c r="M29" s="21">
        <f t="shared" si="3"/>
        <v>145150663</v>
      </c>
    </row>
    <row r="30" spans="1:14" ht="14.25" x14ac:dyDescent="0.2">
      <c r="A30" s="29" t="s">
        <v>40</v>
      </c>
      <c r="B30" s="19">
        <f>[1]Funcionamiento!I22</f>
        <v>15000000</v>
      </c>
      <c r="C30" s="19">
        <f>[1]Funcionamiento!J22</f>
        <v>16246394.970000001</v>
      </c>
      <c r="D30" s="19">
        <f>+[1]Funcionamiento!K22</f>
        <v>7718450</v>
      </c>
      <c r="E30" s="19"/>
      <c r="F30" s="30">
        <f>+[1]Funcionamiento!L22</f>
        <v>21145900</v>
      </c>
      <c r="G30" s="19">
        <f>+[1]Funcionamiento!G22</f>
        <v>325171000</v>
      </c>
      <c r="H30" s="30">
        <f t="shared" si="5"/>
        <v>385281744.97000003</v>
      </c>
      <c r="I30" s="19">
        <f>+[1]Funcionamiento!F22</f>
        <v>25000000</v>
      </c>
      <c r="J30" s="19">
        <f t="shared" si="6"/>
        <v>410281744.97000003</v>
      </c>
      <c r="K30" s="19"/>
      <c r="L30" s="19"/>
      <c r="M30" s="21">
        <f t="shared" si="3"/>
        <v>410281744.97000003</v>
      </c>
    </row>
    <row r="31" spans="1:14" ht="14.25" x14ac:dyDescent="0.2">
      <c r="A31" s="29" t="s">
        <v>41</v>
      </c>
      <c r="B31" s="30">
        <v>0</v>
      </c>
      <c r="C31" s="30">
        <v>0</v>
      </c>
      <c r="D31" s="30"/>
      <c r="E31" s="30"/>
      <c r="F31" s="30">
        <v>0</v>
      </c>
      <c r="G31" s="30">
        <v>0</v>
      </c>
      <c r="H31" s="30">
        <f t="shared" si="5"/>
        <v>0</v>
      </c>
      <c r="I31" s="19">
        <f>+[1]Funcionamiento!F12</f>
        <v>8526172.8678000011</v>
      </c>
      <c r="J31" s="19">
        <f t="shared" si="6"/>
        <v>8526172.8678000011</v>
      </c>
      <c r="K31" s="19"/>
      <c r="L31" s="19"/>
      <c r="M31" s="21">
        <f t="shared" si="3"/>
        <v>8526172.8678000011</v>
      </c>
      <c r="N31" s="23"/>
    </row>
    <row r="32" spans="1:14" ht="14.25" x14ac:dyDescent="0.2">
      <c r="A32" s="29" t="s">
        <v>42</v>
      </c>
      <c r="B32" s="19">
        <f>[1]Funcionamiento!I18</f>
        <v>9742443.6359999999</v>
      </c>
      <c r="C32" s="19">
        <f>[1]Funcionamiento!J18</f>
        <v>3788728.4262000001</v>
      </c>
      <c r="D32" s="19">
        <f>+[1]Funcionamiento!K18</f>
        <v>1623740.6059999999</v>
      </c>
      <c r="E32" s="19"/>
      <c r="F32" s="19">
        <f>+[1]Funcionamiento!L18</f>
        <v>9742443.6359999999</v>
      </c>
      <c r="G32" s="19">
        <f>+[1]Funcionamiento!G17+[1]Funcionamiento!G18</f>
        <v>8760000</v>
      </c>
      <c r="H32" s="30">
        <f t="shared" si="5"/>
        <v>33657356.304200001</v>
      </c>
      <c r="I32" s="19">
        <f>+[1]Funcionamiento!F18</f>
        <v>27603591.338600002</v>
      </c>
      <c r="J32" s="19">
        <f t="shared" si="6"/>
        <v>61260947.642800003</v>
      </c>
      <c r="K32" s="19"/>
      <c r="L32" s="19"/>
      <c r="M32" s="21">
        <f t="shared" si="3"/>
        <v>61260947.642800003</v>
      </c>
    </row>
    <row r="33" spans="1:14" ht="14.25" x14ac:dyDescent="0.2">
      <c r="A33" s="29" t="s">
        <v>43</v>
      </c>
      <c r="B33" s="30">
        <f>+[1]Funcionamiento!I20</f>
        <v>3000000</v>
      </c>
      <c r="C33" s="30">
        <v>0</v>
      </c>
      <c r="D33" s="30"/>
      <c r="E33" s="30"/>
      <c r="F33" s="30">
        <f>+[1]Funcionamiento!L20</f>
        <v>20649072</v>
      </c>
      <c r="G33" s="30">
        <f>+[1]Funcionamiento!G20</f>
        <v>9299683.0800000001</v>
      </c>
      <c r="H33" s="30">
        <f t="shared" si="5"/>
        <v>32948755.079999998</v>
      </c>
      <c r="I33" s="19">
        <f>+[1]Funcionamiento!F20</f>
        <v>48747186.844399996</v>
      </c>
      <c r="J33" s="19">
        <f t="shared" si="6"/>
        <v>81695941.924400002</v>
      </c>
      <c r="K33" s="19"/>
      <c r="L33" s="19"/>
      <c r="M33" s="21">
        <f t="shared" si="3"/>
        <v>81695941.924400002</v>
      </c>
    </row>
    <row r="34" spans="1:14" ht="14.25" x14ac:dyDescent="0.2">
      <c r="A34" s="29" t="s">
        <v>44</v>
      </c>
      <c r="B34" s="30">
        <v>0</v>
      </c>
      <c r="C34" s="30">
        <v>0</v>
      </c>
      <c r="D34" s="30"/>
      <c r="E34" s="30"/>
      <c r="F34" s="30">
        <v>0</v>
      </c>
      <c r="G34" s="30">
        <v>0</v>
      </c>
      <c r="H34" s="30">
        <f t="shared" si="5"/>
        <v>0</v>
      </c>
      <c r="I34" s="19">
        <f>+[1]Funcionamiento!F36</f>
        <v>41845936.852600001</v>
      </c>
      <c r="J34" s="19">
        <f t="shared" si="6"/>
        <v>41845936.852600001</v>
      </c>
      <c r="K34" s="19"/>
      <c r="L34" s="19"/>
      <c r="M34" s="21">
        <f t="shared" si="3"/>
        <v>41845936.852600001</v>
      </c>
    </row>
    <row r="35" spans="1:14" ht="14.25" x14ac:dyDescent="0.2">
      <c r="A35" s="29" t="s">
        <v>45</v>
      </c>
      <c r="B35" s="30">
        <v>0</v>
      </c>
      <c r="C35" s="30">
        <v>0</v>
      </c>
      <c r="D35" s="30"/>
      <c r="E35" s="30"/>
      <c r="F35" s="30">
        <v>0</v>
      </c>
      <c r="G35" s="30">
        <v>0</v>
      </c>
      <c r="H35" s="30">
        <f t="shared" si="5"/>
        <v>0</v>
      </c>
      <c r="I35" s="19">
        <f>+[1]Funcionamiento!F32</f>
        <v>20987282.445399996</v>
      </c>
      <c r="J35" s="19">
        <f t="shared" si="6"/>
        <v>20987282.445399996</v>
      </c>
      <c r="K35" s="19"/>
      <c r="L35" s="19"/>
      <c r="M35" s="21">
        <f t="shared" si="3"/>
        <v>20987282.445399996</v>
      </c>
    </row>
    <row r="36" spans="1:14" ht="15" x14ac:dyDescent="0.25">
      <c r="A36" s="26" t="s">
        <v>46</v>
      </c>
      <c r="B36" s="27">
        <f>SUM(B21:B35)</f>
        <v>103967719.516</v>
      </c>
      <c r="C36" s="27">
        <f t="shared" ref="C36:I36" si="7">SUM(C21:C35)</f>
        <v>58445581.396200001</v>
      </c>
      <c r="D36" s="27">
        <f t="shared" si="7"/>
        <v>35839190.605999999</v>
      </c>
      <c r="E36" s="27">
        <f>SUM(E21:E35)</f>
        <v>25900000</v>
      </c>
      <c r="F36" s="27">
        <f t="shared" si="7"/>
        <v>73846670.305525005</v>
      </c>
      <c r="G36" s="27">
        <f>SUM(G21:G35)</f>
        <v>748800683.08000004</v>
      </c>
      <c r="H36" s="31">
        <f t="shared" si="7"/>
        <v>1046799844.9037251</v>
      </c>
      <c r="I36" s="27">
        <f t="shared" si="7"/>
        <v>493321307.59859997</v>
      </c>
      <c r="J36" s="27">
        <f>SUM(J21:J35)</f>
        <v>1540121152.5023253</v>
      </c>
      <c r="K36" s="27">
        <f>SUM(K21:K35)</f>
        <v>35000000</v>
      </c>
      <c r="L36" s="27">
        <f>SUM(L21:L35)</f>
        <v>22000000</v>
      </c>
      <c r="M36" s="28">
        <f t="shared" si="3"/>
        <v>1597121152.5023253</v>
      </c>
    </row>
    <row r="37" spans="1:14" ht="15" x14ac:dyDescent="0.25">
      <c r="A37" s="32" t="s">
        <v>47</v>
      </c>
      <c r="B37" s="33">
        <f t="shared" ref="B37:G37" si="8">+B36+B19</f>
        <v>1222452985.6877558</v>
      </c>
      <c r="C37" s="33">
        <f t="shared" si="8"/>
        <v>396713309.03301579</v>
      </c>
      <c r="D37" s="33">
        <f t="shared" si="8"/>
        <v>326711307.50790256</v>
      </c>
      <c r="E37" s="33">
        <f t="shared" si="8"/>
        <v>65662482.674040005</v>
      </c>
      <c r="F37" s="33">
        <f t="shared" si="8"/>
        <v>372993075.83416188</v>
      </c>
      <c r="G37" s="33">
        <f t="shared" si="8"/>
        <v>1815067262.6251798</v>
      </c>
      <c r="H37" s="34">
        <f>+B37+C37+D37+G37+E37+F37</f>
        <v>4199600423.3620558</v>
      </c>
      <c r="I37" s="33">
        <f>+I36+I19</f>
        <v>816239770.08340001</v>
      </c>
      <c r="J37" s="33">
        <f>+J36+J19</f>
        <v>5015840193.4454565</v>
      </c>
      <c r="K37" s="33">
        <f>+K36+K19</f>
        <v>43500000</v>
      </c>
      <c r="L37" s="33">
        <f>+L36+L19</f>
        <v>22000000</v>
      </c>
      <c r="M37" s="35">
        <f t="shared" si="3"/>
        <v>5081340193.4454565</v>
      </c>
      <c r="N37" s="36"/>
    </row>
    <row r="38" spans="1:14" ht="14.25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4" ht="15" x14ac:dyDescent="0.25">
      <c r="A39" s="40" t="s">
        <v>48</v>
      </c>
      <c r="B39" s="41">
        <f>+B41</f>
        <v>2367078457.7350001</v>
      </c>
      <c r="C39" s="41">
        <f>+C128</f>
        <v>1234008800</v>
      </c>
      <c r="D39" s="41">
        <f>+D150</f>
        <v>1162925500</v>
      </c>
      <c r="E39" s="41">
        <f>+E184</f>
        <v>217593000</v>
      </c>
      <c r="F39" s="41">
        <f>+F74</f>
        <v>6052932368.1557693</v>
      </c>
      <c r="G39" s="41">
        <f>+G104</f>
        <v>8011624396.9906006</v>
      </c>
      <c r="H39" s="41">
        <f>+B39+C39+D39+G39+E39+F39</f>
        <v>19046162522.881371</v>
      </c>
      <c r="I39" s="41">
        <v>0</v>
      </c>
      <c r="J39" s="41">
        <f>+I39+H39</f>
        <v>19046162522.881371</v>
      </c>
      <c r="K39" s="41">
        <f>+K41+K74+K104+K128+K150+K184</f>
        <v>5265256850</v>
      </c>
      <c r="L39" s="41">
        <f>+L41+L74+L104+L128+L150+L184</f>
        <v>345581000</v>
      </c>
      <c r="M39" s="42">
        <f t="shared" si="3"/>
        <v>24657000372.881371</v>
      </c>
    </row>
    <row r="40" spans="1:14" ht="15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4" ht="15" x14ac:dyDescent="0.25">
      <c r="A41" s="40" t="s">
        <v>49</v>
      </c>
      <c r="B41" s="41">
        <f>+B42+B46+B57+B61+B65+B70</f>
        <v>2367078457.7350001</v>
      </c>
      <c r="C41" s="41"/>
      <c r="D41" s="41"/>
      <c r="E41" s="41"/>
      <c r="F41" s="41"/>
      <c r="G41" s="41"/>
      <c r="H41" s="41">
        <f>+H42+H46+H57+H61+H65+H70</f>
        <v>2367078457.7350001</v>
      </c>
      <c r="I41" s="41"/>
      <c r="J41" s="41">
        <f>+H41+I41</f>
        <v>2367078457.7350001</v>
      </c>
      <c r="K41" s="41">
        <f>+K42+K46+K57+K61+K65+K70</f>
        <v>71156850</v>
      </c>
      <c r="L41" s="41">
        <f>+L42+L46+L57+L61+L65+L70</f>
        <v>38642000</v>
      </c>
      <c r="M41" s="42">
        <f t="shared" si="3"/>
        <v>2476877307.7350001</v>
      </c>
    </row>
    <row r="42" spans="1:14" s="44" customFormat="1" ht="15" x14ac:dyDescent="0.25">
      <c r="A42" s="43" t="s">
        <v>50</v>
      </c>
      <c r="B42" s="27">
        <f>+SUM(B43:B45)</f>
        <v>132594532.5</v>
      </c>
      <c r="C42" s="27"/>
      <c r="D42" s="27"/>
      <c r="E42" s="27"/>
      <c r="F42" s="27"/>
      <c r="G42" s="27"/>
      <c r="H42" s="27">
        <f>+SUM(H43:H45)</f>
        <v>132594532.5</v>
      </c>
      <c r="I42" s="27"/>
      <c r="J42" s="27">
        <f>+SUM(J43:J45)</f>
        <v>132594532.5</v>
      </c>
      <c r="K42" s="27">
        <f>+SUM(K43:K45)</f>
        <v>0</v>
      </c>
      <c r="L42" s="27">
        <f>+SUM(L43:L45)</f>
        <v>0</v>
      </c>
      <c r="M42" s="28">
        <f t="shared" si="3"/>
        <v>132594532.5</v>
      </c>
    </row>
    <row r="43" spans="1:14" s="44" customFormat="1" ht="15" hidden="1" outlineLevel="1" x14ac:dyDescent="0.25">
      <c r="A43" s="45" t="s">
        <v>51</v>
      </c>
      <c r="B43" s="19">
        <f>+[2]Agregado!$B$17</f>
        <v>39440302.68</v>
      </c>
      <c r="C43" s="27"/>
      <c r="D43" s="27"/>
      <c r="E43" s="27"/>
      <c r="F43" s="27"/>
      <c r="G43" s="27"/>
      <c r="H43" s="19">
        <f>+B43+C43+D43+G43+E43+F43</f>
        <v>39440302.68</v>
      </c>
      <c r="I43" s="27"/>
      <c r="J43" s="20">
        <f>+H43+I43</f>
        <v>39440302.68</v>
      </c>
      <c r="K43" s="20"/>
      <c r="L43" s="20"/>
      <c r="M43" s="46">
        <f t="shared" si="3"/>
        <v>39440302.68</v>
      </c>
    </row>
    <row r="44" spans="1:14" s="44" customFormat="1" ht="15" hidden="1" outlineLevel="1" x14ac:dyDescent="0.25">
      <c r="A44" s="45" t="s">
        <v>52</v>
      </c>
      <c r="B44" s="19">
        <f>+[2]Agregado!$B$18</f>
        <v>20000000</v>
      </c>
      <c r="C44" s="27"/>
      <c r="D44" s="27"/>
      <c r="E44" s="27"/>
      <c r="F44" s="27"/>
      <c r="G44" s="27"/>
      <c r="H44" s="19">
        <f>+B44+C44+D44+G44+E44+F44</f>
        <v>20000000</v>
      </c>
      <c r="I44" s="27"/>
      <c r="J44" s="20">
        <f>+H44+I44</f>
        <v>20000000</v>
      </c>
      <c r="K44" s="20"/>
      <c r="L44" s="20"/>
      <c r="M44" s="46">
        <f t="shared" si="3"/>
        <v>20000000</v>
      </c>
    </row>
    <row r="45" spans="1:14" s="44" customFormat="1" ht="15" hidden="1" outlineLevel="1" x14ac:dyDescent="0.25">
      <c r="A45" s="45" t="s">
        <v>53</v>
      </c>
      <c r="B45" s="19">
        <f>+[2]Agregado!$B$19</f>
        <v>73154229.819999993</v>
      </c>
      <c r="C45" s="27"/>
      <c r="D45" s="27"/>
      <c r="E45" s="27"/>
      <c r="F45" s="27"/>
      <c r="G45" s="27"/>
      <c r="H45" s="19">
        <f>+B45+C45+D45+G45+E45+F45</f>
        <v>73154229.819999993</v>
      </c>
      <c r="I45" s="27"/>
      <c r="J45" s="20">
        <f>+H45+I45</f>
        <v>73154229.819999993</v>
      </c>
      <c r="K45" s="20"/>
      <c r="L45" s="20"/>
      <c r="M45" s="46">
        <f t="shared" si="3"/>
        <v>73154229.819999993</v>
      </c>
    </row>
    <row r="46" spans="1:14" s="44" customFormat="1" ht="15" collapsed="1" x14ac:dyDescent="0.25">
      <c r="A46" s="47" t="s">
        <v>54</v>
      </c>
      <c r="B46" s="15">
        <f>+B47+B48+B56</f>
        <v>1273253078.5700002</v>
      </c>
      <c r="C46" s="27"/>
      <c r="D46" s="27"/>
      <c r="E46" s="27"/>
      <c r="F46" s="27"/>
      <c r="G46" s="27"/>
      <c r="H46" s="15">
        <f>+H47+H48+H56</f>
        <v>1273253078.5700002</v>
      </c>
      <c r="I46" s="27"/>
      <c r="J46" s="15">
        <f>+J47+J48+J56</f>
        <v>1273253078.5700002</v>
      </c>
      <c r="K46" s="15">
        <f>+K47+K48+K56</f>
        <v>71156850</v>
      </c>
      <c r="L46" s="15">
        <f>+L47+L48+L56</f>
        <v>20000000</v>
      </c>
      <c r="M46" s="16">
        <f t="shared" si="3"/>
        <v>1364409928.5700002</v>
      </c>
    </row>
    <row r="47" spans="1:14" s="44" customFormat="1" ht="15" hidden="1" outlineLevel="1" x14ac:dyDescent="0.25">
      <c r="A47" s="45" t="s">
        <v>55</v>
      </c>
      <c r="B47" s="19">
        <f>+[2]Agregado!$B$22</f>
        <v>226748147.97</v>
      </c>
      <c r="C47" s="27"/>
      <c r="D47" s="27"/>
      <c r="E47" s="27"/>
      <c r="F47" s="27"/>
      <c r="G47" s="27"/>
      <c r="H47" s="19">
        <f>+B47+C47+D47+G47+E47+F47</f>
        <v>226748147.97</v>
      </c>
      <c r="I47" s="27"/>
      <c r="J47" s="20">
        <f t="shared" ref="J47:J56" si="9">+H47+I47</f>
        <v>226748147.97</v>
      </c>
      <c r="K47" s="20"/>
      <c r="L47" s="20">
        <v>20000000</v>
      </c>
      <c r="M47" s="46">
        <f t="shared" si="3"/>
        <v>246748147.97</v>
      </c>
    </row>
    <row r="48" spans="1:14" s="44" customFormat="1" ht="15" hidden="1" outlineLevel="1" x14ac:dyDescent="0.25">
      <c r="A48" s="45" t="s">
        <v>56</v>
      </c>
      <c r="B48" s="19">
        <f>+B49+B52+B55</f>
        <v>625721682</v>
      </c>
      <c r="C48" s="27"/>
      <c r="D48" s="27"/>
      <c r="E48" s="27"/>
      <c r="F48" s="27"/>
      <c r="G48" s="27"/>
      <c r="H48" s="19">
        <f>+B48+C48+D48+G48+E48+F48</f>
        <v>625721682</v>
      </c>
      <c r="I48" s="27"/>
      <c r="J48" s="20">
        <f t="shared" si="9"/>
        <v>625721682</v>
      </c>
      <c r="K48" s="20">
        <f>+K49+K52+K55</f>
        <v>71156850</v>
      </c>
      <c r="L48" s="20">
        <f>+L49+L52+L55</f>
        <v>0</v>
      </c>
      <c r="M48" s="46">
        <f t="shared" si="3"/>
        <v>696878532</v>
      </c>
    </row>
    <row r="49" spans="1:13" s="44" customFormat="1" ht="15" hidden="1" outlineLevel="2" x14ac:dyDescent="0.25">
      <c r="A49" s="45" t="s">
        <v>57</v>
      </c>
      <c r="B49" s="19">
        <f>+B50+B51</f>
        <v>341273150</v>
      </c>
      <c r="C49" s="27"/>
      <c r="D49" s="27"/>
      <c r="E49" s="27"/>
      <c r="F49" s="27"/>
      <c r="G49" s="27"/>
      <c r="H49" s="19">
        <f t="shared" ref="H49:H55" si="10">+B49+C49+D49+G49+E49+F49</f>
        <v>341273150</v>
      </c>
      <c r="I49" s="27"/>
      <c r="J49" s="20">
        <f t="shared" si="9"/>
        <v>341273150</v>
      </c>
      <c r="K49" s="20">
        <f>+K50+K51</f>
        <v>71156850</v>
      </c>
      <c r="L49" s="20">
        <f>+L50+L51</f>
        <v>0</v>
      </c>
      <c r="M49" s="46">
        <f t="shared" si="3"/>
        <v>412430000</v>
      </c>
    </row>
    <row r="50" spans="1:13" s="44" customFormat="1" ht="15" hidden="1" outlineLevel="2" x14ac:dyDescent="0.25">
      <c r="A50" s="45" t="s">
        <v>58</v>
      </c>
      <c r="B50" s="19">
        <v>100000000</v>
      </c>
      <c r="C50" s="27"/>
      <c r="D50" s="27"/>
      <c r="E50" s="27"/>
      <c r="F50" s="27"/>
      <c r="G50" s="27"/>
      <c r="H50" s="19">
        <f t="shared" si="10"/>
        <v>100000000</v>
      </c>
      <c r="I50" s="27"/>
      <c r="J50" s="20">
        <f t="shared" si="9"/>
        <v>100000000</v>
      </c>
      <c r="K50" s="20"/>
      <c r="L50" s="20"/>
      <c r="M50" s="46">
        <f t="shared" si="3"/>
        <v>100000000</v>
      </c>
    </row>
    <row r="51" spans="1:13" s="44" customFormat="1" ht="15" hidden="1" outlineLevel="2" x14ac:dyDescent="0.25">
      <c r="A51" s="45" t="s">
        <v>59</v>
      </c>
      <c r="B51" s="19">
        <v>241273150</v>
      </c>
      <c r="C51" s="27"/>
      <c r="D51" s="27"/>
      <c r="E51" s="27"/>
      <c r="F51" s="27"/>
      <c r="G51" s="27"/>
      <c r="H51" s="19">
        <f t="shared" si="10"/>
        <v>241273150</v>
      </c>
      <c r="I51" s="27"/>
      <c r="J51" s="20">
        <f t="shared" si="9"/>
        <v>241273150</v>
      </c>
      <c r="K51" s="20">
        <v>71156850</v>
      </c>
      <c r="L51" s="20"/>
      <c r="M51" s="46">
        <f t="shared" si="3"/>
        <v>312430000</v>
      </c>
    </row>
    <row r="52" spans="1:13" s="44" customFormat="1" ht="15" hidden="1" outlineLevel="2" x14ac:dyDescent="0.25">
      <c r="A52" s="45" t="s">
        <v>60</v>
      </c>
      <c r="B52" s="19">
        <f>+B53+B54</f>
        <v>250000000</v>
      </c>
      <c r="C52" s="27"/>
      <c r="D52" s="27"/>
      <c r="E52" s="27"/>
      <c r="F52" s="27"/>
      <c r="G52" s="27"/>
      <c r="H52" s="19">
        <f t="shared" si="10"/>
        <v>250000000</v>
      </c>
      <c r="I52" s="27"/>
      <c r="J52" s="20">
        <f t="shared" si="9"/>
        <v>250000000</v>
      </c>
      <c r="K52" s="20">
        <f>+K53+K54</f>
        <v>0</v>
      </c>
      <c r="L52" s="20">
        <f>+L53+L54</f>
        <v>0</v>
      </c>
      <c r="M52" s="46">
        <f t="shared" si="3"/>
        <v>250000000</v>
      </c>
    </row>
    <row r="53" spans="1:13" s="44" customFormat="1" ht="15" hidden="1" outlineLevel="2" x14ac:dyDescent="0.25">
      <c r="A53" s="45" t="s">
        <v>61</v>
      </c>
      <c r="B53" s="19">
        <v>100000000</v>
      </c>
      <c r="C53" s="27"/>
      <c r="D53" s="27"/>
      <c r="E53" s="27"/>
      <c r="F53" s="27"/>
      <c r="G53" s="27"/>
      <c r="H53" s="19">
        <f t="shared" si="10"/>
        <v>100000000</v>
      </c>
      <c r="I53" s="27"/>
      <c r="J53" s="20">
        <f t="shared" si="9"/>
        <v>100000000</v>
      </c>
      <c r="K53" s="20"/>
      <c r="L53" s="20"/>
      <c r="M53" s="46">
        <f t="shared" si="3"/>
        <v>100000000</v>
      </c>
    </row>
    <row r="54" spans="1:13" s="44" customFormat="1" ht="15" hidden="1" outlineLevel="2" x14ac:dyDescent="0.25">
      <c r="A54" s="45" t="s">
        <v>62</v>
      </c>
      <c r="B54" s="19">
        <v>150000000</v>
      </c>
      <c r="C54" s="27"/>
      <c r="D54" s="27"/>
      <c r="E54" s="27"/>
      <c r="F54" s="27"/>
      <c r="G54" s="27"/>
      <c r="H54" s="19">
        <f t="shared" si="10"/>
        <v>150000000</v>
      </c>
      <c r="I54" s="27"/>
      <c r="J54" s="20">
        <f t="shared" si="9"/>
        <v>150000000</v>
      </c>
      <c r="K54" s="20"/>
      <c r="L54" s="20"/>
      <c r="M54" s="46">
        <f t="shared" si="3"/>
        <v>150000000</v>
      </c>
    </row>
    <row r="55" spans="1:13" s="44" customFormat="1" ht="15" hidden="1" outlineLevel="1" x14ac:dyDescent="0.25">
      <c r="A55" s="45" t="s">
        <v>63</v>
      </c>
      <c r="B55" s="19">
        <v>34448532</v>
      </c>
      <c r="C55" s="27"/>
      <c r="D55" s="27"/>
      <c r="E55" s="27"/>
      <c r="F55" s="27"/>
      <c r="G55" s="27"/>
      <c r="H55" s="19">
        <f t="shared" si="10"/>
        <v>34448532</v>
      </c>
      <c r="I55" s="27"/>
      <c r="J55" s="20">
        <f t="shared" si="9"/>
        <v>34448532</v>
      </c>
      <c r="K55" s="20"/>
      <c r="L55" s="20"/>
      <c r="M55" s="46">
        <f t="shared" si="3"/>
        <v>34448532</v>
      </c>
    </row>
    <row r="56" spans="1:13" s="44" customFormat="1" ht="15" hidden="1" outlineLevel="1" x14ac:dyDescent="0.25">
      <c r="A56" s="45" t="s">
        <v>64</v>
      </c>
      <c r="B56" s="19">
        <f>+[2]Agregado!$B$24</f>
        <v>420783248.60000002</v>
      </c>
      <c r="C56" s="27"/>
      <c r="D56" s="27"/>
      <c r="E56" s="27"/>
      <c r="F56" s="27"/>
      <c r="G56" s="27"/>
      <c r="H56" s="19">
        <f>+B56+C56+D56+G56+E56+F56</f>
        <v>420783248.60000002</v>
      </c>
      <c r="I56" s="27"/>
      <c r="J56" s="20">
        <f t="shared" si="9"/>
        <v>420783248.60000002</v>
      </c>
      <c r="K56" s="20"/>
      <c r="L56" s="20"/>
      <c r="M56" s="46">
        <f t="shared" si="3"/>
        <v>420783248.60000002</v>
      </c>
    </row>
    <row r="57" spans="1:13" s="44" customFormat="1" ht="15" collapsed="1" x14ac:dyDescent="0.25">
      <c r="A57" s="47" t="s">
        <v>65</v>
      </c>
      <c r="B57" s="15">
        <f>SUM(B58:B60)</f>
        <v>185484989.845</v>
      </c>
      <c r="C57" s="27"/>
      <c r="D57" s="27"/>
      <c r="E57" s="27"/>
      <c r="F57" s="27"/>
      <c r="G57" s="27"/>
      <c r="H57" s="15">
        <f>SUM(H58:H60)</f>
        <v>185484989.845</v>
      </c>
      <c r="I57" s="27"/>
      <c r="J57" s="15">
        <f>SUM(J58:J60)</f>
        <v>185484989.845</v>
      </c>
      <c r="K57" s="15">
        <f>SUM(K58:K60)</f>
        <v>0</v>
      </c>
      <c r="L57" s="15">
        <f>SUM(L58:L60)</f>
        <v>0</v>
      </c>
      <c r="M57" s="16">
        <f t="shared" si="3"/>
        <v>185484989.845</v>
      </c>
    </row>
    <row r="58" spans="1:13" s="44" customFormat="1" ht="15" hidden="1" outlineLevel="1" x14ac:dyDescent="0.25">
      <c r="A58" s="45" t="s">
        <v>66</v>
      </c>
      <c r="B58" s="19">
        <f>+[2]Agregado!$B$27</f>
        <v>116215664.2</v>
      </c>
      <c r="C58" s="27"/>
      <c r="D58" s="27"/>
      <c r="E58" s="27"/>
      <c r="F58" s="27"/>
      <c r="G58" s="27"/>
      <c r="H58" s="19">
        <f>+B58+C58+D58+G58+E58+F58</f>
        <v>116215664.2</v>
      </c>
      <c r="I58" s="27"/>
      <c r="J58" s="20">
        <f>+H58+I58</f>
        <v>116215664.2</v>
      </c>
      <c r="K58" s="20"/>
      <c r="L58" s="20"/>
      <c r="M58" s="46">
        <f t="shared" si="3"/>
        <v>116215664.2</v>
      </c>
    </row>
    <row r="59" spans="1:13" s="44" customFormat="1" ht="15" hidden="1" outlineLevel="1" x14ac:dyDescent="0.25">
      <c r="A59" s="45" t="s">
        <v>67</v>
      </c>
      <c r="B59" s="19">
        <f>+[2]Agregado!$B$28</f>
        <v>22717093.645000003</v>
      </c>
      <c r="C59" s="27"/>
      <c r="D59" s="27"/>
      <c r="E59" s="27"/>
      <c r="F59" s="27"/>
      <c r="G59" s="27"/>
      <c r="H59" s="19">
        <f>+B59+C59+D59+G59+E59+F59</f>
        <v>22717093.645000003</v>
      </c>
      <c r="I59" s="27"/>
      <c r="J59" s="20">
        <f>+H59+I59</f>
        <v>22717093.645000003</v>
      </c>
      <c r="K59" s="20"/>
      <c r="L59" s="20"/>
      <c r="M59" s="46">
        <f t="shared" si="3"/>
        <v>22717093.645000003</v>
      </c>
    </row>
    <row r="60" spans="1:13" s="44" customFormat="1" ht="15" hidden="1" outlineLevel="1" x14ac:dyDescent="0.25">
      <c r="A60" s="45" t="s">
        <v>68</v>
      </c>
      <c r="B60" s="19">
        <f>+[2]Agregado!$B$29</f>
        <v>46552232</v>
      </c>
      <c r="C60" s="27"/>
      <c r="D60" s="27"/>
      <c r="E60" s="27"/>
      <c r="F60" s="27"/>
      <c r="G60" s="27"/>
      <c r="H60" s="19">
        <f>+B60+C60+D60+G60+E60+F60</f>
        <v>46552232</v>
      </c>
      <c r="I60" s="27"/>
      <c r="J60" s="20">
        <f>+H60+I60</f>
        <v>46552232</v>
      </c>
      <c r="K60" s="20"/>
      <c r="L60" s="20"/>
      <c r="M60" s="46">
        <f t="shared" si="3"/>
        <v>46552232</v>
      </c>
    </row>
    <row r="61" spans="1:13" s="44" customFormat="1" ht="15" collapsed="1" x14ac:dyDescent="0.25">
      <c r="A61" s="47" t="s">
        <v>69</v>
      </c>
      <c r="B61" s="15">
        <f>SUM(B62:B64)</f>
        <v>299966792</v>
      </c>
      <c r="C61" s="27"/>
      <c r="D61" s="27"/>
      <c r="E61" s="27"/>
      <c r="F61" s="27"/>
      <c r="G61" s="27"/>
      <c r="H61" s="15">
        <f>SUM(H62:H64)</f>
        <v>299966792</v>
      </c>
      <c r="I61" s="27"/>
      <c r="J61" s="15">
        <f>SUM(J62:J64)</f>
        <v>299966792</v>
      </c>
      <c r="K61" s="15">
        <f>SUM(K62:K64)</f>
        <v>0</v>
      </c>
      <c r="L61" s="15">
        <f>SUM(L62:L64)</f>
        <v>18642000</v>
      </c>
      <c r="M61" s="16">
        <f t="shared" si="3"/>
        <v>318608792</v>
      </c>
    </row>
    <row r="62" spans="1:13" s="44" customFormat="1" ht="15" hidden="1" outlineLevel="1" x14ac:dyDescent="0.25">
      <c r="A62" s="45" t="s">
        <v>70</v>
      </c>
      <c r="B62" s="19">
        <f>+[2]Agregado!$B$32</f>
        <v>111985000</v>
      </c>
      <c r="C62" s="27"/>
      <c r="D62" s="27"/>
      <c r="E62" s="27"/>
      <c r="F62" s="27"/>
      <c r="G62" s="27"/>
      <c r="H62" s="19">
        <f>+B62+C62+D62+G62+E62+F62</f>
        <v>111985000</v>
      </c>
      <c r="I62" s="27"/>
      <c r="J62" s="20">
        <f>+H62+I62</f>
        <v>111985000</v>
      </c>
      <c r="K62" s="20"/>
      <c r="L62" s="20">
        <v>11642000</v>
      </c>
      <c r="M62" s="46">
        <f t="shared" si="3"/>
        <v>123627000</v>
      </c>
    </row>
    <row r="63" spans="1:13" s="44" customFormat="1" ht="15" hidden="1" outlineLevel="1" x14ac:dyDescent="0.25">
      <c r="A63" s="45" t="s">
        <v>71</v>
      </c>
      <c r="B63" s="19">
        <f>+[2]Agregado!$B$33</f>
        <v>167241792</v>
      </c>
      <c r="C63" s="27"/>
      <c r="D63" s="27"/>
      <c r="E63" s="27"/>
      <c r="F63" s="27"/>
      <c r="G63" s="27"/>
      <c r="H63" s="19">
        <f>+B63+C63+D63+G63+E63+F63</f>
        <v>167241792</v>
      </c>
      <c r="I63" s="27"/>
      <c r="J63" s="20">
        <f>+H63+I63</f>
        <v>167241792</v>
      </c>
      <c r="K63" s="20"/>
      <c r="L63" s="20"/>
      <c r="M63" s="46">
        <f t="shared" si="3"/>
        <v>167241792</v>
      </c>
    </row>
    <row r="64" spans="1:13" s="44" customFormat="1" ht="15" hidden="1" outlineLevel="1" x14ac:dyDescent="0.25">
      <c r="A64" s="45" t="s">
        <v>72</v>
      </c>
      <c r="B64" s="19">
        <f>+[2]Agregado!$B$34</f>
        <v>20740000</v>
      </c>
      <c r="C64" s="27"/>
      <c r="D64" s="27"/>
      <c r="E64" s="27"/>
      <c r="F64" s="27"/>
      <c r="G64" s="27"/>
      <c r="H64" s="19">
        <f>+B64+C64+D64+G64+E64+F64</f>
        <v>20740000</v>
      </c>
      <c r="I64" s="27"/>
      <c r="J64" s="20">
        <f>+H64+I64</f>
        <v>20740000</v>
      </c>
      <c r="K64" s="20"/>
      <c r="L64" s="20">
        <v>7000000</v>
      </c>
      <c r="M64" s="46">
        <f t="shared" si="3"/>
        <v>27740000</v>
      </c>
    </row>
    <row r="65" spans="1:13" s="44" customFormat="1" ht="15" collapsed="1" x14ac:dyDescent="0.25">
      <c r="A65" s="47" t="s">
        <v>73</v>
      </c>
      <c r="B65" s="15">
        <f>SUM(B66:B69)</f>
        <v>244867000</v>
      </c>
      <c r="C65" s="27"/>
      <c r="D65" s="27"/>
      <c r="E65" s="27"/>
      <c r="F65" s="27"/>
      <c r="G65" s="27"/>
      <c r="H65" s="15">
        <f>SUM(H66:H69)</f>
        <v>244867000</v>
      </c>
      <c r="I65" s="27"/>
      <c r="J65" s="15">
        <f>SUM(J66:J69)</f>
        <v>244867000</v>
      </c>
      <c r="K65" s="15">
        <f>SUM(K66:K69)</f>
        <v>0</v>
      </c>
      <c r="L65" s="15">
        <f>SUM(L66:L69)</f>
        <v>0</v>
      </c>
      <c r="M65" s="16">
        <f t="shared" si="3"/>
        <v>244867000</v>
      </c>
    </row>
    <row r="66" spans="1:13" s="44" customFormat="1" ht="15" hidden="1" outlineLevel="1" x14ac:dyDescent="0.25">
      <c r="A66" s="45" t="s">
        <v>74</v>
      </c>
      <c r="B66" s="19">
        <f>+[2]Agregado!$B$37</f>
        <v>23375000</v>
      </c>
      <c r="C66" s="27"/>
      <c r="D66" s="27"/>
      <c r="E66" s="27"/>
      <c r="F66" s="27"/>
      <c r="G66" s="27"/>
      <c r="H66" s="19">
        <f>+B66+C66+D66+G66+E66+F66</f>
        <v>23375000</v>
      </c>
      <c r="I66" s="27"/>
      <c r="J66" s="20">
        <f>+H66+I66</f>
        <v>23375000</v>
      </c>
      <c r="K66" s="20"/>
      <c r="L66" s="20"/>
      <c r="M66" s="46">
        <f t="shared" si="3"/>
        <v>23375000</v>
      </c>
    </row>
    <row r="67" spans="1:13" s="44" customFormat="1" ht="15" hidden="1" outlineLevel="1" x14ac:dyDescent="0.25">
      <c r="A67" s="45" t="s">
        <v>75</v>
      </c>
      <c r="B67" s="19">
        <f>+[2]Agregado!$B$38</f>
        <v>118500000</v>
      </c>
      <c r="C67" s="27"/>
      <c r="D67" s="27"/>
      <c r="E67" s="27"/>
      <c r="F67" s="27"/>
      <c r="G67" s="27"/>
      <c r="H67" s="19">
        <f>+B67+C67+D67+G67+E67+F67</f>
        <v>118500000</v>
      </c>
      <c r="I67" s="27"/>
      <c r="J67" s="20">
        <f>+H67+I67</f>
        <v>118500000</v>
      </c>
      <c r="K67" s="20"/>
      <c r="L67" s="20"/>
      <c r="M67" s="46">
        <f t="shared" si="3"/>
        <v>118500000</v>
      </c>
    </row>
    <row r="68" spans="1:13" s="44" customFormat="1" ht="15" hidden="1" outlineLevel="1" x14ac:dyDescent="0.25">
      <c r="A68" s="45" t="s">
        <v>76</v>
      </c>
      <c r="B68" s="19">
        <f>+[2]Agregado!$B$39</f>
        <v>12220000</v>
      </c>
      <c r="C68" s="27"/>
      <c r="D68" s="27"/>
      <c r="E68" s="27"/>
      <c r="F68" s="27"/>
      <c r="G68" s="27"/>
      <c r="H68" s="19">
        <f>+B68+C68+D68+G68+E68+F68</f>
        <v>12220000</v>
      </c>
      <c r="I68" s="27"/>
      <c r="J68" s="20">
        <f>+H68+I68</f>
        <v>12220000</v>
      </c>
      <c r="K68" s="20"/>
      <c r="L68" s="20"/>
      <c r="M68" s="46">
        <f t="shared" si="3"/>
        <v>12220000</v>
      </c>
    </row>
    <row r="69" spans="1:13" s="44" customFormat="1" ht="15" hidden="1" outlineLevel="1" x14ac:dyDescent="0.25">
      <c r="A69" s="45" t="s">
        <v>77</v>
      </c>
      <c r="B69" s="19">
        <f>+[2]Agregado!$B$40</f>
        <v>90772000</v>
      </c>
      <c r="C69" s="27"/>
      <c r="D69" s="27"/>
      <c r="E69" s="27"/>
      <c r="F69" s="27"/>
      <c r="G69" s="27"/>
      <c r="H69" s="19">
        <f>+B69+C69+D69+G69+E69+F69</f>
        <v>90772000</v>
      </c>
      <c r="I69" s="27"/>
      <c r="J69" s="20">
        <f>+H69+I69</f>
        <v>90772000</v>
      </c>
      <c r="K69" s="20"/>
      <c r="L69" s="20">
        <v>0</v>
      </c>
      <c r="M69" s="46">
        <f t="shared" si="3"/>
        <v>90772000</v>
      </c>
    </row>
    <row r="70" spans="1:13" s="44" customFormat="1" ht="15" collapsed="1" x14ac:dyDescent="0.25">
      <c r="A70" s="47" t="s">
        <v>78</v>
      </c>
      <c r="B70" s="15">
        <f>SUM(B71:B72)</f>
        <v>230912064.81999999</v>
      </c>
      <c r="C70" s="27"/>
      <c r="D70" s="27"/>
      <c r="E70" s="27"/>
      <c r="F70" s="27"/>
      <c r="G70" s="27"/>
      <c r="H70" s="15">
        <f>SUM(H71:H72)</f>
        <v>230912064.81999999</v>
      </c>
      <c r="I70" s="27"/>
      <c r="J70" s="15">
        <f>SUM(J71:J72)</f>
        <v>230912064.81999999</v>
      </c>
      <c r="K70" s="15">
        <f>SUM(K71:K72)</f>
        <v>0</v>
      </c>
      <c r="L70" s="15">
        <f>SUM(L71:L72)</f>
        <v>0</v>
      </c>
      <c r="M70" s="16">
        <f t="shared" si="3"/>
        <v>230912064.81999999</v>
      </c>
    </row>
    <row r="71" spans="1:13" s="44" customFormat="1" ht="15" hidden="1" outlineLevel="1" x14ac:dyDescent="0.25">
      <c r="A71" s="45" t="s">
        <v>79</v>
      </c>
      <c r="B71" s="19">
        <f>+[2]Agregado!$B$43</f>
        <v>206112064.81999999</v>
      </c>
      <c r="C71" s="27"/>
      <c r="D71" s="27"/>
      <c r="E71" s="27"/>
      <c r="F71" s="27"/>
      <c r="G71" s="27"/>
      <c r="H71" s="19">
        <f>+B71+C71+D71+G71+E71+F71</f>
        <v>206112064.81999999</v>
      </c>
      <c r="I71" s="27"/>
      <c r="J71" s="20">
        <f>+H71+I71</f>
        <v>206112064.81999999</v>
      </c>
      <c r="K71" s="20"/>
      <c r="L71" s="20"/>
      <c r="M71" s="46">
        <f t="shared" si="3"/>
        <v>206112064.81999999</v>
      </c>
    </row>
    <row r="72" spans="1:13" s="44" customFormat="1" ht="15" hidden="1" outlineLevel="1" x14ac:dyDescent="0.25">
      <c r="A72" s="45" t="s">
        <v>80</v>
      </c>
      <c r="B72" s="19">
        <f>+[2]Agregado!$B$44</f>
        <v>24800000</v>
      </c>
      <c r="C72" s="27"/>
      <c r="D72" s="27"/>
      <c r="E72" s="27"/>
      <c r="F72" s="27"/>
      <c r="G72" s="27"/>
      <c r="H72" s="19">
        <f>+B72+C72+D72+G72+E72+F72</f>
        <v>24800000</v>
      </c>
      <c r="I72" s="27"/>
      <c r="J72" s="20">
        <f>+H72+I72</f>
        <v>24800000</v>
      </c>
      <c r="K72" s="20"/>
      <c r="L72" s="20"/>
      <c r="M72" s="46">
        <f t="shared" si="3"/>
        <v>24800000</v>
      </c>
    </row>
    <row r="73" spans="1:13" s="44" customFormat="1" ht="15" collapsed="1" x14ac:dyDescent="0.25">
      <c r="A73" s="45"/>
      <c r="B73" s="19"/>
      <c r="C73" s="27"/>
      <c r="D73" s="27"/>
      <c r="E73" s="27"/>
      <c r="F73" s="27"/>
      <c r="G73" s="27"/>
      <c r="H73" s="19"/>
      <c r="I73" s="27"/>
      <c r="J73" s="20"/>
      <c r="K73" s="20"/>
      <c r="L73" s="20"/>
      <c r="M73" s="46"/>
    </row>
    <row r="74" spans="1:13" s="44" customFormat="1" ht="15" x14ac:dyDescent="0.25">
      <c r="A74" s="47" t="s">
        <v>81</v>
      </c>
      <c r="B74" s="19"/>
      <c r="C74" s="27"/>
      <c r="D74" s="27"/>
      <c r="E74" s="27"/>
      <c r="F74" s="27">
        <f>+F75+F81+F91+F97+F100</f>
        <v>6052932368.1557693</v>
      </c>
      <c r="G74" s="27"/>
      <c r="H74" s="27">
        <f>+H75+H81+H91+H97+H100</f>
        <v>6052932368.1557693</v>
      </c>
      <c r="I74" s="27"/>
      <c r="J74" s="15">
        <f>+H74+I74</f>
        <v>6052932368.1557693</v>
      </c>
      <c r="K74" s="15">
        <f>+K75+K81+K91+K97+K100</f>
        <v>0</v>
      </c>
      <c r="L74" s="15">
        <f>+L75+L81+L91+L97+L100</f>
        <v>1240000000</v>
      </c>
      <c r="M74" s="16">
        <f t="shared" ref="M74:M137" si="11">+J74+K74+L74</f>
        <v>7292932368.1557693</v>
      </c>
    </row>
    <row r="75" spans="1:13" s="44" customFormat="1" ht="15" x14ac:dyDescent="0.25">
      <c r="A75" s="47" t="s">
        <v>82</v>
      </c>
      <c r="B75" s="19"/>
      <c r="C75" s="27"/>
      <c r="D75" s="27"/>
      <c r="E75" s="27"/>
      <c r="F75" s="27">
        <f>SUM(F76:F80)</f>
        <v>237083526.52596974</v>
      </c>
      <c r="G75" s="27"/>
      <c r="H75" s="27">
        <f>SUM(H76:H80)</f>
        <v>237083526.52596974</v>
      </c>
      <c r="I75" s="27"/>
      <c r="J75" s="27">
        <f>SUM(J76:J80)</f>
        <v>237083526.52596974</v>
      </c>
      <c r="K75" s="27">
        <f>SUM(K76:K80)</f>
        <v>0</v>
      </c>
      <c r="L75" s="27">
        <f>SUM(L76:L80)</f>
        <v>0</v>
      </c>
      <c r="M75" s="28">
        <f t="shared" si="11"/>
        <v>237083526.52596974</v>
      </c>
    </row>
    <row r="76" spans="1:13" s="44" customFormat="1" ht="15" hidden="1" outlineLevel="1" x14ac:dyDescent="0.25">
      <c r="A76" s="45" t="s">
        <v>83</v>
      </c>
      <c r="B76" s="19"/>
      <c r="C76" s="27"/>
      <c r="D76" s="27"/>
      <c r="E76" s="27"/>
      <c r="F76" s="20">
        <f>+'[3]FINAL 2015'!$D$9</f>
        <v>42893323.845380321</v>
      </c>
      <c r="G76" s="27"/>
      <c r="H76" s="19">
        <f>+B76+C76+D76+G76+E76+F76</f>
        <v>42893323.845380321</v>
      </c>
      <c r="I76" s="27"/>
      <c r="J76" s="20">
        <f>+H76+I76</f>
        <v>42893323.845380321</v>
      </c>
      <c r="K76" s="20"/>
      <c r="L76" s="20"/>
      <c r="M76" s="46">
        <f t="shared" si="11"/>
        <v>42893323.845380321</v>
      </c>
    </row>
    <row r="77" spans="1:13" s="44" customFormat="1" ht="15" hidden="1" outlineLevel="1" x14ac:dyDescent="0.25">
      <c r="A77" s="45" t="s">
        <v>84</v>
      </c>
      <c r="B77" s="19"/>
      <c r="C77" s="27"/>
      <c r="D77" s="27"/>
      <c r="E77" s="27"/>
      <c r="F77" s="20">
        <f>+'[3]FINAL 2015'!$D$10</f>
        <v>78244468.739821404</v>
      </c>
      <c r="G77" s="27"/>
      <c r="H77" s="19">
        <f>+B77+C77+D77+G77+E77+F77</f>
        <v>78244468.739821404</v>
      </c>
      <c r="I77" s="27"/>
      <c r="J77" s="20">
        <f>+H77+I77</f>
        <v>78244468.739821404</v>
      </c>
      <c r="K77" s="20"/>
      <c r="L77" s="20"/>
      <c r="M77" s="46">
        <f t="shared" si="11"/>
        <v>78244468.739821404</v>
      </c>
    </row>
    <row r="78" spans="1:13" s="44" customFormat="1" ht="15" hidden="1" outlineLevel="1" x14ac:dyDescent="0.25">
      <c r="A78" s="45" t="s">
        <v>85</v>
      </c>
      <c r="B78" s="19"/>
      <c r="C78" s="27"/>
      <c r="D78" s="27"/>
      <c r="E78" s="27"/>
      <c r="F78" s="20">
        <f>+'[3]FINAL 2015'!$D$11</f>
        <v>19484887.769568</v>
      </c>
      <c r="G78" s="27"/>
      <c r="H78" s="19">
        <f>+B78+C78+D78+G78+E78+F78</f>
        <v>19484887.769568</v>
      </c>
      <c r="I78" s="27"/>
      <c r="J78" s="20">
        <f>+H78+I78</f>
        <v>19484887.769568</v>
      </c>
      <c r="K78" s="20"/>
      <c r="L78" s="20"/>
      <c r="M78" s="46">
        <f t="shared" si="11"/>
        <v>19484887.769568</v>
      </c>
    </row>
    <row r="79" spans="1:13" s="44" customFormat="1" ht="15" hidden="1" outlineLevel="1" x14ac:dyDescent="0.25">
      <c r="A79" s="45" t="s">
        <v>86</v>
      </c>
      <c r="B79" s="19"/>
      <c r="C79" s="27"/>
      <c r="D79" s="27"/>
      <c r="E79" s="27"/>
      <c r="F79" s="20">
        <f>+'[3]FINAL 2015'!$D$12</f>
        <v>23898846.1712</v>
      </c>
      <c r="G79" s="27"/>
      <c r="H79" s="19">
        <f>+B79+C79+D79+G79+E79+F79</f>
        <v>23898846.1712</v>
      </c>
      <c r="I79" s="27"/>
      <c r="J79" s="20">
        <f>+H79+I79</f>
        <v>23898846.1712</v>
      </c>
      <c r="K79" s="20"/>
      <c r="L79" s="20"/>
      <c r="M79" s="46">
        <f t="shared" si="11"/>
        <v>23898846.1712</v>
      </c>
    </row>
    <row r="80" spans="1:13" s="44" customFormat="1" ht="15" hidden="1" outlineLevel="1" x14ac:dyDescent="0.25">
      <c r="A80" s="45" t="s">
        <v>87</v>
      </c>
      <c r="B80" s="19"/>
      <c r="C80" s="27"/>
      <c r="D80" s="27"/>
      <c r="E80" s="27"/>
      <c r="F80" s="20">
        <f>+'[3]FINAL 2015'!$D$13</f>
        <v>72562000</v>
      </c>
      <c r="G80" s="27"/>
      <c r="H80" s="19">
        <f>+B80+C80+D80+G80+E80+F80</f>
        <v>72562000</v>
      </c>
      <c r="I80" s="27"/>
      <c r="J80" s="20">
        <f>+H80+I80</f>
        <v>72562000</v>
      </c>
      <c r="K80" s="20"/>
      <c r="L80" s="20"/>
      <c r="M80" s="46">
        <f t="shared" si="11"/>
        <v>72562000</v>
      </c>
    </row>
    <row r="81" spans="1:13" s="44" customFormat="1" ht="15" collapsed="1" x14ac:dyDescent="0.25">
      <c r="A81" s="47" t="s">
        <v>88</v>
      </c>
      <c r="B81" s="19"/>
      <c r="C81" s="27"/>
      <c r="D81" s="27"/>
      <c r="E81" s="27"/>
      <c r="F81" s="27">
        <f>SUM(F82:F90)</f>
        <v>1179180000</v>
      </c>
      <c r="G81" s="27"/>
      <c r="H81" s="27">
        <f>SUM(H82:H90)</f>
        <v>1179180000</v>
      </c>
      <c r="I81" s="27"/>
      <c r="J81" s="27">
        <f>SUM(J82:J90)</f>
        <v>1179180000</v>
      </c>
      <c r="K81" s="27">
        <f>SUM(K82:K90)</f>
        <v>0</v>
      </c>
      <c r="L81" s="27">
        <f>SUM(L82:L90)</f>
        <v>0</v>
      </c>
      <c r="M81" s="28">
        <f t="shared" si="11"/>
        <v>1179180000</v>
      </c>
    </row>
    <row r="82" spans="1:13" s="44" customFormat="1" ht="15" hidden="1" outlineLevel="1" x14ac:dyDescent="0.25">
      <c r="A82" s="45" t="s">
        <v>89</v>
      </c>
      <c r="B82" s="19"/>
      <c r="C82" s="27"/>
      <c r="D82" s="27"/>
      <c r="E82" s="27"/>
      <c r="F82" s="20">
        <f>+'[3]FINAL 2015'!$D$16</f>
        <v>59320000</v>
      </c>
      <c r="G82" s="27"/>
      <c r="H82" s="19">
        <f t="shared" ref="H82:H90" si="12">+B82+C82+D82+G82+E82+F82</f>
        <v>59320000</v>
      </c>
      <c r="I82" s="27"/>
      <c r="J82" s="20">
        <f t="shared" ref="J82:J90" si="13">+H82+I82</f>
        <v>59320000</v>
      </c>
      <c r="K82" s="20"/>
      <c r="L82" s="20"/>
      <c r="M82" s="46">
        <f t="shared" si="11"/>
        <v>59320000</v>
      </c>
    </row>
    <row r="83" spans="1:13" s="44" customFormat="1" ht="15" hidden="1" outlineLevel="1" x14ac:dyDescent="0.25">
      <c r="A83" s="45" t="s">
        <v>90</v>
      </c>
      <c r="B83" s="19"/>
      <c r="C83" s="27"/>
      <c r="D83" s="27"/>
      <c r="E83" s="27"/>
      <c r="F83" s="20">
        <f>+'[3]FINAL 2015'!$D$17</f>
        <v>211200000</v>
      </c>
      <c r="G83" s="27"/>
      <c r="H83" s="19">
        <f t="shared" si="12"/>
        <v>211200000</v>
      </c>
      <c r="I83" s="27"/>
      <c r="J83" s="20">
        <f t="shared" si="13"/>
        <v>211200000</v>
      </c>
      <c r="K83" s="20"/>
      <c r="L83" s="20"/>
      <c r="M83" s="46">
        <f t="shared" si="11"/>
        <v>211200000</v>
      </c>
    </row>
    <row r="84" spans="1:13" s="44" customFormat="1" ht="15" hidden="1" outlineLevel="1" x14ac:dyDescent="0.25">
      <c r="A84" s="45" t="s">
        <v>91</v>
      </c>
      <c r="B84" s="19"/>
      <c r="C84" s="27"/>
      <c r="D84" s="27"/>
      <c r="E84" s="27"/>
      <c r="F84" s="20">
        <f>+'[3]FINAL 2015'!$D$18</f>
        <v>171160000</v>
      </c>
      <c r="G84" s="27"/>
      <c r="H84" s="19">
        <f t="shared" si="12"/>
        <v>171160000</v>
      </c>
      <c r="I84" s="27"/>
      <c r="J84" s="20">
        <f t="shared" si="13"/>
        <v>171160000</v>
      </c>
      <c r="K84" s="20"/>
      <c r="L84" s="20"/>
      <c r="M84" s="46">
        <f t="shared" si="11"/>
        <v>171160000</v>
      </c>
    </row>
    <row r="85" spans="1:13" s="44" customFormat="1" ht="15" hidden="1" outlineLevel="1" x14ac:dyDescent="0.25">
      <c r="A85" s="45" t="s">
        <v>92</v>
      </c>
      <c r="B85" s="19"/>
      <c r="C85" s="27"/>
      <c r="D85" s="27"/>
      <c r="E85" s="27"/>
      <c r="F85" s="20">
        <f>+'[3]FINAL 2015'!$D$20</f>
        <v>55000000</v>
      </c>
      <c r="G85" s="27"/>
      <c r="H85" s="19">
        <f t="shared" si="12"/>
        <v>55000000</v>
      </c>
      <c r="I85" s="27"/>
      <c r="J85" s="20">
        <f t="shared" si="13"/>
        <v>55000000</v>
      </c>
      <c r="K85" s="20"/>
      <c r="L85" s="20"/>
      <c r="M85" s="46">
        <f t="shared" si="11"/>
        <v>55000000</v>
      </c>
    </row>
    <row r="86" spans="1:13" s="44" customFormat="1" ht="15" hidden="1" outlineLevel="1" x14ac:dyDescent="0.25">
      <c r="A86" s="45" t="s">
        <v>93</v>
      </c>
      <c r="B86" s="19"/>
      <c r="C86" s="27"/>
      <c r="D86" s="27"/>
      <c r="E86" s="27"/>
      <c r="F86" s="20">
        <f>+'[3]FINAL 2015'!$D$21</f>
        <v>194500000</v>
      </c>
      <c r="G86" s="27"/>
      <c r="H86" s="19">
        <f t="shared" si="12"/>
        <v>194500000</v>
      </c>
      <c r="I86" s="27"/>
      <c r="J86" s="20">
        <f t="shared" si="13"/>
        <v>194500000</v>
      </c>
      <c r="K86" s="20"/>
      <c r="L86" s="20"/>
      <c r="M86" s="46">
        <f t="shared" si="11"/>
        <v>194500000</v>
      </c>
    </row>
    <row r="87" spans="1:13" s="44" customFormat="1" ht="15" hidden="1" outlineLevel="1" x14ac:dyDescent="0.25">
      <c r="A87" s="45" t="s">
        <v>94</v>
      </c>
      <c r="B87" s="19"/>
      <c r="C87" s="27"/>
      <c r="D87" s="27"/>
      <c r="E87" s="27"/>
      <c r="F87" s="20">
        <f>+'[3]FINAL 2015'!$D$28</f>
        <v>27000000</v>
      </c>
      <c r="G87" s="27"/>
      <c r="H87" s="19">
        <f t="shared" si="12"/>
        <v>27000000</v>
      </c>
      <c r="I87" s="27"/>
      <c r="J87" s="20">
        <f t="shared" si="13"/>
        <v>27000000</v>
      </c>
      <c r="K87" s="20"/>
      <c r="L87" s="20"/>
      <c r="M87" s="46">
        <f t="shared" si="11"/>
        <v>27000000</v>
      </c>
    </row>
    <row r="88" spans="1:13" s="44" customFormat="1" ht="15" hidden="1" outlineLevel="1" x14ac:dyDescent="0.25">
      <c r="A88" s="45" t="s">
        <v>95</v>
      </c>
      <c r="B88" s="19"/>
      <c r="C88" s="27"/>
      <c r="D88" s="27"/>
      <c r="E88" s="27"/>
      <c r="F88" s="20">
        <f>+'[3]FINAL 2015'!$D$29</f>
        <v>131000000</v>
      </c>
      <c r="G88" s="27"/>
      <c r="H88" s="19">
        <f t="shared" si="12"/>
        <v>131000000</v>
      </c>
      <c r="I88" s="27"/>
      <c r="J88" s="20">
        <f t="shared" si="13"/>
        <v>131000000</v>
      </c>
      <c r="K88" s="20"/>
      <c r="L88" s="20"/>
      <c r="M88" s="46">
        <f t="shared" si="11"/>
        <v>131000000</v>
      </c>
    </row>
    <row r="89" spans="1:13" s="44" customFormat="1" ht="15" hidden="1" outlineLevel="1" x14ac:dyDescent="0.25">
      <c r="A89" s="45" t="s">
        <v>96</v>
      </c>
      <c r="B89" s="19"/>
      <c r="C89" s="27"/>
      <c r="D89" s="27"/>
      <c r="E89" s="27"/>
      <c r="F89" s="20">
        <f>+'[3]FINAL 2015'!$D$35</f>
        <v>230000000</v>
      </c>
      <c r="G89" s="27"/>
      <c r="H89" s="19">
        <f t="shared" si="12"/>
        <v>230000000</v>
      </c>
      <c r="I89" s="27"/>
      <c r="J89" s="20">
        <f t="shared" si="13"/>
        <v>230000000</v>
      </c>
      <c r="K89" s="20"/>
      <c r="L89" s="20"/>
      <c r="M89" s="46">
        <f t="shared" si="11"/>
        <v>230000000</v>
      </c>
    </row>
    <row r="90" spans="1:13" s="44" customFormat="1" ht="15" hidden="1" outlineLevel="1" x14ac:dyDescent="0.25">
      <c r="A90" s="45" t="s">
        <v>97</v>
      </c>
      <c r="B90" s="19"/>
      <c r="C90" s="27"/>
      <c r="D90" s="27"/>
      <c r="E90" s="27"/>
      <c r="F90" s="20">
        <f>+'[3]FINAL 2015'!$D$37</f>
        <v>100000000</v>
      </c>
      <c r="G90" s="27"/>
      <c r="H90" s="19">
        <f t="shared" si="12"/>
        <v>100000000</v>
      </c>
      <c r="I90" s="27"/>
      <c r="J90" s="20">
        <f t="shared" si="13"/>
        <v>100000000</v>
      </c>
      <c r="K90" s="20"/>
      <c r="L90" s="20"/>
      <c r="M90" s="46">
        <f t="shared" si="11"/>
        <v>100000000</v>
      </c>
    </row>
    <row r="91" spans="1:13" s="44" customFormat="1" ht="15" collapsed="1" x14ac:dyDescent="0.25">
      <c r="A91" s="47" t="s">
        <v>98</v>
      </c>
      <c r="B91" s="19"/>
      <c r="C91" s="27"/>
      <c r="D91" s="27"/>
      <c r="E91" s="27"/>
      <c r="F91" s="27">
        <f>SUM(F92:F96)</f>
        <v>3768968841.6297998</v>
      </c>
      <c r="G91" s="27"/>
      <c r="H91" s="27">
        <f>SUM(H92:H96)</f>
        <v>3768968841.6297998</v>
      </c>
      <c r="I91" s="27"/>
      <c r="J91" s="27">
        <f>SUM(J92:J96)</f>
        <v>3768968841.6297998</v>
      </c>
      <c r="K91" s="27">
        <f>SUM(K92:K96)</f>
        <v>0</v>
      </c>
      <c r="L91" s="27">
        <f>SUM(L92:L96)</f>
        <v>1240000000</v>
      </c>
      <c r="M91" s="28">
        <f t="shared" si="11"/>
        <v>5008968841.6297998</v>
      </c>
    </row>
    <row r="92" spans="1:13" s="44" customFormat="1" ht="15" hidden="1" outlineLevel="1" x14ac:dyDescent="0.25">
      <c r="A92" s="45" t="s">
        <v>99</v>
      </c>
      <c r="B92" s="19"/>
      <c r="C92" s="27"/>
      <c r="D92" s="27"/>
      <c r="E92" s="27"/>
      <c r="F92" s="20">
        <f>+'[3]FINAL 2015'!$D$39</f>
        <v>3563731689</v>
      </c>
      <c r="G92" s="27"/>
      <c r="H92" s="19">
        <f>+B92+C92+D92+G92+E92+F92</f>
        <v>3563731689</v>
      </c>
      <c r="I92" s="27"/>
      <c r="J92" s="20">
        <f>+H92+I92</f>
        <v>3563731689</v>
      </c>
      <c r="K92" s="20"/>
      <c r="L92" s="20">
        <v>1240000000</v>
      </c>
      <c r="M92" s="28">
        <f t="shared" si="11"/>
        <v>4803731689</v>
      </c>
    </row>
    <row r="93" spans="1:13" s="44" customFormat="1" ht="15" hidden="1" outlineLevel="1" x14ac:dyDescent="0.25">
      <c r="A93" s="45" t="s">
        <v>100</v>
      </c>
      <c r="B93" s="19"/>
      <c r="C93" s="27"/>
      <c r="D93" s="27"/>
      <c r="E93" s="27"/>
      <c r="F93" s="20">
        <f>+'[3]FINAL 2015'!$D$44</f>
        <v>51830000</v>
      </c>
      <c r="G93" s="27"/>
      <c r="H93" s="19">
        <f>+B93+C93+D93+G93+E93+F93</f>
        <v>51830000</v>
      </c>
      <c r="I93" s="27"/>
      <c r="J93" s="20">
        <f>+H93+I93</f>
        <v>51830000</v>
      </c>
      <c r="K93" s="20"/>
      <c r="L93" s="20"/>
      <c r="M93" s="46">
        <f t="shared" si="11"/>
        <v>51830000</v>
      </c>
    </row>
    <row r="94" spans="1:13" s="44" customFormat="1" ht="15" hidden="1" outlineLevel="1" x14ac:dyDescent="0.25">
      <c r="A94" s="45" t="s">
        <v>101</v>
      </c>
      <c r="B94" s="19"/>
      <c r="C94" s="27"/>
      <c r="D94" s="27"/>
      <c r="E94" s="27"/>
      <c r="F94" s="20">
        <f>+'[3]FINAL 2015'!$D$45</f>
        <v>53682614.629799999</v>
      </c>
      <c r="G94" s="27"/>
      <c r="H94" s="19">
        <f>+B94+C94+D94+G94+E94+F94</f>
        <v>53682614.629799999</v>
      </c>
      <c r="I94" s="27"/>
      <c r="J94" s="20">
        <f>+H94+I94</f>
        <v>53682614.629799999</v>
      </c>
      <c r="K94" s="20"/>
      <c r="L94" s="20"/>
      <c r="M94" s="46">
        <f t="shared" si="11"/>
        <v>53682614.629799999</v>
      </c>
    </row>
    <row r="95" spans="1:13" s="44" customFormat="1" ht="15" hidden="1" outlineLevel="1" x14ac:dyDescent="0.25">
      <c r="A95" s="45" t="s">
        <v>102</v>
      </c>
      <c r="B95" s="19"/>
      <c r="C95" s="27"/>
      <c r="D95" s="27"/>
      <c r="E95" s="27"/>
      <c r="F95" s="20">
        <f>+'[3]FINAL 2015'!$D$46</f>
        <v>44724538</v>
      </c>
      <c r="G95" s="27"/>
      <c r="H95" s="19">
        <f>+B95+C95+D95+G95+E95+F95</f>
        <v>44724538</v>
      </c>
      <c r="I95" s="27"/>
      <c r="J95" s="20">
        <f>+H95+I95</f>
        <v>44724538</v>
      </c>
      <c r="K95" s="20"/>
      <c r="L95" s="20"/>
      <c r="M95" s="46">
        <f t="shared" si="11"/>
        <v>44724538</v>
      </c>
    </row>
    <row r="96" spans="1:13" s="44" customFormat="1" ht="15" hidden="1" outlineLevel="1" x14ac:dyDescent="0.25">
      <c r="A96" s="45" t="s">
        <v>103</v>
      </c>
      <c r="B96" s="19"/>
      <c r="C96" s="27"/>
      <c r="D96" s="27"/>
      <c r="E96" s="27"/>
      <c r="F96" s="20">
        <f>+'[3]FINAL 2015'!$D$47</f>
        <v>55000000</v>
      </c>
      <c r="G96" s="27"/>
      <c r="H96" s="19">
        <f>+B96+C96+D96+G96+E96+F96</f>
        <v>55000000</v>
      </c>
      <c r="I96" s="27"/>
      <c r="J96" s="20">
        <f>+H96+I96</f>
        <v>55000000</v>
      </c>
      <c r="K96" s="20"/>
      <c r="L96" s="20"/>
      <c r="M96" s="46">
        <f t="shared" si="11"/>
        <v>55000000</v>
      </c>
    </row>
    <row r="97" spans="1:13" s="44" customFormat="1" ht="15" collapsed="1" x14ac:dyDescent="0.25">
      <c r="A97" s="47" t="s">
        <v>104</v>
      </c>
      <c r="B97" s="19"/>
      <c r="C97" s="27"/>
      <c r="D97" s="27"/>
      <c r="E97" s="27"/>
      <c r="F97" s="27">
        <f>SUM(F98:F99)</f>
        <v>262700000</v>
      </c>
      <c r="G97" s="27"/>
      <c r="H97" s="27">
        <f>SUM(H98:H99)</f>
        <v>262700000</v>
      </c>
      <c r="I97" s="27"/>
      <c r="J97" s="27">
        <f>SUM(J98:J99)</f>
        <v>262700000</v>
      </c>
      <c r="K97" s="27">
        <f>SUM(K98:K99)</f>
        <v>0</v>
      </c>
      <c r="L97" s="27">
        <f>SUM(L98:L99)</f>
        <v>0</v>
      </c>
      <c r="M97" s="28">
        <f t="shared" si="11"/>
        <v>262700000</v>
      </c>
    </row>
    <row r="98" spans="1:13" s="44" customFormat="1" ht="15" hidden="1" outlineLevel="1" x14ac:dyDescent="0.25">
      <c r="A98" s="45" t="s">
        <v>105</v>
      </c>
      <c r="B98" s="19"/>
      <c r="C98" s="27"/>
      <c r="D98" s="27"/>
      <c r="E98" s="27"/>
      <c r="F98" s="20">
        <f>+'[3]FINAL 2015'!$D$49</f>
        <v>170000000</v>
      </c>
      <c r="G98" s="27"/>
      <c r="H98" s="19">
        <f>+B98+C98+D98+G98+E98+F98</f>
        <v>170000000</v>
      </c>
      <c r="I98" s="27"/>
      <c r="J98" s="20">
        <f>+H98+I98</f>
        <v>170000000</v>
      </c>
      <c r="K98" s="20"/>
      <c r="L98" s="20"/>
      <c r="M98" s="46">
        <f t="shared" si="11"/>
        <v>170000000</v>
      </c>
    </row>
    <row r="99" spans="1:13" s="44" customFormat="1" ht="15" hidden="1" outlineLevel="1" x14ac:dyDescent="0.25">
      <c r="A99" s="45" t="s">
        <v>106</v>
      </c>
      <c r="B99" s="19"/>
      <c r="C99" s="27"/>
      <c r="D99" s="27"/>
      <c r="E99" s="27"/>
      <c r="F99" s="20">
        <f>+'[3]FINAL 2015'!$D$55</f>
        <v>92700000</v>
      </c>
      <c r="G99" s="27"/>
      <c r="H99" s="19">
        <f>+B99+C99+D99+G99+E99+F99</f>
        <v>92700000</v>
      </c>
      <c r="I99" s="27"/>
      <c r="J99" s="20">
        <f>+H99+I99</f>
        <v>92700000</v>
      </c>
      <c r="K99" s="20"/>
      <c r="L99" s="20"/>
      <c r="M99" s="46">
        <f t="shared" si="11"/>
        <v>92700000</v>
      </c>
    </row>
    <row r="100" spans="1:13" s="44" customFormat="1" ht="15" collapsed="1" x14ac:dyDescent="0.25">
      <c r="A100" s="47" t="s">
        <v>107</v>
      </c>
      <c r="B100" s="19"/>
      <c r="C100" s="27"/>
      <c r="D100" s="27"/>
      <c r="E100" s="27"/>
      <c r="F100" s="27">
        <f>SUM(F101:F102)</f>
        <v>605000000</v>
      </c>
      <c r="G100" s="27"/>
      <c r="H100" s="27">
        <f>SUM(H101:H102)</f>
        <v>605000000</v>
      </c>
      <c r="I100" s="27"/>
      <c r="J100" s="27">
        <f>SUM(J101:J102)</f>
        <v>605000000</v>
      </c>
      <c r="K100" s="27">
        <f>SUM(K101:K102)</f>
        <v>0</v>
      </c>
      <c r="L100" s="27">
        <f>SUM(L101:L102)</f>
        <v>0</v>
      </c>
      <c r="M100" s="28">
        <f t="shared" si="11"/>
        <v>605000000</v>
      </c>
    </row>
    <row r="101" spans="1:13" s="44" customFormat="1" ht="15" hidden="1" outlineLevel="1" x14ac:dyDescent="0.25">
      <c r="A101" s="45" t="s">
        <v>108</v>
      </c>
      <c r="B101" s="19"/>
      <c r="C101" s="27"/>
      <c r="D101" s="27"/>
      <c r="E101" s="27"/>
      <c r="F101" s="20">
        <f>+'[3]FINAL 2015'!$D$57</f>
        <v>465000000</v>
      </c>
      <c r="G101" s="27"/>
      <c r="H101" s="19">
        <f>+B101+C101+D101+G101+E101+F101</f>
        <v>465000000</v>
      </c>
      <c r="I101" s="27"/>
      <c r="J101" s="20">
        <f>+H101+I101</f>
        <v>465000000</v>
      </c>
      <c r="K101" s="20"/>
      <c r="L101" s="20"/>
      <c r="M101" s="46">
        <f t="shared" si="11"/>
        <v>465000000</v>
      </c>
    </row>
    <row r="102" spans="1:13" s="44" customFormat="1" ht="15" hidden="1" outlineLevel="1" x14ac:dyDescent="0.25">
      <c r="A102" s="45" t="s">
        <v>109</v>
      </c>
      <c r="B102" s="19"/>
      <c r="C102" s="27"/>
      <c r="D102" s="27"/>
      <c r="E102" s="27"/>
      <c r="F102" s="20">
        <f>+'[3]FINAL 2015'!$D$68</f>
        <v>140000000</v>
      </c>
      <c r="G102" s="27"/>
      <c r="H102" s="19">
        <f>+B102+C102+D102+G102+E102+F102</f>
        <v>140000000</v>
      </c>
      <c r="I102" s="27"/>
      <c r="J102" s="20">
        <f>+H102+I102</f>
        <v>140000000</v>
      </c>
      <c r="K102" s="20"/>
      <c r="L102" s="20"/>
      <c r="M102" s="46">
        <f t="shared" si="11"/>
        <v>140000000</v>
      </c>
    </row>
    <row r="103" spans="1:13" s="44" customFormat="1" ht="15" collapsed="1" x14ac:dyDescent="0.25">
      <c r="A103" s="45"/>
      <c r="B103" s="19"/>
      <c r="C103" s="27"/>
      <c r="D103" s="27"/>
      <c r="E103" s="27"/>
      <c r="F103" s="27"/>
      <c r="G103" s="27"/>
      <c r="H103" s="19"/>
      <c r="I103" s="27"/>
      <c r="J103" s="20"/>
      <c r="K103" s="20"/>
      <c r="L103" s="20"/>
      <c r="M103" s="46"/>
    </row>
    <row r="104" spans="1:13" s="44" customFormat="1" ht="15" x14ac:dyDescent="0.25">
      <c r="A104" s="47" t="s">
        <v>110</v>
      </c>
      <c r="B104" s="27"/>
      <c r="C104" s="27"/>
      <c r="D104" s="27"/>
      <c r="E104" s="27"/>
      <c r="F104" s="27"/>
      <c r="G104" s="27">
        <f>+G105+G110+G113+G120+G123</f>
        <v>8011624396.9906006</v>
      </c>
      <c r="H104" s="27">
        <f>+H105+H110+H113+H120+H123</f>
        <v>8011624396.9906006</v>
      </c>
      <c r="I104" s="27"/>
      <c r="J104" s="27">
        <f>+J105+J110+J113+J120+J123</f>
        <v>8011624396.9906006</v>
      </c>
      <c r="K104" s="27">
        <f>+K105+K110+K113+K120+K123</f>
        <v>444100000</v>
      </c>
      <c r="L104" s="27">
        <f>+L105+L110+L113+L120+L123</f>
        <v>250000000</v>
      </c>
      <c r="M104" s="28">
        <f t="shared" si="11"/>
        <v>8705724396.9906006</v>
      </c>
    </row>
    <row r="105" spans="1:13" s="44" customFormat="1" ht="15" x14ac:dyDescent="0.25">
      <c r="A105" s="47" t="s">
        <v>111</v>
      </c>
      <c r="B105" s="27"/>
      <c r="C105" s="27"/>
      <c r="D105" s="27"/>
      <c r="E105" s="15"/>
      <c r="F105" s="27"/>
      <c r="G105" s="15">
        <f>SUM(G106:G109)</f>
        <v>1944277657.365</v>
      </c>
      <c r="H105" s="15">
        <f>SUM(H106:H109)</f>
        <v>1944277657.365</v>
      </c>
      <c r="I105" s="27"/>
      <c r="J105" s="15">
        <f>SUM(J106:J109)</f>
        <v>1944277657.365</v>
      </c>
      <c r="K105" s="15">
        <f>SUM(K106:K109)</f>
        <v>0</v>
      </c>
      <c r="L105" s="15">
        <f>SUM(L106:L109)</f>
        <v>250000000</v>
      </c>
      <c r="M105" s="16">
        <f t="shared" si="11"/>
        <v>2194277657.3649998</v>
      </c>
    </row>
    <row r="106" spans="1:13" s="44" customFormat="1" ht="15" hidden="1" outlineLevel="1" x14ac:dyDescent="0.25">
      <c r="A106" s="45" t="s">
        <v>112</v>
      </c>
      <c r="B106" s="27"/>
      <c r="C106" s="27"/>
      <c r="D106" s="27"/>
      <c r="E106" s="19"/>
      <c r="F106" s="27"/>
      <c r="G106" s="19">
        <f>+'[4]Consolidado área PPC '!$B$25</f>
        <v>952161553.20000005</v>
      </c>
      <c r="H106" s="19">
        <f>+B106+C106+D106+G106+E106+F106</f>
        <v>952161553.20000005</v>
      </c>
      <c r="I106" s="27"/>
      <c r="J106" s="20">
        <f>+H106+I106</f>
        <v>952161553.20000005</v>
      </c>
      <c r="K106" s="20"/>
      <c r="L106" s="20">
        <v>250000000</v>
      </c>
      <c r="M106" s="46">
        <f t="shared" si="11"/>
        <v>1202161553.2</v>
      </c>
    </row>
    <row r="107" spans="1:13" s="44" customFormat="1" ht="15" hidden="1" outlineLevel="1" x14ac:dyDescent="0.25">
      <c r="A107" s="45" t="s">
        <v>113</v>
      </c>
      <c r="B107" s="27"/>
      <c r="C107" s="27"/>
      <c r="D107" s="27"/>
      <c r="E107" s="19"/>
      <c r="F107" s="27"/>
      <c r="G107" s="19">
        <f>+'[4]Consolidado área PPC '!$B$28</f>
        <v>249876205.19999999</v>
      </c>
      <c r="H107" s="19">
        <f>+B107+C107+D107+G107+E107+F107</f>
        <v>249876205.19999999</v>
      </c>
      <c r="I107" s="27"/>
      <c r="J107" s="20">
        <f>+H107+I107</f>
        <v>249876205.19999999</v>
      </c>
      <c r="K107" s="20"/>
      <c r="L107" s="20"/>
      <c r="M107" s="46">
        <f t="shared" si="11"/>
        <v>249876205.19999999</v>
      </c>
    </row>
    <row r="108" spans="1:13" s="44" customFormat="1" ht="15" hidden="1" outlineLevel="1" x14ac:dyDescent="0.25">
      <c r="A108" s="45" t="s">
        <v>114</v>
      </c>
      <c r="B108" s="27"/>
      <c r="C108" s="27"/>
      <c r="D108" s="27"/>
      <c r="E108" s="19"/>
      <c r="F108" s="27"/>
      <c r="G108" s="19">
        <f>+'[4]Consolidado área PPC '!$B$42</f>
        <v>50883098.964999989</v>
      </c>
      <c r="H108" s="19">
        <f>+B108+C108+D108+G108+E108+F108</f>
        <v>50883098.964999989</v>
      </c>
      <c r="I108" s="27"/>
      <c r="J108" s="20">
        <f>+H108+I108</f>
        <v>50883098.964999989</v>
      </c>
      <c r="K108" s="20"/>
      <c r="L108" s="20"/>
      <c r="M108" s="46">
        <f t="shared" si="11"/>
        <v>50883098.964999989</v>
      </c>
    </row>
    <row r="109" spans="1:13" s="44" customFormat="1" ht="15" hidden="1" outlineLevel="1" x14ac:dyDescent="0.25">
      <c r="A109" s="45" t="s">
        <v>115</v>
      </c>
      <c r="B109" s="27"/>
      <c r="C109" s="27"/>
      <c r="D109" s="27"/>
      <c r="E109" s="19"/>
      <c r="F109" s="27"/>
      <c r="G109" s="19">
        <f>+'[4]Consolidado área PPC '!$B$46</f>
        <v>691356800</v>
      </c>
      <c r="H109" s="19">
        <f>+B109+C109+D109+G109+E109+F109</f>
        <v>691356800</v>
      </c>
      <c r="I109" s="27"/>
      <c r="J109" s="20">
        <f>+H109+I109</f>
        <v>691356800</v>
      </c>
      <c r="K109" s="20"/>
      <c r="L109" s="20"/>
      <c r="M109" s="46">
        <f t="shared" si="11"/>
        <v>691356800</v>
      </c>
    </row>
    <row r="110" spans="1:13" s="44" customFormat="1" ht="15" collapsed="1" x14ac:dyDescent="0.25">
      <c r="A110" s="47" t="s">
        <v>116</v>
      </c>
      <c r="B110" s="27"/>
      <c r="C110" s="27"/>
      <c r="D110" s="27"/>
      <c r="E110" s="15"/>
      <c r="F110" s="27"/>
      <c r="G110" s="15">
        <f>SUM(G111:G112)</f>
        <v>571479860</v>
      </c>
      <c r="H110" s="15">
        <f>SUM(H111:H112)</f>
        <v>571479860</v>
      </c>
      <c r="I110" s="27"/>
      <c r="J110" s="15">
        <f>SUM(J111:J112)</f>
        <v>571479860</v>
      </c>
      <c r="K110" s="15">
        <f>SUM(K111:K112)</f>
        <v>0</v>
      </c>
      <c r="L110" s="15">
        <f>SUM(L111:L112)</f>
        <v>0</v>
      </c>
      <c r="M110" s="16">
        <f t="shared" si="11"/>
        <v>571479860</v>
      </c>
    </row>
    <row r="111" spans="1:13" s="44" customFormat="1" ht="15" hidden="1" outlineLevel="1" x14ac:dyDescent="0.25">
      <c r="A111" s="45" t="s">
        <v>117</v>
      </c>
      <c r="B111" s="27"/>
      <c r="C111" s="27"/>
      <c r="D111" s="27"/>
      <c r="E111" s="19"/>
      <c r="F111" s="27"/>
      <c r="G111" s="19">
        <f>+'[4]Consolidado área PPC '!$B$50</f>
        <v>335720000</v>
      </c>
      <c r="H111" s="19">
        <f>+B111+C111+D111+G111+E111+F111</f>
        <v>335720000</v>
      </c>
      <c r="I111" s="27"/>
      <c r="J111" s="20">
        <f>+H111+I111</f>
        <v>335720000</v>
      </c>
      <c r="K111" s="20"/>
      <c r="L111" s="20"/>
      <c r="M111" s="46">
        <f t="shared" si="11"/>
        <v>335720000</v>
      </c>
    </row>
    <row r="112" spans="1:13" s="44" customFormat="1" ht="15" hidden="1" outlineLevel="1" x14ac:dyDescent="0.25">
      <c r="A112" s="45" t="s">
        <v>118</v>
      </c>
      <c r="B112" s="27"/>
      <c r="C112" s="27"/>
      <c r="D112" s="27"/>
      <c r="E112" s="19"/>
      <c r="F112" s="27"/>
      <c r="G112" s="19">
        <f>+'[4]Consolidado área PPC '!$B$54</f>
        <v>235759860</v>
      </c>
      <c r="H112" s="19">
        <f>+B112+C112+D112+G112+E112+F112</f>
        <v>235759860</v>
      </c>
      <c r="I112" s="27"/>
      <c r="J112" s="20">
        <f>+H112+I112</f>
        <v>235759860</v>
      </c>
      <c r="K112" s="20"/>
      <c r="L112" s="20"/>
      <c r="M112" s="46">
        <f t="shared" si="11"/>
        <v>235759860</v>
      </c>
    </row>
    <row r="113" spans="1:13" s="44" customFormat="1" ht="15" collapsed="1" x14ac:dyDescent="0.25">
      <c r="A113" s="47" t="s">
        <v>119</v>
      </c>
      <c r="B113" s="27"/>
      <c r="C113" s="27"/>
      <c r="D113" s="27"/>
      <c r="E113" s="15"/>
      <c r="F113" s="27"/>
      <c r="G113" s="15">
        <f>SUM(G114:G119)</f>
        <v>956440000</v>
      </c>
      <c r="H113" s="15">
        <f>SUM(H114:H119)</f>
        <v>956440000</v>
      </c>
      <c r="I113" s="27"/>
      <c r="J113" s="15">
        <f>SUM(J114:J119)</f>
        <v>956440000</v>
      </c>
      <c r="K113" s="15">
        <f>SUM(K114:K119)</f>
        <v>428100000</v>
      </c>
      <c r="L113" s="15">
        <f>SUM(L114:L119)</f>
        <v>0</v>
      </c>
      <c r="M113" s="16">
        <f t="shared" si="11"/>
        <v>1384540000</v>
      </c>
    </row>
    <row r="114" spans="1:13" s="44" customFormat="1" ht="15" hidden="1" outlineLevel="1" x14ac:dyDescent="0.25">
      <c r="A114" s="45" t="s">
        <v>120</v>
      </c>
      <c r="B114" s="27"/>
      <c r="C114" s="27"/>
      <c r="D114" s="27"/>
      <c r="E114" s="19"/>
      <c r="F114" s="27"/>
      <c r="G114" s="19">
        <f>+'[4]Consolidado área PPC '!$B$67</f>
        <v>132000000</v>
      </c>
      <c r="H114" s="19">
        <f t="shared" ref="H114:H119" si="14">+B114+C114+D114+G114+E114+F114</f>
        <v>132000000</v>
      </c>
      <c r="I114" s="27"/>
      <c r="J114" s="20">
        <f t="shared" ref="J114:J119" si="15">+H114+I114</f>
        <v>132000000</v>
      </c>
      <c r="K114" s="20"/>
      <c r="L114" s="20"/>
      <c r="M114" s="46">
        <f t="shared" si="11"/>
        <v>132000000</v>
      </c>
    </row>
    <row r="115" spans="1:13" s="44" customFormat="1" ht="15" hidden="1" outlineLevel="1" x14ac:dyDescent="0.25">
      <c r="A115" s="45" t="s">
        <v>119</v>
      </c>
      <c r="B115" s="27"/>
      <c r="C115" s="27"/>
      <c r="D115" s="27"/>
      <c r="E115" s="19"/>
      <c r="F115" s="27"/>
      <c r="G115" s="19">
        <f>+'[4]Consolidado área PPC '!$B$68</f>
        <v>579600000</v>
      </c>
      <c r="H115" s="19">
        <f t="shared" si="14"/>
        <v>579600000</v>
      </c>
      <c r="I115" s="27"/>
      <c r="J115" s="20">
        <f t="shared" si="15"/>
        <v>579600000</v>
      </c>
      <c r="K115" s="20">
        <v>428100000</v>
      </c>
      <c r="L115" s="20"/>
      <c r="M115" s="46">
        <f t="shared" si="11"/>
        <v>1007700000</v>
      </c>
    </row>
    <row r="116" spans="1:13" s="44" customFormat="1" ht="15" hidden="1" outlineLevel="1" x14ac:dyDescent="0.25">
      <c r="A116" s="45" t="s">
        <v>121</v>
      </c>
      <c r="B116" s="27"/>
      <c r="C116" s="27"/>
      <c r="D116" s="27"/>
      <c r="E116" s="19"/>
      <c r="F116" s="27"/>
      <c r="G116" s="19">
        <f>+'[4]Consolidado área PPC '!$B$69</f>
        <v>88600000</v>
      </c>
      <c r="H116" s="19">
        <f t="shared" si="14"/>
        <v>88600000</v>
      </c>
      <c r="I116" s="27"/>
      <c r="J116" s="20">
        <f t="shared" si="15"/>
        <v>88600000</v>
      </c>
      <c r="K116" s="20"/>
      <c r="L116" s="20"/>
      <c r="M116" s="46">
        <f t="shared" si="11"/>
        <v>88600000</v>
      </c>
    </row>
    <row r="117" spans="1:13" s="44" customFormat="1" ht="15" hidden="1" outlineLevel="1" x14ac:dyDescent="0.25">
      <c r="A117" s="45" t="s">
        <v>122</v>
      </c>
      <c r="B117" s="27"/>
      <c r="C117" s="27"/>
      <c r="D117" s="27"/>
      <c r="E117" s="19"/>
      <c r="F117" s="27"/>
      <c r="G117" s="19">
        <f>+'[4]Consolidado área PPC '!$B$70</f>
        <v>100000000</v>
      </c>
      <c r="H117" s="19">
        <f t="shared" si="14"/>
        <v>100000000</v>
      </c>
      <c r="I117" s="27"/>
      <c r="J117" s="20">
        <f t="shared" si="15"/>
        <v>100000000</v>
      </c>
      <c r="K117" s="20"/>
      <c r="L117" s="20"/>
      <c r="M117" s="46">
        <f t="shared" si="11"/>
        <v>100000000</v>
      </c>
    </row>
    <row r="118" spans="1:13" s="44" customFormat="1" ht="15" hidden="1" outlineLevel="1" x14ac:dyDescent="0.25">
      <c r="A118" s="45" t="s">
        <v>123</v>
      </c>
      <c r="B118" s="27"/>
      <c r="C118" s="27"/>
      <c r="D118" s="27"/>
      <c r="E118" s="19"/>
      <c r="F118" s="27"/>
      <c r="G118" s="19">
        <f>+'[4]Consolidado área PPC '!$B$71</f>
        <v>50000000</v>
      </c>
      <c r="H118" s="19">
        <f t="shared" si="14"/>
        <v>50000000</v>
      </c>
      <c r="I118" s="27"/>
      <c r="J118" s="20">
        <f t="shared" si="15"/>
        <v>50000000</v>
      </c>
      <c r="K118" s="20"/>
      <c r="L118" s="20"/>
      <c r="M118" s="46">
        <f t="shared" si="11"/>
        <v>50000000</v>
      </c>
    </row>
    <row r="119" spans="1:13" s="44" customFormat="1" ht="15" hidden="1" outlineLevel="1" x14ac:dyDescent="0.25">
      <c r="A119" s="45" t="s">
        <v>124</v>
      </c>
      <c r="B119" s="27"/>
      <c r="C119" s="27"/>
      <c r="D119" s="27"/>
      <c r="E119" s="19"/>
      <c r="F119" s="27"/>
      <c r="G119" s="19">
        <f>+'[4]Consolidado área PPC '!$B$72</f>
        <v>6240000</v>
      </c>
      <c r="H119" s="19">
        <f t="shared" si="14"/>
        <v>6240000</v>
      </c>
      <c r="I119" s="27"/>
      <c r="J119" s="20">
        <f t="shared" si="15"/>
        <v>6240000</v>
      </c>
      <c r="K119" s="20"/>
      <c r="L119" s="20"/>
      <c r="M119" s="46">
        <f t="shared" si="11"/>
        <v>6240000</v>
      </c>
    </row>
    <row r="120" spans="1:13" s="44" customFormat="1" ht="15" collapsed="1" x14ac:dyDescent="0.25">
      <c r="A120" s="47" t="s">
        <v>125</v>
      </c>
      <c r="B120" s="27"/>
      <c r="C120" s="27"/>
      <c r="D120" s="27"/>
      <c r="E120" s="15"/>
      <c r="F120" s="27"/>
      <c r="G120" s="15">
        <f>SUM(G121:G122)</f>
        <v>602294600</v>
      </c>
      <c r="H120" s="15">
        <f>SUM(H121:H122)</f>
        <v>602294600</v>
      </c>
      <c r="I120" s="27"/>
      <c r="J120" s="15">
        <f>SUM(J121:J122)</f>
        <v>602294600</v>
      </c>
      <c r="K120" s="15">
        <f>SUM(K121:K122)</f>
        <v>0</v>
      </c>
      <c r="L120" s="15">
        <f>SUM(L121:L122)</f>
        <v>0</v>
      </c>
      <c r="M120" s="16">
        <f t="shared" si="11"/>
        <v>602294600</v>
      </c>
    </row>
    <row r="121" spans="1:13" s="44" customFormat="1" ht="15" hidden="1" outlineLevel="1" x14ac:dyDescent="0.25">
      <c r="A121" s="45" t="s">
        <v>126</v>
      </c>
      <c r="B121" s="27"/>
      <c r="C121" s="27"/>
      <c r="D121" s="27"/>
      <c r="E121" s="19"/>
      <c r="F121" s="27"/>
      <c r="G121" s="19">
        <f>+'[4]Consolidado área PPC '!$B$74</f>
        <v>205599600</v>
      </c>
      <c r="H121" s="19">
        <f>+B121+C121+D121+G121+E121+F121</f>
        <v>205599600</v>
      </c>
      <c r="I121" s="27"/>
      <c r="J121" s="20">
        <f>+H121+I121</f>
        <v>205599600</v>
      </c>
      <c r="K121" s="20"/>
      <c r="L121" s="20"/>
      <c r="M121" s="46">
        <f t="shared" si="11"/>
        <v>205599600</v>
      </c>
    </row>
    <row r="122" spans="1:13" s="44" customFormat="1" ht="15" hidden="1" outlineLevel="1" x14ac:dyDescent="0.25">
      <c r="A122" s="45" t="s">
        <v>127</v>
      </c>
      <c r="B122" s="27"/>
      <c r="C122" s="27"/>
      <c r="D122" s="27"/>
      <c r="E122" s="19"/>
      <c r="F122" s="27"/>
      <c r="G122" s="19">
        <f>+'[4]Consolidado área PPC '!$B$79</f>
        <v>396695000</v>
      </c>
      <c r="H122" s="19">
        <f>+B122+C122+D122+G122+E122+F122</f>
        <v>396695000</v>
      </c>
      <c r="I122" s="27"/>
      <c r="J122" s="20">
        <f>+H122+I122</f>
        <v>396695000</v>
      </c>
      <c r="K122" s="20"/>
      <c r="L122" s="20"/>
      <c r="M122" s="46">
        <f t="shared" si="11"/>
        <v>396695000</v>
      </c>
    </row>
    <row r="123" spans="1:13" s="44" customFormat="1" ht="15" collapsed="1" x14ac:dyDescent="0.25">
      <c r="A123" s="47" t="s">
        <v>128</v>
      </c>
      <c r="B123" s="27"/>
      <c r="C123" s="27"/>
      <c r="D123" s="27"/>
      <c r="E123" s="27"/>
      <c r="F123" s="27"/>
      <c r="G123" s="27">
        <f>SUM(G124:G126)</f>
        <v>3937132279.6256013</v>
      </c>
      <c r="H123" s="27">
        <f>SUM(H124:H126)</f>
        <v>3937132279.6256013</v>
      </c>
      <c r="I123" s="27"/>
      <c r="J123" s="27">
        <f>SUM(J124:J126)</f>
        <v>3937132279.6256013</v>
      </c>
      <c r="K123" s="27">
        <f>SUM(K124:K126)</f>
        <v>16000000</v>
      </c>
      <c r="L123" s="27">
        <f>SUM(L124:L126)</f>
        <v>0</v>
      </c>
      <c r="M123" s="28">
        <f t="shared" si="11"/>
        <v>3953132279.6256013</v>
      </c>
    </row>
    <row r="124" spans="1:13" s="44" customFormat="1" ht="15" hidden="1" outlineLevel="1" x14ac:dyDescent="0.25">
      <c r="A124" s="45" t="s">
        <v>129</v>
      </c>
      <c r="B124" s="27"/>
      <c r="C124" s="27"/>
      <c r="D124" s="27"/>
      <c r="E124" s="20"/>
      <c r="F124" s="27"/>
      <c r="G124" s="20">
        <f>+'[4]Consolidado área PPC '!$B$81</f>
        <v>3808332870.7040009</v>
      </c>
      <c r="H124" s="19">
        <f>+B124+C124+D124+G124+E124+F124</f>
        <v>3808332870.7040009</v>
      </c>
      <c r="I124" s="27"/>
      <c r="J124" s="20">
        <f>+H124+I124</f>
        <v>3808332870.7040009</v>
      </c>
      <c r="K124" s="20"/>
      <c r="L124" s="20"/>
      <c r="M124" s="46">
        <f t="shared" si="11"/>
        <v>3808332870.7040009</v>
      </c>
    </row>
    <row r="125" spans="1:13" s="44" customFormat="1" ht="15" hidden="1" outlineLevel="1" x14ac:dyDescent="0.25">
      <c r="A125" s="45" t="s">
        <v>130</v>
      </c>
      <c r="B125" s="27"/>
      <c r="C125" s="27"/>
      <c r="D125" s="27"/>
      <c r="E125" s="20"/>
      <c r="F125" s="27"/>
      <c r="G125" s="20">
        <f>+'[4]Consolidado área PPC '!$B$84</f>
        <v>86601825.081599995</v>
      </c>
      <c r="H125" s="19">
        <f>+B125+C125+D125+G125+E125+F125</f>
        <v>86601825.081599995</v>
      </c>
      <c r="I125" s="27"/>
      <c r="J125" s="20">
        <f>+H125+I125</f>
        <v>86601825.081599995</v>
      </c>
      <c r="K125" s="20"/>
      <c r="L125" s="20"/>
      <c r="M125" s="46">
        <f t="shared" si="11"/>
        <v>86601825.081599995</v>
      </c>
    </row>
    <row r="126" spans="1:13" s="44" customFormat="1" ht="15" hidden="1" outlineLevel="1" x14ac:dyDescent="0.25">
      <c r="A126" s="45" t="s">
        <v>131</v>
      </c>
      <c r="B126" s="27"/>
      <c r="C126" s="27"/>
      <c r="D126" s="27"/>
      <c r="E126" s="20"/>
      <c r="F126" s="27"/>
      <c r="G126" s="20">
        <f>+'[4]Consolidado área PPC '!$B$87</f>
        <v>42197583.840000004</v>
      </c>
      <c r="H126" s="19">
        <f>+B126+C126+D126+G126+E126+F126</f>
        <v>42197583.840000004</v>
      </c>
      <c r="I126" s="27"/>
      <c r="J126" s="20">
        <f>+H126+I126</f>
        <v>42197583.840000004</v>
      </c>
      <c r="K126" s="20">
        <v>16000000</v>
      </c>
      <c r="L126" s="20"/>
      <c r="M126" s="46">
        <f t="shared" si="11"/>
        <v>58197583.840000004</v>
      </c>
    </row>
    <row r="127" spans="1:13" s="44" customFormat="1" ht="15" collapsed="1" x14ac:dyDescent="0.25">
      <c r="A127" s="45"/>
      <c r="B127" s="27"/>
      <c r="C127" s="27"/>
      <c r="D127" s="27"/>
      <c r="E127" s="20"/>
      <c r="F127" s="27"/>
      <c r="G127" s="20"/>
      <c r="H127" s="19"/>
      <c r="I127" s="27"/>
      <c r="J127" s="20"/>
      <c r="K127" s="20"/>
      <c r="L127" s="20"/>
      <c r="M127" s="46"/>
    </row>
    <row r="128" spans="1:13" s="50" customFormat="1" ht="15" x14ac:dyDescent="0.25">
      <c r="A128" s="47" t="s">
        <v>132</v>
      </c>
      <c r="B128" s="48"/>
      <c r="C128" s="15">
        <f>+C129+C136+C144</f>
        <v>1234008800</v>
      </c>
      <c r="D128" s="48"/>
      <c r="E128" s="49"/>
      <c r="F128" s="48"/>
      <c r="G128" s="49"/>
      <c r="H128" s="15">
        <f>+H129+H136+H144</f>
        <v>1234008800</v>
      </c>
      <c r="I128" s="48"/>
      <c r="J128" s="15">
        <f>+H128+I128</f>
        <v>1234008800</v>
      </c>
      <c r="K128" s="15">
        <f>+K129+K136+K144</f>
        <v>0</v>
      </c>
      <c r="L128" s="15">
        <f>+L129+L136+L144</f>
        <v>16939000</v>
      </c>
      <c r="M128" s="16">
        <f t="shared" si="11"/>
        <v>1250947800</v>
      </c>
    </row>
    <row r="129" spans="1:13" s="44" customFormat="1" ht="15" x14ac:dyDescent="0.25">
      <c r="A129" s="47" t="s">
        <v>133</v>
      </c>
      <c r="B129" s="48"/>
      <c r="C129" s="27">
        <f>SUM(C130:C135)</f>
        <v>368250500</v>
      </c>
      <c r="D129" s="27"/>
      <c r="E129" s="27"/>
      <c r="F129" s="27"/>
      <c r="G129" s="27"/>
      <c r="H129" s="15">
        <f>+B129+C129+D129+G129+E129+F129</f>
        <v>368250500</v>
      </c>
      <c r="I129" s="15"/>
      <c r="J129" s="27">
        <f>SUM(J130:J135)</f>
        <v>368250500</v>
      </c>
      <c r="K129" s="27">
        <f>SUM(K130:K135)</f>
        <v>0</v>
      </c>
      <c r="L129" s="27">
        <f>SUM(L130:L135)</f>
        <v>0</v>
      </c>
      <c r="M129" s="28">
        <f t="shared" si="11"/>
        <v>368250500</v>
      </c>
    </row>
    <row r="130" spans="1:13" s="44" customFormat="1" ht="15" hidden="1" outlineLevel="1" x14ac:dyDescent="0.25">
      <c r="A130" s="45" t="s">
        <v>134</v>
      </c>
      <c r="B130" s="48"/>
      <c r="C130" s="20">
        <f>+'[5]Consolidado Área Técnica'!$C$7</f>
        <v>12400000</v>
      </c>
      <c r="D130" s="27"/>
      <c r="E130" s="27"/>
      <c r="F130" s="27"/>
      <c r="G130" s="27"/>
      <c r="H130" s="20">
        <f>+B130+C130+D130+G130+E130+F130</f>
        <v>12400000</v>
      </c>
      <c r="I130" s="15"/>
      <c r="J130" s="20">
        <f t="shared" ref="J130:J135" si="16">+H130+I130</f>
        <v>12400000</v>
      </c>
      <c r="K130" s="20"/>
      <c r="L130" s="20"/>
      <c r="M130" s="46">
        <f t="shared" si="11"/>
        <v>12400000</v>
      </c>
    </row>
    <row r="131" spans="1:13" s="44" customFormat="1" ht="15" hidden="1" outlineLevel="1" x14ac:dyDescent="0.25">
      <c r="A131" s="45" t="s">
        <v>135</v>
      </c>
      <c r="B131" s="48"/>
      <c r="C131" s="20">
        <f>+'[5]Consolidado Área Técnica'!$C$8</f>
        <v>245350500</v>
      </c>
      <c r="D131" s="27"/>
      <c r="E131" s="27"/>
      <c r="F131" s="27"/>
      <c r="G131" s="27"/>
      <c r="H131" s="20">
        <f t="shared" ref="H131:H148" si="17">+B131+C131+D131+G131+E131+F131</f>
        <v>245350500</v>
      </c>
      <c r="I131" s="15"/>
      <c r="J131" s="20">
        <f t="shared" si="16"/>
        <v>245350500</v>
      </c>
      <c r="K131" s="20"/>
      <c r="L131" s="20"/>
      <c r="M131" s="46">
        <f t="shared" si="11"/>
        <v>245350500</v>
      </c>
    </row>
    <row r="132" spans="1:13" s="44" customFormat="1" ht="15" hidden="1" outlineLevel="1" x14ac:dyDescent="0.25">
      <c r="A132" s="45" t="s">
        <v>136</v>
      </c>
      <c r="B132" s="48"/>
      <c r="C132" s="20">
        <f>+'[5]Consolidado Área Técnica'!$C$9</f>
        <v>57000000</v>
      </c>
      <c r="D132" s="27"/>
      <c r="E132" s="27"/>
      <c r="F132" s="27"/>
      <c r="G132" s="27"/>
      <c r="H132" s="20">
        <f t="shared" si="17"/>
        <v>57000000</v>
      </c>
      <c r="I132" s="15"/>
      <c r="J132" s="20">
        <f t="shared" si="16"/>
        <v>57000000</v>
      </c>
      <c r="K132" s="20"/>
      <c r="L132" s="20"/>
      <c r="M132" s="46">
        <f t="shared" si="11"/>
        <v>57000000</v>
      </c>
    </row>
    <row r="133" spans="1:13" s="44" customFormat="1" ht="15" hidden="1" outlineLevel="1" x14ac:dyDescent="0.25">
      <c r="A133" s="45" t="s">
        <v>137</v>
      </c>
      <c r="B133" s="48"/>
      <c r="C133" s="20">
        <f>+'[5]Consolidado Área Técnica'!$C$10</f>
        <v>25500000</v>
      </c>
      <c r="D133" s="27"/>
      <c r="E133" s="27"/>
      <c r="F133" s="27"/>
      <c r="G133" s="27"/>
      <c r="H133" s="20">
        <f t="shared" si="17"/>
        <v>25500000</v>
      </c>
      <c r="I133" s="15"/>
      <c r="J133" s="20">
        <f t="shared" si="16"/>
        <v>25500000</v>
      </c>
      <c r="K133" s="20"/>
      <c r="L133" s="20"/>
      <c r="M133" s="46">
        <f t="shared" si="11"/>
        <v>25500000</v>
      </c>
    </row>
    <row r="134" spans="1:13" s="44" customFormat="1" ht="15" hidden="1" outlineLevel="1" x14ac:dyDescent="0.25">
      <c r="A134" s="45" t="s">
        <v>138</v>
      </c>
      <c r="B134" s="48"/>
      <c r="C134" s="20">
        <f>+'[5]Consolidado Área Técnica'!$C$11</f>
        <v>18000000</v>
      </c>
      <c r="D134" s="27"/>
      <c r="E134" s="27"/>
      <c r="F134" s="27"/>
      <c r="G134" s="27"/>
      <c r="H134" s="20">
        <f t="shared" si="17"/>
        <v>18000000</v>
      </c>
      <c r="I134" s="15"/>
      <c r="J134" s="20">
        <f t="shared" si="16"/>
        <v>18000000</v>
      </c>
      <c r="K134" s="20"/>
      <c r="L134" s="20"/>
      <c r="M134" s="46">
        <f t="shared" si="11"/>
        <v>18000000</v>
      </c>
    </row>
    <row r="135" spans="1:13" s="44" customFormat="1" ht="15" hidden="1" outlineLevel="1" x14ac:dyDescent="0.25">
      <c r="A135" s="45" t="s">
        <v>139</v>
      </c>
      <c r="B135" s="48"/>
      <c r="C135" s="20">
        <f>+'[5]Consolidado Área Técnica'!$C$12</f>
        <v>10000000</v>
      </c>
      <c r="D135" s="27"/>
      <c r="E135" s="27"/>
      <c r="F135" s="27"/>
      <c r="G135" s="27"/>
      <c r="H135" s="20">
        <f t="shared" si="17"/>
        <v>10000000</v>
      </c>
      <c r="I135" s="15"/>
      <c r="J135" s="20">
        <f t="shared" si="16"/>
        <v>10000000</v>
      </c>
      <c r="K135" s="20"/>
      <c r="L135" s="20"/>
      <c r="M135" s="46">
        <f t="shared" si="11"/>
        <v>10000000</v>
      </c>
    </row>
    <row r="136" spans="1:13" s="44" customFormat="1" ht="15" collapsed="1" x14ac:dyDescent="0.25">
      <c r="A136" s="47" t="s">
        <v>140</v>
      </c>
      <c r="B136" s="48"/>
      <c r="C136" s="27">
        <f>SUM(C137:C143)</f>
        <v>717140800</v>
      </c>
      <c r="D136" s="27"/>
      <c r="E136" s="27"/>
      <c r="F136" s="27"/>
      <c r="G136" s="27"/>
      <c r="H136" s="15">
        <f>+B136+C136+D136+G136+E136+F136</f>
        <v>717140800</v>
      </c>
      <c r="I136" s="15"/>
      <c r="J136" s="27">
        <f>SUM(J137:J143)</f>
        <v>717140800</v>
      </c>
      <c r="K136" s="27">
        <f>SUM(K137:K143)</f>
        <v>0</v>
      </c>
      <c r="L136" s="27">
        <f>SUM(L137:L143)</f>
        <v>16939000</v>
      </c>
      <c r="M136" s="28">
        <f t="shared" si="11"/>
        <v>734079800</v>
      </c>
    </row>
    <row r="137" spans="1:13" s="44" customFormat="1" ht="15" hidden="1" outlineLevel="1" x14ac:dyDescent="0.25">
      <c r="A137" s="45" t="s">
        <v>134</v>
      </c>
      <c r="B137" s="48"/>
      <c r="C137" s="20">
        <f>+'[5]Consolidado Área Técnica'!$C$14</f>
        <v>18000000</v>
      </c>
      <c r="D137" s="27"/>
      <c r="E137" s="27"/>
      <c r="F137" s="27"/>
      <c r="G137" s="27"/>
      <c r="H137" s="20">
        <f t="shared" si="17"/>
        <v>18000000</v>
      </c>
      <c r="I137" s="15"/>
      <c r="J137" s="20">
        <f t="shared" ref="J137:J143" si="18">+H137+I137</f>
        <v>18000000</v>
      </c>
      <c r="K137" s="20"/>
      <c r="L137" s="20"/>
      <c r="M137" s="46">
        <f t="shared" si="11"/>
        <v>18000000</v>
      </c>
    </row>
    <row r="138" spans="1:13" s="44" customFormat="1" ht="15" hidden="1" outlineLevel="1" x14ac:dyDescent="0.25">
      <c r="A138" s="45" t="s">
        <v>141</v>
      </c>
      <c r="B138" s="48"/>
      <c r="C138" s="20">
        <f>+'[5]Consolidado Área Técnica'!$C$15</f>
        <v>46000000</v>
      </c>
      <c r="D138" s="27"/>
      <c r="E138" s="27"/>
      <c r="F138" s="27"/>
      <c r="G138" s="27"/>
      <c r="H138" s="20">
        <f t="shared" si="17"/>
        <v>46000000</v>
      </c>
      <c r="I138" s="15"/>
      <c r="J138" s="20">
        <f t="shared" si="18"/>
        <v>46000000</v>
      </c>
      <c r="K138" s="20"/>
      <c r="L138" s="20"/>
      <c r="M138" s="46">
        <f t="shared" ref="M138:M201" si="19">+J138+K138+L138</f>
        <v>46000000</v>
      </c>
    </row>
    <row r="139" spans="1:13" s="44" customFormat="1" ht="15" hidden="1" outlineLevel="1" x14ac:dyDescent="0.25">
      <c r="A139" s="45" t="s">
        <v>142</v>
      </c>
      <c r="B139" s="48"/>
      <c r="C139" s="20">
        <f>+'[5]Consolidado Área Técnica'!$C$16</f>
        <v>466515800</v>
      </c>
      <c r="D139" s="27"/>
      <c r="E139" s="27"/>
      <c r="F139" s="27"/>
      <c r="G139" s="27"/>
      <c r="H139" s="20">
        <f t="shared" si="17"/>
        <v>466515800</v>
      </c>
      <c r="I139" s="15"/>
      <c r="J139" s="20">
        <f t="shared" si="18"/>
        <v>466515800</v>
      </c>
      <c r="K139" s="20"/>
      <c r="L139" s="20"/>
      <c r="M139" s="46">
        <f t="shared" si="19"/>
        <v>466515800</v>
      </c>
    </row>
    <row r="140" spans="1:13" s="44" customFormat="1" ht="15" hidden="1" outlineLevel="1" x14ac:dyDescent="0.25">
      <c r="A140" s="45" t="s">
        <v>143</v>
      </c>
      <c r="B140" s="48"/>
      <c r="C140" s="20">
        <f>+'[5]Consolidado Área Técnica'!$C$17</f>
        <v>80000000</v>
      </c>
      <c r="D140" s="27"/>
      <c r="E140" s="27"/>
      <c r="F140" s="27"/>
      <c r="G140" s="27"/>
      <c r="H140" s="20">
        <f t="shared" si="17"/>
        <v>80000000</v>
      </c>
      <c r="I140" s="15"/>
      <c r="J140" s="20">
        <f t="shared" si="18"/>
        <v>80000000</v>
      </c>
      <c r="K140" s="20"/>
      <c r="L140" s="20">
        <v>16939000</v>
      </c>
      <c r="M140" s="46">
        <f t="shared" si="19"/>
        <v>96939000</v>
      </c>
    </row>
    <row r="141" spans="1:13" s="44" customFormat="1" ht="15" hidden="1" outlineLevel="1" x14ac:dyDescent="0.25">
      <c r="A141" s="45" t="s">
        <v>144</v>
      </c>
      <c r="B141" s="48"/>
      <c r="C141" s="20">
        <f>+'[5]Consolidado Área Técnica'!$C$18</f>
        <v>86625000</v>
      </c>
      <c r="D141" s="27"/>
      <c r="E141" s="27"/>
      <c r="F141" s="27"/>
      <c r="G141" s="27"/>
      <c r="H141" s="20">
        <f t="shared" si="17"/>
        <v>86625000</v>
      </c>
      <c r="I141" s="15"/>
      <c r="J141" s="20">
        <f t="shared" si="18"/>
        <v>86625000</v>
      </c>
      <c r="K141" s="20"/>
      <c r="L141" s="20"/>
      <c r="M141" s="46">
        <f t="shared" si="19"/>
        <v>86625000</v>
      </c>
    </row>
    <row r="142" spans="1:13" s="44" customFormat="1" ht="15" hidden="1" outlineLevel="1" x14ac:dyDescent="0.25">
      <c r="A142" s="45" t="s">
        <v>145</v>
      </c>
      <c r="B142" s="48"/>
      <c r="C142" s="20">
        <f>+'[5]Consolidado Área Técnica'!$C$19</f>
        <v>15000000</v>
      </c>
      <c r="D142" s="27"/>
      <c r="E142" s="27"/>
      <c r="F142" s="27"/>
      <c r="G142" s="27"/>
      <c r="H142" s="20">
        <f t="shared" si="17"/>
        <v>15000000</v>
      </c>
      <c r="I142" s="15"/>
      <c r="J142" s="20">
        <f t="shared" si="18"/>
        <v>15000000</v>
      </c>
      <c r="K142" s="20"/>
      <c r="L142" s="20"/>
      <c r="M142" s="46">
        <f t="shared" si="19"/>
        <v>15000000</v>
      </c>
    </row>
    <row r="143" spans="1:13" s="44" customFormat="1" ht="15" hidden="1" outlineLevel="1" x14ac:dyDescent="0.25">
      <c r="A143" s="45" t="s">
        <v>146</v>
      </c>
      <c r="B143" s="48"/>
      <c r="C143" s="20">
        <f>+'[5]Consolidado Área Técnica'!$C$20</f>
        <v>5000000</v>
      </c>
      <c r="D143" s="27"/>
      <c r="E143" s="27"/>
      <c r="F143" s="27"/>
      <c r="G143" s="27"/>
      <c r="H143" s="20">
        <f t="shared" si="17"/>
        <v>5000000</v>
      </c>
      <c r="I143" s="15"/>
      <c r="J143" s="20">
        <f t="shared" si="18"/>
        <v>5000000</v>
      </c>
      <c r="K143" s="20"/>
      <c r="L143" s="20"/>
      <c r="M143" s="46">
        <f t="shared" si="19"/>
        <v>5000000</v>
      </c>
    </row>
    <row r="144" spans="1:13" s="44" customFormat="1" ht="15" collapsed="1" x14ac:dyDescent="0.25">
      <c r="A144" s="47" t="s">
        <v>147</v>
      </c>
      <c r="B144" s="48"/>
      <c r="C144" s="27">
        <f>SUM(C145:C148)</f>
        <v>148617500</v>
      </c>
      <c r="D144" s="27"/>
      <c r="E144" s="27"/>
      <c r="F144" s="27"/>
      <c r="G144" s="27"/>
      <c r="H144" s="15">
        <f>+B144+C144+D144+G144+E144+F144</f>
        <v>148617500</v>
      </c>
      <c r="I144" s="15"/>
      <c r="J144" s="27">
        <f>SUM(J145:J148)</f>
        <v>148617500</v>
      </c>
      <c r="K144" s="27">
        <f>SUM(K145:K148)</f>
        <v>0</v>
      </c>
      <c r="L144" s="27">
        <f>SUM(L145:L148)</f>
        <v>0</v>
      </c>
      <c r="M144" s="28">
        <f t="shared" si="19"/>
        <v>148617500</v>
      </c>
    </row>
    <row r="145" spans="1:13" s="44" customFormat="1" ht="15" hidden="1" outlineLevel="1" x14ac:dyDescent="0.25">
      <c r="A145" s="45" t="s">
        <v>148</v>
      </c>
      <c r="B145" s="48"/>
      <c r="C145" s="20">
        <f>+'[5]Consolidado Área Técnica'!$C$22</f>
        <v>47380000</v>
      </c>
      <c r="D145" s="27"/>
      <c r="E145" s="27"/>
      <c r="F145" s="27"/>
      <c r="G145" s="27"/>
      <c r="H145" s="20">
        <f t="shared" si="17"/>
        <v>47380000</v>
      </c>
      <c r="I145" s="15"/>
      <c r="J145" s="20">
        <f>+H145+I145</f>
        <v>47380000</v>
      </c>
      <c r="K145" s="20"/>
      <c r="L145" s="20"/>
      <c r="M145" s="46">
        <f t="shared" si="19"/>
        <v>47380000</v>
      </c>
    </row>
    <row r="146" spans="1:13" s="44" customFormat="1" ht="15" hidden="1" outlineLevel="1" x14ac:dyDescent="0.25">
      <c r="A146" s="45" t="s">
        <v>149</v>
      </c>
      <c r="B146" s="48"/>
      <c r="C146" s="20">
        <f>+'[5]Consolidado Área Técnica'!$C$23</f>
        <v>29000000</v>
      </c>
      <c r="D146" s="27"/>
      <c r="E146" s="27"/>
      <c r="F146" s="27"/>
      <c r="G146" s="27"/>
      <c r="H146" s="20">
        <f t="shared" si="17"/>
        <v>29000000</v>
      </c>
      <c r="I146" s="15"/>
      <c r="J146" s="20">
        <f>+H146+I146</f>
        <v>29000000</v>
      </c>
      <c r="K146" s="20"/>
      <c r="L146" s="20"/>
      <c r="M146" s="46">
        <f t="shared" si="19"/>
        <v>29000000</v>
      </c>
    </row>
    <row r="147" spans="1:13" s="44" customFormat="1" ht="15" hidden="1" outlineLevel="1" x14ac:dyDescent="0.25">
      <c r="A147" s="45" t="s">
        <v>150</v>
      </c>
      <c r="B147" s="48"/>
      <c r="C147" s="20">
        <f>+'[5]Consolidado Área Técnica'!$C$24</f>
        <v>21637500</v>
      </c>
      <c r="D147" s="27"/>
      <c r="E147" s="27"/>
      <c r="F147" s="27"/>
      <c r="G147" s="27"/>
      <c r="H147" s="20">
        <f t="shared" si="17"/>
        <v>21637500</v>
      </c>
      <c r="I147" s="15"/>
      <c r="J147" s="20">
        <f>+H147+I147</f>
        <v>21637500</v>
      </c>
      <c r="K147" s="20"/>
      <c r="L147" s="20"/>
      <c r="M147" s="46">
        <f t="shared" si="19"/>
        <v>21637500</v>
      </c>
    </row>
    <row r="148" spans="1:13" s="44" customFormat="1" ht="15" hidden="1" outlineLevel="1" x14ac:dyDescent="0.25">
      <c r="A148" s="45" t="s">
        <v>151</v>
      </c>
      <c r="B148" s="48"/>
      <c r="C148" s="20">
        <f>+'[5]Consolidado Área Técnica'!$C$25</f>
        <v>50600000</v>
      </c>
      <c r="D148" s="27"/>
      <c r="E148" s="27"/>
      <c r="F148" s="27"/>
      <c r="G148" s="27"/>
      <c r="H148" s="20">
        <f t="shared" si="17"/>
        <v>50600000</v>
      </c>
      <c r="I148" s="15"/>
      <c r="J148" s="20">
        <f>+H148+I148</f>
        <v>50600000</v>
      </c>
      <c r="K148" s="20"/>
      <c r="L148" s="20"/>
      <c r="M148" s="46">
        <f t="shared" si="19"/>
        <v>50600000</v>
      </c>
    </row>
    <row r="149" spans="1:13" s="44" customFormat="1" ht="15" collapsed="1" x14ac:dyDescent="0.25">
      <c r="A149" s="45"/>
      <c r="B149" s="48"/>
      <c r="C149" s="27"/>
      <c r="D149" s="27"/>
      <c r="E149" s="27"/>
      <c r="F149" s="27"/>
      <c r="G149" s="27"/>
      <c r="H149" s="20"/>
      <c r="I149" s="27"/>
      <c r="J149" s="20"/>
      <c r="K149" s="20"/>
      <c r="L149" s="20"/>
      <c r="M149" s="46"/>
    </row>
    <row r="150" spans="1:13" s="44" customFormat="1" ht="15" x14ac:dyDescent="0.25">
      <c r="A150" s="47" t="s">
        <v>152</v>
      </c>
      <c r="B150" s="48"/>
      <c r="C150" s="27"/>
      <c r="D150" s="27">
        <f>+D151+D155+D169</f>
        <v>1162925500</v>
      </c>
      <c r="E150" s="27"/>
      <c r="F150" s="27"/>
      <c r="G150" s="27"/>
      <c r="H150" s="27">
        <f>+H151+H155+H169</f>
        <v>1162925500</v>
      </c>
      <c r="I150" s="27"/>
      <c r="J150" s="15">
        <f>+H150+I150</f>
        <v>1162925500</v>
      </c>
      <c r="K150" s="15">
        <f>+K151+K155+K169</f>
        <v>4750000000</v>
      </c>
      <c r="L150" s="15">
        <f>+L151+L155+L169</f>
        <v>-1200000000</v>
      </c>
      <c r="M150" s="16">
        <f t="shared" si="19"/>
        <v>4712925500</v>
      </c>
    </row>
    <row r="151" spans="1:13" s="44" customFormat="1" ht="15" x14ac:dyDescent="0.25">
      <c r="A151" s="47" t="s">
        <v>153</v>
      </c>
      <c r="B151" s="27"/>
      <c r="C151" s="27"/>
      <c r="D151" s="27">
        <f>SUM(D152:D154)</f>
        <v>310835000</v>
      </c>
      <c r="E151" s="27"/>
      <c r="F151" s="27"/>
      <c r="G151" s="27"/>
      <c r="H151" s="27">
        <f>SUM(H152:H154)</f>
        <v>310835000</v>
      </c>
      <c r="I151" s="27"/>
      <c r="J151" s="27">
        <f>SUM(J152:J154)</f>
        <v>310835000</v>
      </c>
      <c r="K151" s="27">
        <f>SUM(K152:K154)</f>
        <v>0</v>
      </c>
      <c r="L151" s="27">
        <f>SUM(L152:L154)</f>
        <v>0</v>
      </c>
      <c r="M151" s="28">
        <f t="shared" si="19"/>
        <v>310835000</v>
      </c>
    </row>
    <row r="152" spans="1:13" s="44" customFormat="1" ht="15" hidden="1" outlineLevel="1" x14ac:dyDescent="0.25">
      <c r="A152" s="45" t="s">
        <v>154</v>
      </c>
      <c r="B152" s="27"/>
      <c r="C152" s="27"/>
      <c r="D152" s="20">
        <f>+'[6]Consolidado Investigación'!$B$8</f>
        <v>285835000</v>
      </c>
      <c r="E152" s="27"/>
      <c r="F152" s="27"/>
      <c r="G152" s="27"/>
      <c r="H152" s="19">
        <f>+B152+C152+D152+G152+E152+F152</f>
        <v>285835000</v>
      </c>
      <c r="I152" s="27"/>
      <c r="J152" s="20">
        <f>+H152+I152</f>
        <v>285835000</v>
      </c>
      <c r="K152" s="20"/>
      <c r="L152" s="20"/>
      <c r="M152" s="46">
        <f t="shared" si="19"/>
        <v>285835000</v>
      </c>
    </row>
    <row r="153" spans="1:13" s="44" customFormat="1" ht="15" hidden="1" outlineLevel="1" x14ac:dyDescent="0.25">
      <c r="A153" s="45" t="s">
        <v>155</v>
      </c>
      <c r="B153" s="27"/>
      <c r="C153" s="27"/>
      <c r="D153" s="20">
        <f>+'[6]Consolidado Investigación'!$B$13</f>
        <v>10000000</v>
      </c>
      <c r="E153" s="27"/>
      <c r="F153" s="27"/>
      <c r="G153" s="27"/>
      <c r="H153" s="19">
        <f>+B153+C153+D153+G153+E153+F153</f>
        <v>10000000</v>
      </c>
      <c r="I153" s="27"/>
      <c r="J153" s="20">
        <f>+H153+I153</f>
        <v>10000000</v>
      </c>
      <c r="K153" s="20"/>
      <c r="L153" s="20"/>
      <c r="M153" s="46">
        <f t="shared" si="19"/>
        <v>10000000</v>
      </c>
    </row>
    <row r="154" spans="1:13" s="44" customFormat="1" ht="15" hidden="1" outlineLevel="1" x14ac:dyDescent="0.25">
      <c r="A154" s="45" t="s">
        <v>156</v>
      </c>
      <c r="B154" s="27"/>
      <c r="C154" s="27"/>
      <c r="D154" s="20">
        <f>+'[6]Consolidado Investigación'!$B$14</f>
        <v>15000000</v>
      </c>
      <c r="E154" s="27"/>
      <c r="F154" s="27"/>
      <c r="G154" s="27"/>
      <c r="H154" s="19">
        <f>+B154+C154+D154+G154+E154+F154</f>
        <v>15000000</v>
      </c>
      <c r="I154" s="27"/>
      <c r="J154" s="20">
        <f>+H154+I154</f>
        <v>15000000</v>
      </c>
      <c r="K154" s="20"/>
      <c r="L154" s="20"/>
      <c r="M154" s="46">
        <f t="shared" si="19"/>
        <v>15000000</v>
      </c>
    </row>
    <row r="155" spans="1:13" s="44" customFormat="1" ht="15" collapsed="1" x14ac:dyDescent="0.25">
      <c r="A155" s="47" t="s">
        <v>157</v>
      </c>
      <c r="B155" s="27"/>
      <c r="C155" s="27"/>
      <c r="D155" s="27">
        <f>+D156+D162</f>
        <v>513900000</v>
      </c>
      <c r="E155" s="27"/>
      <c r="F155" s="27"/>
      <c r="G155" s="27"/>
      <c r="H155" s="27">
        <f>+H156+H162</f>
        <v>513900000</v>
      </c>
      <c r="I155" s="27"/>
      <c r="J155" s="27">
        <f>+J156+J162</f>
        <v>513900000</v>
      </c>
      <c r="K155" s="27">
        <f>+K156+K162</f>
        <v>1250000000</v>
      </c>
      <c r="L155" s="27">
        <f>+L156+L162</f>
        <v>-1250000000</v>
      </c>
      <c r="M155" s="28">
        <f t="shared" si="19"/>
        <v>513900000</v>
      </c>
    </row>
    <row r="156" spans="1:13" s="44" customFormat="1" ht="15" hidden="1" outlineLevel="1" x14ac:dyDescent="0.25">
      <c r="A156" s="47" t="s">
        <v>158</v>
      </c>
      <c r="B156" s="27"/>
      <c r="C156" s="27"/>
      <c r="D156" s="27">
        <f>SUM(D157:D161)</f>
        <v>171800000</v>
      </c>
      <c r="E156" s="27"/>
      <c r="F156" s="27"/>
      <c r="G156" s="27"/>
      <c r="H156" s="27">
        <f>SUM(H157:H160)</f>
        <v>171800000</v>
      </c>
      <c r="I156" s="27"/>
      <c r="J156" s="27">
        <f>SUM(J157:J160)</f>
        <v>171800000</v>
      </c>
      <c r="K156" s="27">
        <f>SUM(K157:K161)</f>
        <v>1250000000</v>
      </c>
      <c r="L156" s="27">
        <f>SUM(L157:L161)</f>
        <v>-1250000000</v>
      </c>
      <c r="M156" s="28">
        <f t="shared" si="19"/>
        <v>171800000</v>
      </c>
    </row>
    <row r="157" spans="1:13" s="44" customFormat="1" ht="15" hidden="1" outlineLevel="2" x14ac:dyDescent="0.25">
      <c r="A157" s="45" t="s">
        <v>159</v>
      </c>
      <c r="B157" s="27"/>
      <c r="C157" s="27"/>
      <c r="D157" s="20">
        <f>+'[6]Consolidado Investigación'!$B$17</f>
        <v>50000000</v>
      </c>
      <c r="E157" s="27"/>
      <c r="F157" s="27"/>
      <c r="G157" s="27"/>
      <c r="H157" s="19">
        <f>+B157+C157+D157+G157+E157+F157</f>
        <v>50000000</v>
      </c>
      <c r="I157" s="27"/>
      <c r="J157" s="20">
        <f>+H157+I157</f>
        <v>50000000</v>
      </c>
      <c r="K157" s="20"/>
      <c r="L157" s="20"/>
      <c r="M157" s="46">
        <f t="shared" si="19"/>
        <v>50000000</v>
      </c>
    </row>
    <row r="158" spans="1:13" s="44" customFormat="1" ht="15" hidden="1" outlineLevel="2" x14ac:dyDescent="0.25">
      <c r="A158" s="45" t="s">
        <v>160</v>
      </c>
      <c r="B158" s="27"/>
      <c r="C158" s="27"/>
      <c r="D158" s="20">
        <f>+'[6]Consolidado Investigación'!$B$18</f>
        <v>30000000</v>
      </c>
      <c r="E158" s="27"/>
      <c r="F158" s="27"/>
      <c r="G158" s="27"/>
      <c r="H158" s="19">
        <f>+B158+C158+D158+G158+E158+F158</f>
        <v>30000000</v>
      </c>
      <c r="I158" s="27"/>
      <c r="J158" s="20">
        <f>+H158+I158</f>
        <v>30000000</v>
      </c>
      <c r="K158" s="20"/>
      <c r="L158" s="20"/>
      <c r="M158" s="46">
        <f t="shared" si="19"/>
        <v>30000000</v>
      </c>
    </row>
    <row r="159" spans="1:13" s="44" customFormat="1" ht="15" hidden="1" outlineLevel="2" x14ac:dyDescent="0.25">
      <c r="A159" s="45" t="s">
        <v>161</v>
      </c>
      <c r="B159" s="27"/>
      <c r="C159" s="27"/>
      <c r="D159" s="20">
        <f>+'[6]Consolidado Investigación'!$B$19</f>
        <v>51800000</v>
      </c>
      <c r="E159" s="27"/>
      <c r="F159" s="27"/>
      <c r="G159" s="27"/>
      <c r="H159" s="19">
        <f>+B159+C159+D159+G159+E159+F159</f>
        <v>51800000</v>
      </c>
      <c r="I159" s="27"/>
      <c r="J159" s="20">
        <f>+H159+I159</f>
        <v>51800000</v>
      </c>
      <c r="K159" s="20"/>
      <c r="L159" s="20"/>
      <c r="M159" s="46">
        <f t="shared" si="19"/>
        <v>51800000</v>
      </c>
    </row>
    <row r="160" spans="1:13" s="44" customFormat="1" ht="15" hidden="1" outlineLevel="2" x14ac:dyDescent="0.25">
      <c r="A160" s="45" t="s">
        <v>162</v>
      </c>
      <c r="B160" s="27"/>
      <c r="C160" s="27"/>
      <c r="D160" s="20">
        <f>+'[6]Consolidado Investigación'!$B$20</f>
        <v>40000000</v>
      </c>
      <c r="E160" s="27"/>
      <c r="F160" s="27"/>
      <c r="G160" s="27"/>
      <c r="H160" s="19">
        <f>+B160+C160+D160+G160+E160+F160</f>
        <v>40000000</v>
      </c>
      <c r="I160" s="27"/>
      <c r="J160" s="20">
        <f>+H160+I160</f>
        <v>40000000</v>
      </c>
      <c r="K160" s="20"/>
      <c r="L160" s="20"/>
      <c r="M160" s="46">
        <f t="shared" si="19"/>
        <v>40000000</v>
      </c>
    </row>
    <row r="161" spans="1:13" s="44" customFormat="1" ht="15" hidden="1" outlineLevel="2" x14ac:dyDescent="0.25">
      <c r="A161" s="45" t="s">
        <v>163</v>
      </c>
      <c r="B161" s="27"/>
      <c r="C161" s="27"/>
      <c r="D161" s="20"/>
      <c r="E161" s="27"/>
      <c r="F161" s="27"/>
      <c r="G161" s="27"/>
      <c r="H161" s="19"/>
      <c r="I161" s="27"/>
      <c r="J161" s="20"/>
      <c r="K161" s="20">
        <v>1250000000</v>
      </c>
      <c r="L161" s="20">
        <v>-1250000000</v>
      </c>
      <c r="M161" s="46">
        <f t="shared" si="19"/>
        <v>0</v>
      </c>
    </row>
    <row r="162" spans="1:13" s="44" customFormat="1" ht="15" hidden="1" outlineLevel="1" x14ac:dyDescent="0.25">
      <c r="A162" s="47" t="s">
        <v>164</v>
      </c>
      <c r="B162" s="27"/>
      <c r="C162" s="27"/>
      <c r="D162" s="27">
        <f>SUM(D163:D168)</f>
        <v>342100000</v>
      </c>
      <c r="E162" s="27"/>
      <c r="F162" s="27"/>
      <c r="G162" s="27"/>
      <c r="H162" s="27">
        <f>SUM(H163:H168)</f>
        <v>342100000</v>
      </c>
      <c r="I162" s="27"/>
      <c r="J162" s="27">
        <f>SUM(J163:J168)</f>
        <v>342100000</v>
      </c>
      <c r="K162" s="27">
        <f>SUM(K163:K168)</f>
        <v>0</v>
      </c>
      <c r="L162" s="27">
        <f>SUM(L163:L168)</f>
        <v>0</v>
      </c>
      <c r="M162" s="28">
        <f t="shared" si="19"/>
        <v>342100000</v>
      </c>
    </row>
    <row r="163" spans="1:13" s="44" customFormat="1" ht="15" hidden="1" outlineLevel="2" x14ac:dyDescent="0.25">
      <c r="A163" s="45" t="s">
        <v>165</v>
      </c>
      <c r="B163" s="27"/>
      <c r="C163" s="27"/>
      <c r="D163" s="20">
        <f>+'[6]Consolidado Investigación'!$B$22</f>
        <v>80000000</v>
      </c>
      <c r="E163" s="27"/>
      <c r="F163" s="27"/>
      <c r="G163" s="27"/>
      <c r="H163" s="19">
        <f t="shared" ref="H163:H168" si="20">+B163+C163+D163+G163+E163+F163</f>
        <v>80000000</v>
      </c>
      <c r="I163" s="27"/>
      <c r="J163" s="20">
        <f t="shared" ref="J163:J168" si="21">+H163+I163</f>
        <v>80000000</v>
      </c>
      <c r="K163" s="20"/>
      <c r="L163" s="20"/>
      <c r="M163" s="46">
        <f t="shared" si="19"/>
        <v>80000000</v>
      </c>
    </row>
    <row r="164" spans="1:13" s="44" customFormat="1" ht="15" hidden="1" outlineLevel="2" x14ac:dyDescent="0.25">
      <c r="A164" s="45" t="s">
        <v>166</v>
      </c>
      <c r="B164" s="27"/>
      <c r="C164" s="27"/>
      <c r="D164" s="20">
        <f>+'[6]Consolidado Investigación'!$B$23</f>
        <v>56000000</v>
      </c>
      <c r="E164" s="27"/>
      <c r="F164" s="27"/>
      <c r="G164" s="27"/>
      <c r="H164" s="19">
        <f t="shared" si="20"/>
        <v>56000000</v>
      </c>
      <c r="I164" s="27"/>
      <c r="J164" s="20">
        <f t="shared" si="21"/>
        <v>56000000</v>
      </c>
      <c r="K164" s="20"/>
      <c r="L164" s="20"/>
      <c r="M164" s="46">
        <f t="shared" si="19"/>
        <v>56000000</v>
      </c>
    </row>
    <row r="165" spans="1:13" s="44" customFormat="1" ht="15" hidden="1" outlineLevel="2" x14ac:dyDescent="0.25">
      <c r="A165" s="45" t="s">
        <v>167</v>
      </c>
      <c r="B165" s="27"/>
      <c r="C165" s="27"/>
      <c r="D165" s="20">
        <f>+'[6]Consolidado Investigación'!$B$24</f>
        <v>54000000</v>
      </c>
      <c r="E165" s="27"/>
      <c r="F165" s="27"/>
      <c r="G165" s="27"/>
      <c r="H165" s="19">
        <f t="shared" si="20"/>
        <v>54000000</v>
      </c>
      <c r="I165" s="27"/>
      <c r="J165" s="20">
        <f t="shared" si="21"/>
        <v>54000000</v>
      </c>
      <c r="K165" s="20"/>
      <c r="L165" s="20"/>
      <c r="M165" s="46">
        <f t="shared" si="19"/>
        <v>54000000</v>
      </c>
    </row>
    <row r="166" spans="1:13" s="44" customFormat="1" ht="15" hidden="1" outlineLevel="2" x14ac:dyDescent="0.25">
      <c r="A166" s="45" t="s">
        <v>168</v>
      </c>
      <c r="B166" s="27"/>
      <c r="C166" s="27"/>
      <c r="D166" s="20">
        <f>+'[6]Consolidado Investigación'!$B$25</f>
        <v>24400000</v>
      </c>
      <c r="E166" s="27"/>
      <c r="F166" s="27"/>
      <c r="G166" s="27"/>
      <c r="H166" s="19">
        <f t="shared" si="20"/>
        <v>24400000</v>
      </c>
      <c r="I166" s="27"/>
      <c r="J166" s="20">
        <f t="shared" si="21"/>
        <v>24400000</v>
      </c>
      <c r="K166" s="20"/>
      <c r="L166" s="20"/>
      <c r="M166" s="46">
        <f t="shared" si="19"/>
        <v>24400000</v>
      </c>
    </row>
    <row r="167" spans="1:13" s="44" customFormat="1" ht="15" hidden="1" outlineLevel="2" x14ac:dyDescent="0.25">
      <c r="A167" s="45" t="s">
        <v>169</v>
      </c>
      <c r="B167" s="27"/>
      <c r="C167" s="27"/>
      <c r="D167" s="20">
        <f>+'[6]Consolidado Investigación'!$B$26</f>
        <v>17700000</v>
      </c>
      <c r="E167" s="27"/>
      <c r="F167" s="27"/>
      <c r="G167" s="27"/>
      <c r="H167" s="19">
        <f t="shared" si="20"/>
        <v>17700000</v>
      </c>
      <c r="I167" s="27"/>
      <c r="J167" s="20">
        <f t="shared" si="21"/>
        <v>17700000</v>
      </c>
      <c r="K167" s="20"/>
      <c r="L167" s="20"/>
      <c r="M167" s="46">
        <f t="shared" si="19"/>
        <v>17700000</v>
      </c>
    </row>
    <row r="168" spans="1:13" s="44" customFormat="1" ht="15" hidden="1" outlineLevel="2" x14ac:dyDescent="0.25">
      <c r="A168" s="45" t="s">
        <v>170</v>
      </c>
      <c r="B168" s="27"/>
      <c r="C168" s="27"/>
      <c r="D168" s="20">
        <f>+'[6]Consolidado Investigación'!$B$27</f>
        <v>110000000</v>
      </c>
      <c r="E168" s="27"/>
      <c r="F168" s="27"/>
      <c r="G168" s="27"/>
      <c r="H168" s="19">
        <f t="shared" si="20"/>
        <v>110000000</v>
      </c>
      <c r="I168" s="27"/>
      <c r="J168" s="20">
        <f t="shared" si="21"/>
        <v>110000000</v>
      </c>
      <c r="K168" s="20"/>
      <c r="L168" s="20"/>
      <c r="M168" s="46">
        <f t="shared" si="19"/>
        <v>110000000</v>
      </c>
    </row>
    <row r="169" spans="1:13" s="44" customFormat="1" ht="15" collapsed="1" x14ac:dyDescent="0.25">
      <c r="A169" s="47" t="s">
        <v>171</v>
      </c>
      <c r="B169" s="27"/>
      <c r="C169" s="27"/>
      <c r="D169" s="27">
        <f>+D170+D174+D178+D179+D180+D181+D182</f>
        <v>338190500</v>
      </c>
      <c r="E169" s="27"/>
      <c r="F169" s="27"/>
      <c r="G169" s="27"/>
      <c r="H169" s="27">
        <f>+H170+H174+H178+H179+H180+H181</f>
        <v>338190500</v>
      </c>
      <c r="I169" s="27"/>
      <c r="J169" s="27">
        <f>+J170+J174+J178+J179+J180+J181</f>
        <v>338190500</v>
      </c>
      <c r="K169" s="27">
        <f>+K170+K174+K178+K179+K180+K181+K182</f>
        <v>3500000000</v>
      </c>
      <c r="L169" s="27">
        <f>+L170+L174+L178+L179+L180+L181+L182</f>
        <v>50000000</v>
      </c>
      <c r="M169" s="28">
        <f t="shared" si="19"/>
        <v>3888190500</v>
      </c>
    </row>
    <row r="170" spans="1:13" s="44" customFormat="1" ht="15" hidden="1" outlineLevel="1" x14ac:dyDescent="0.25">
      <c r="A170" s="47" t="s">
        <v>172</v>
      </c>
      <c r="B170" s="27"/>
      <c r="C170" s="27"/>
      <c r="D170" s="27">
        <f>SUM(D171:D173)</f>
        <v>47450500</v>
      </c>
      <c r="E170" s="27"/>
      <c r="F170" s="27"/>
      <c r="G170" s="27"/>
      <c r="H170" s="27">
        <f>SUM(H171:H173)</f>
        <v>47450500</v>
      </c>
      <c r="I170" s="27"/>
      <c r="J170" s="27">
        <f>SUM(J171:J173)</f>
        <v>47450500</v>
      </c>
      <c r="K170" s="27">
        <f>SUM(K171:K173)</f>
        <v>0</v>
      </c>
      <c r="L170" s="27">
        <f>SUM(L171:L173)</f>
        <v>0</v>
      </c>
      <c r="M170" s="28">
        <f t="shared" si="19"/>
        <v>47450500</v>
      </c>
    </row>
    <row r="171" spans="1:13" s="44" customFormat="1" ht="15" hidden="1" outlineLevel="2" x14ac:dyDescent="0.25">
      <c r="A171" s="45" t="s">
        <v>173</v>
      </c>
      <c r="B171" s="27"/>
      <c r="C171" s="27"/>
      <c r="D171" s="19">
        <f>+'[6]Consolidado Investigación'!$B$30</f>
        <v>10265000</v>
      </c>
      <c r="E171" s="27"/>
      <c r="F171" s="27"/>
      <c r="G171" s="27"/>
      <c r="H171" s="19">
        <f>+B171+C171+D171+G171+E171+F171</f>
        <v>10265000</v>
      </c>
      <c r="I171" s="27"/>
      <c r="J171" s="20">
        <f>+H171+I171</f>
        <v>10265000</v>
      </c>
      <c r="K171" s="20"/>
      <c r="L171" s="20"/>
      <c r="M171" s="46">
        <f t="shared" si="19"/>
        <v>10265000</v>
      </c>
    </row>
    <row r="172" spans="1:13" s="44" customFormat="1" ht="15" hidden="1" outlineLevel="2" x14ac:dyDescent="0.25">
      <c r="A172" s="45" t="s">
        <v>174</v>
      </c>
      <c r="B172" s="27"/>
      <c r="C172" s="27"/>
      <c r="D172" s="19">
        <f>+'[6]Consolidado Investigación'!$B$33</f>
        <v>7185500</v>
      </c>
      <c r="E172" s="27"/>
      <c r="F172" s="27"/>
      <c r="G172" s="27"/>
      <c r="H172" s="19">
        <f>+B172+C172+D172+G172+E172+F172</f>
        <v>7185500</v>
      </c>
      <c r="I172" s="27"/>
      <c r="J172" s="20">
        <f>+H172+I172</f>
        <v>7185500</v>
      </c>
      <c r="K172" s="20"/>
      <c r="L172" s="20"/>
      <c r="M172" s="46">
        <f t="shared" si="19"/>
        <v>7185500</v>
      </c>
    </row>
    <row r="173" spans="1:13" s="44" customFormat="1" ht="15" hidden="1" outlineLevel="2" x14ac:dyDescent="0.25">
      <c r="A173" s="45" t="s">
        <v>175</v>
      </c>
      <c r="B173" s="27"/>
      <c r="C173" s="27"/>
      <c r="D173" s="19">
        <f>+'[6]Consolidado Investigación'!$B$36</f>
        <v>30000000</v>
      </c>
      <c r="E173" s="27"/>
      <c r="F173" s="27"/>
      <c r="G173" s="27"/>
      <c r="H173" s="19">
        <f>+B173+C173+D173+G173+E173+F173</f>
        <v>30000000</v>
      </c>
      <c r="I173" s="27"/>
      <c r="J173" s="20">
        <f>+H173+I173</f>
        <v>30000000</v>
      </c>
      <c r="K173" s="20"/>
      <c r="L173" s="20"/>
      <c r="M173" s="46">
        <f t="shared" si="19"/>
        <v>30000000</v>
      </c>
    </row>
    <row r="174" spans="1:13" s="44" customFormat="1" ht="15" hidden="1" outlineLevel="1" x14ac:dyDescent="0.25">
      <c r="A174" s="47" t="s">
        <v>176</v>
      </c>
      <c r="B174" s="27"/>
      <c r="C174" s="27"/>
      <c r="D174" s="27">
        <f>SUM(D175:D177)</f>
        <v>202800000</v>
      </c>
      <c r="E174" s="27"/>
      <c r="F174" s="27"/>
      <c r="G174" s="27"/>
      <c r="H174" s="27">
        <f>SUM(H175:H177)</f>
        <v>202800000</v>
      </c>
      <c r="I174" s="27"/>
      <c r="J174" s="27">
        <f>SUM(J175:J177)</f>
        <v>202800000</v>
      </c>
      <c r="K174" s="27">
        <f>SUM(K175:K177)</f>
        <v>0</v>
      </c>
      <c r="L174" s="27">
        <f>SUM(L175:L177)</f>
        <v>0</v>
      </c>
      <c r="M174" s="28">
        <f t="shared" si="19"/>
        <v>202800000</v>
      </c>
    </row>
    <row r="175" spans="1:13" s="44" customFormat="1" ht="15" hidden="1" outlineLevel="2" x14ac:dyDescent="0.25">
      <c r="A175" s="45" t="s">
        <v>177</v>
      </c>
      <c r="B175" s="27"/>
      <c r="C175" s="27"/>
      <c r="D175" s="19">
        <f>+'[6]Consolidado Investigación'!$B$40</f>
        <v>30000000</v>
      </c>
      <c r="E175" s="27"/>
      <c r="F175" s="27"/>
      <c r="G175" s="27"/>
      <c r="H175" s="19">
        <f t="shared" ref="H175:H181" si="22">+B175+C175+D175+G175+E175+F175</f>
        <v>30000000</v>
      </c>
      <c r="I175" s="27"/>
      <c r="J175" s="20">
        <f t="shared" ref="J175:J181" si="23">+H175+I175</f>
        <v>30000000</v>
      </c>
      <c r="K175" s="20"/>
      <c r="L175" s="20"/>
      <c r="M175" s="46">
        <f t="shared" si="19"/>
        <v>30000000</v>
      </c>
    </row>
    <row r="176" spans="1:13" s="44" customFormat="1" ht="15" hidden="1" outlineLevel="2" x14ac:dyDescent="0.25">
      <c r="A176" s="45" t="s">
        <v>178</v>
      </c>
      <c r="B176" s="27"/>
      <c r="C176" s="27"/>
      <c r="D176" s="19">
        <f>+'[6]Consolidado Investigación'!$B$41</f>
        <v>150000000</v>
      </c>
      <c r="E176" s="27"/>
      <c r="F176" s="27"/>
      <c r="G176" s="27"/>
      <c r="H176" s="19">
        <f t="shared" si="22"/>
        <v>150000000</v>
      </c>
      <c r="I176" s="27"/>
      <c r="J176" s="20">
        <f t="shared" si="23"/>
        <v>150000000</v>
      </c>
      <c r="K176" s="20"/>
      <c r="L176" s="20"/>
      <c r="M176" s="46">
        <f t="shared" si="19"/>
        <v>150000000</v>
      </c>
    </row>
    <row r="177" spans="1:13" s="44" customFormat="1" ht="15" hidden="1" outlineLevel="2" x14ac:dyDescent="0.25">
      <c r="A177" s="45" t="s">
        <v>179</v>
      </c>
      <c r="B177" s="27"/>
      <c r="C177" s="27"/>
      <c r="D177" s="19">
        <f>+'[6]Consolidado Investigación'!$B$42</f>
        <v>22800000</v>
      </c>
      <c r="E177" s="27"/>
      <c r="F177" s="27"/>
      <c r="G177" s="27"/>
      <c r="H177" s="19">
        <f t="shared" si="22"/>
        <v>22800000</v>
      </c>
      <c r="I177" s="27"/>
      <c r="J177" s="20">
        <f t="shared" si="23"/>
        <v>22800000</v>
      </c>
      <c r="K177" s="20"/>
      <c r="L177" s="20"/>
      <c r="M177" s="46">
        <f t="shared" si="19"/>
        <v>22800000</v>
      </c>
    </row>
    <row r="178" spans="1:13" s="44" customFormat="1" ht="15" hidden="1" outlineLevel="1" x14ac:dyDescent="0.25">
      <c r="A178" s="47" t="s">
        <v>180</v>
      </c>
      <c r="B178" s="27"/>
      <c r="C178" s="27"/>
      <c r="D178" s="27">
        <f>+'[6]Consolidado Investigación'!$B$43</f>
        <v>17940000</v>
      </c>
      <c r="E178" s="27"/>
      <c r="F178" s="27"/>
      <c r="G178" s="27"/>
      <c r="H178" s="15">
        <f t="shared" si="22"/>
        <v>17940000</v>
      </c>
      <c r="I178" s="15"/>
      <c r="J178" s="15">
        <f t="shared" si="23"/>
        <v>17940000</v>
      </c>
      <c r="K178" s="15"/>
      <c r="L178" s="15"/>
      <c r="M178" s="16">
        <f t="shared" si="19"/>
        <v>17940000</v>
      </c>
    </row>
    <row r="179" spans="1:13" s="44" customFormat="1" ht="15" hidden="1" outlineLevel="1" x14ac:dyDescent="0.25">
      <c r="A179" s="47" t="s">
        <v>181</v>
      </c>
      <c r="B179" s="27"/>
      <c r="C179" s="27"/>
      <c r="D179" s="27">
        <f>+'[6]Consolidado Investigación'!$B$44</f>
        <v>20000000</v>
      </c>
      <c r="E179" s="27"/>
      <c r="F179" s="27"/>
      <c r="G179" s="27"/>
      <c r="H179" s="15">
        <f t="shared" si="22"/>
        <v>20000000</v>
      </c>
      <c r="I179" s="15"/>
      <c r="J179" s="15">
        <f t="shared" si="23"/>
        <v>20000000</v>
      </c>
      <c r="K179" s="15"/>
      <c r="L179" s="15"/>
      <c r="M179" s="16">
        <f t="shared" si="19"/>
        <v>20000000</v>
      </c>
    </row>
    <row r="180" spans="1:13" s="44" customFormat="1" ht="15" hidden="1" outlineLevel="1" x14ac:dyDescent="0.25">
      <c r="A180" s="47" t="s">
        <v>182</v>
      </c>
      <c r="B180" s="27"/>
      <c r="C180" s="27"/>
      <c r="D180" s="27">
        <f>+'[6]Consolidado Investigación'!$B$45</f>
        <v>40000000</v>
      </c>
      <c r="E180" s="27"/>
      <c r="F180" s="27"/>
      <c r="G180" s="27"/>
      <c r="H180" s="15">
        <f t="shared" si="22"/>
        <v>40000000</v>
      </c>
      <c r="I180" s="15"/>
      <c r="J180" s="15">
        <f t="shared" si="23"/>
        <v>40000000</v>
      </c>
      <c r="K180" s="15"/>
      <c r="L180" s="15"/>
      <c r="M180" s="16">
        <f t="shared" si="19"/>
        <v>40000000</v>
      </c>
    </row>
    <row r="181" spans="1:13" s="44" customFormat="1" ht="14.25" hidden="1" customHeight="1" outlineLevel="1" x14ac:dyDescent="0.25">
      <c r="A181" s="47" t="s">
        <v>183</v>
      </c>
      <c r="B181" s="27"/>
      <c r="C181" s="27"/>
      <c r="D181" s="27">
        <f>+'[6]Consolidado Investigación'!$B$46</f>
        <v>10000000</v>
      </c>
      <c r="E181" s="27"/>
      <c r="F181" s="27"/>
      <c r="G181" s="27"/>
      <c r="H181" s="15">
        <f t="shared" si="22"/>
        <v>10000000</v>
      </c>
      <c r="I181" s="15"/>
      <c r="J181" s="15">
        <f t="shared" si="23"/>
        <v>10000000</v>
      </c>
      <c r="K181" s="15"/>
      <c r="L181" s="15">
        <v>50000000</v>
      </c>
      <c r="M181" s="16">
        <f t="shared" si="19"/>
        <v>60000000</v>
      </c>
    </row>
    <row r="182" spans="1:13" s="44" customFormat="1" ht="14.25" hidden="1" customHeight="1" outlineLevel="1" x14ac:dyDescent="0.25">
      <c r="A182" s="47" t="s">
        <v>184</v>
      </c>
      <c r="B182" s="27"/>
      <c r="C182" s="27"/>
      <c r="D182" s="27"/>
      <c r="E182" s="27"/>
      <c r="F182" s="27"/>
      <c r="G182" s="27"/>
      <c r="H182" s="15"/>
      <c r="I182" s="15"/>
      <c r="J182" s="15"/>
      <c r="K182" s="15">
        <v>3500000000</v>
      </c>
      <c r="L182" s="15"/>
      <c r="M182" s="16">
        <f t="shared" si="19"/>
        <v>3500000000</v>
      </c>
    </row>
    <row r="183" spans="1:13" s="44" customFormat="1" ht="15" collapsed="1" x14ac:dyDescent="0.25">
      <c r="A183" s="45"/>
      <c r="B183" s="27"/>
      <c r="C183" s="27"/>
      <c r="D183" s="27"/>
      <c r="E183" s="27"/>
      <c r="F183" s="27"/>
      <c r="G183" s="27"/>
      <c r="H183" s="19"/>
      <c r="I183" s="27"/>
      <c r="J183" s="20"/>
      <c r="K183" s="20"/>
      <c r="L183" s="20"/>
      <c r="M183" s="46"/>
    </row>
    <row r="184" spans="1:13" s="44" customFormat="1" ht="15" x14ac:dyDescent="0.25">
      <c r="A184" s="47" t="s">
        <v>185</v>
      </c>
      <c r="B184" s="27"/>
      <c r="C184" s="27"/>
      <c r="D184" s="27"/>
      <c r="E184" s="15">
        <f>+E185</f>
        <v>217593000</v>
      </c>
      <c r="F184" s="15"/>
      <c r="G184" s="15"/>
      <c r="H184" s="15">
        <f>+H185</f>
        <v>217593000</v>
      </c>
      <c r="I184" s="15"/>
      <c r="J184" s="15">
        <f>+H184+I184</f>
        <v>217593000</v>
      </c>
      <c r="K184" s="15">
        <f>+K185</f>
        <v>0</v>
      </c>
      <c r="L184" s="15">
        <f>+L185</f>
        <v>0</v>
      </c>
      <c r="M184" s="16">
        <f t="shared" si="19"/>
        <v>217593000</v>
      </c>
    </row>
    <row r="185" spans="1:13" s="44" customFormat="1" ht="15" x14ac:dyDescent="0.25">
      <c r="A185" s="47" t="s">
        <v>186</v>
      </c>
      <c r="B185" s="27"/>
      <c r="C185" s="27"/>
      <c r="D185" s="27"/>
      <c r="E185" s="27">
        <f>SUM(E186:E188)</f>
        <v>217593000</v>
      </c>
      <c r="F185" s="27"/>
      <c r="G185" s="27"/>
      <c r="H185" s="27">
        <f>SUM(H186:H188)</f>
        <v>217593000</v>
      </c>
      <c r="I185" s="27"/>
      <c r="J185" s="27">
        <f>SUM(J186:J188)</f>
        <v>217593000</v>
      </c>
      <c r="K185" s="27">
        <f>SUM(K186:K188)</f>
        <v>0</v>
      </c>
      <c r="L185" s="27">
        <f>SUM(L186:L188)</f>
        <v>0</v>
      </c>
      <c r="M185" s="28">
        <f t="shared" si="19"/>
        <v>217593000</v>
      </c>
    </row>
    <row r="186" spans="1:13" s="44" customFormat="1" ht="15" hidden="1" outlineLevel="1" x14ac:dyDescent="0.25">
      <c r="A186" s="45" t="s">
        <v>187</v>
      </c>
      <c r="B186" s="27"/>
      <c r="C186" s="27"/>
      <c r="D186" s="27"/>
      <c r="E186" s="20">
        <f>+'[7]SANIDAD 2015'!$E$15</f>
        <v>48793000</v>
      </c>
      <c r="F186" s="27"/>
      <c r="G186" s="27"/>
      <c r="H186" s="19">
        <f>+B186+C186+D186+G186+E186+F186</f>
        <v>48793000</v>
      </c>
      <c r="I186" s="27"/>
      <c r="J186" s="20">
        <f>+H186+I186</f>
        <v>48793000</v>
      </c>
      <c r="K186" s="20"/>
      <c r="L186" s="20"/>
      <c r="M186" s="46">
        <f t="shared" si="19"/>
        <v>48793000</v>
      </c>
    </row>
    <row r="187" spans="1:13" s="44" customFormat="1" ht="15" hidden="1" outlineLevel="1" x14ac:dyDescent="0.25">
      <c r="A187" s="45" t="s">
        <v>188</v>
      </c>
      <c r="B187" s="27"/>
      <c r="C187" s="27"/>
      <c r="D187" s="27"/>
      <c r="E187" s="20">
        <f>+'[7]SANIDAD 2015'!$E$18</f>
        <v>139880000</v>
      </c>
      <c r="F187" s="27"/>
      <c r="G187" s="27"/>
      <c r="H187" s="19">
        <f>+B187+C187+D187+G187+E187+F187</f>
        <v>139880000</v>
      </c>
      <c r="I187" s="27"/>
      <c r="J187" s="20">
        <f>+H187+I187</f>
        <v>139880000</v>
      </c>
      <c r="K187" s="20"/>
      <c r="L187" s="20"/>
      <c r="M187" s="46">
        <f t="shared" si="19"/>
        <v>139880000</v>
      </c>
    </row>
    <row r="188" spans="1:13" s="44" customFormat="1" ht="15" hidden="1" outlineLevel="1" x14ac:dyDescent="0.25">
      <c r="A188" s="45" t="s">
        <v>189</v>
      </c>
      <c r="B188" s="27"/>
      <c r="C188" s="27"/>
      <c r="D188" s="27"/>
      <c r="E188" s="20">
        <f>+'[7]SANIDAD 2015'!$E$27</f>
        <v>28920000</v>
      </c>
      <c r="F188" s="27"/>
      <c r="G188" s="27"/>
      <c r="H188" s="19">
        <f>+B188+C188+D188+G188+E188+F188</f>
        <v>28920000</v>
      </c>
      <c r="I188" s="27"/>
      <c r="J188" s="20">
        <f>+H188+I188</f>
        <v>28920000</v>
      </c>
      <c r="K188" s="20"/>
      <c r="L188" s="20"/>
      <c r="M188" s="46">
        <f t="shared" si="19"/>
        <v>28920000</v>
      </c>
    </row>
    <row r="189" spans="1:13" s="44" customFormat="1" ht="15" collapsed="1" x14ac:dyDescent="0.25">
      <c r="A189" s="45"/>
      <c r="B189" s="19"/>
      <c r="C189" s="27"/>
      <c r="D189" s="27"/>
      <c r="E189" s="27"/>
      <c r="F189" s="27"/>
      <c r="G189" s="27"/>
      <c r="H189" s="19"/>
      <c r="I189" s="27"/>
      <c r="J189" s="20"/>
      <c r="K189" s="20"/>
      <c r="L189" s="20"/>
      <c r="M189" s="46"/>
    </row>
    <row r="190" spans="1:13" ht="15" x14ac:dyDescent="0.25">
      <c r="A190" s="43" t="s">
        <v>190</v>
      </c>
      <c r="B190" s="19"/>
      <c r="C190" s="19"/>
      <c r="D190" s="19"/>
      <c r="E190" s="19"/>
      <c r="F190" s="19"/>
      <c r="G190" s="19"/>
      <c r="H190" s="19"/>
      <c r="I190" s="27">
        <f>+I191+I192</f>
        <v>2213386499.1131201</v>
      </c>
      <c r="J190" s="27">
        <f>+I190+H190</f>
        <v>2213386499.1131201</v>
      </c>
      <c r="K190" s="27">
        <f>+K191+K192</f>
        <v>197580880</v>
      </c>
      <c r="L190" s="27">
        <f>+L191+L192</f>
        <v>0</v>
      </c>
      <c r="M190" s="28">
        <f t="shared" si="19"/>
        <v>2410967379.1131201</v>
      </c>
    </row>
    <row r="191" spans="1:13" ht="14.25" hidden="1" outlineLevel="1" x14ac:dyDescent="0.2">
      <c r="A191" s="51" t="s">
        <v>191</v>
      </c>
      <c r="B191" s="19"/>
      <c r="C191" s="19"/>
      <c r="D191" s="19"/>
      <c r="E191" s="19"/>
      <c r="F191" s="19"/>
      <c r="G191" s="19"/>
      <c r="H191" s="19"/>
      <c r="I191" s="20">
        <v>1383366561.9457002</v>
      </c>
      <c r="J191" s="20">
        <f>+I191+H191</f>
        <v>1383366561.9457002</v>
      </c>
      <c r="K191" s="20">
        <v>123488050</v>
      </c>
      <c r="L191" s="20"/>
      <c r="M191" s="46">
        <f t="shared" si="19"/>
        <v>1506854611.9457002</v>
      </c>
    </row>
    <row r="192" spans="1:13" ht="14.25" hidden="1" outlineLevel="1" x14ac:dyDescent="0.2">
      <c r="A192" s="51" t="s">
        <v>192</v>
      </c>
      <c r="B192" s="19"/>
      <c r="C192" s="19"/>
      <c r="D192" s="19"/>
      <c r="E192" s="19"/>
      <c r="F192" s="19"/>
      <c r="G192" s="19"/>
      <c r="H192" s="19"/>
      <c r="I192" s="20">
        <v>830019937.16742003</v>
      </c>
      <c r="J192" s="20">
        <f>+I192+H192</f>
        <v>830019937.16742003</v>
      </c>
      <c r="K192" s="20">
        <v>74092830</v>
      </c>
      <c r="L192" s="20"/>
      <c r="M192" s="46">
        <f t="shared" si="19"/>
        <v>904112767.16742003</v>
      </c>
    </row>
    <row r="193" spans="1:19" ht="15" collapsed="1" x14ac:dyDescent="0.25">
      <c r="A193" s="26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1"/>
    </row>
    <row r="194" spans="1:19" ht="15" x14ac:dyDescent="0.25">
      <c r="A194" s="52" t="s">
        <v>193</v>
      </c>
      <c r="B194" s="15"/>
      <c r="C194" s="15"/>
      <c r="D194" s="15"/>
      <c r="E194" s="15"/>
      <c r="F194" s="15"/>
      <c r="G194" s="15">
        <v>6800000000</v>
      </c>
      <c r="H194" s="15">
        <f>+B194+C194+D194+G194+F194</f>
        <v>6800000000</v>
      </c>
      <c r="I194" s="15"/>
      <c r="J194" s="53">
        <f>+I194+H194</f>
        <v>6800000000</v>
      </c>
      <c r="K194" s="53"/>
      <c r="L194" s="53"/>
      <c r="M194" s="54">
        <f t="shared" si="19"/>
        <v>6800000000</v>
      </c>
    </row>
    <row r="195" spans="1:19" ht="15" x14ac:dyDescent="0.25">
      <c r="A195" s="2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1"/>
    </row>
    <row r="196" spans="1:19" ht="15" x14ac:dyDescent="0.25">
      <c r="A196" s="43" t="s">
        <v>194</v>
      </c>
      <c r="B196" s="19"/>
      <c r="C196" s="19"/>
      <c r="D196" s="19"/>
      <c r="E196" s="19"/>
      <c r="F196" s="19"/>
      <c r="G196" s="19"/>
      <c r="H196" s="27">
        <f>+B196+C196+G196+F196</f>
        <v>0</v>
      </c>
      <c r="I196" s="27">
        <f>+I197+I198</f>
        <v>586827907.97794533</v>
      </c>
      <c r="J196" s="27">
        <f>+I196+H196</f>
        <v>586827907.97794533</v>
      </c>
      <c r="K196" s="27">
        <f>+K197+K198</f>
        <v>2072164179</v>
      </c>
      <c r="L196" s="27">
        <f>+L197+L198</f>
        <v>-1600642000</v>
      </c>
      <c r="M196" s="28">
        <f t="shared" si="19"/>
        <v>1058350086.9779453</v>
      </c>
    </row>
    <row r="197" spans="1:19" s="55" customFormat="1" ht="14.25" hidden="1" outlineLevel="1" x14ac:dyDescent="0.2">
      <c r="A197" s="29" t="s">
        <v>195</v>
      </c>
      <c r="B197" s="19"/>
      <c r="C197" s="19"/>
      <c r="D197" s="19"/>
      <c r="E197" s="19"/>
      <c r="F197" s="19"/>
      <c r="G197" s="19"/>
      <c r="H197" s="19">
        <f>+B197+C197+G197+F197</f>
        <v>0</v>
      </c>
      <c r="I197" s="19">
        <v>176289574.27286339</v>
      </c>
      <c r="J197" s="19">
        <f>+I197+H197</f>
        <v>176289574.27286339</v>
      </c>
      <c r="K197" s="19">
        <f>1235155421+259083921-8500000-35000000-123488050</f>
        <v>1327251292</v>
      </c>
      <c r="L197" s="19">
        <f>-1240000000-22000000-20000000-18642000-50000000</f>
        <v>-1350642000</v>
      </c>
      <c r="M197" s="21">
        <f t="shared" si="19"/>
        <v>152898866.27286339</v>
      </c>
    </row>
    <row r="198" spans="1:19" s="55" customFormat="1" ht="14.25" hidden="1" outlineLevel="1" x14ac:dyDescent="0.2">
      <c r="A198" s="29" t="s">
        <v>196</v>
      </c>
      <c r="B198" s="19"/>
      <c r="C198" s="19"/>
      <c r="D198" s="19"/>
      <c r="E198" s="19"/>
      <c r="F198" s="19"/>
      <c r="G198" s="19"/>
      <c r="H198" s="19">
        <f>+B198+C198+G198+F198</f>
        <v>0</v>
      </c>
      <c r="I198" s="19">
        <v>410538333.70508194</v>
      </c>
      <c r="J198" s="19">
        <f>+I198+H198</f>
        <v>410538333.70508194</v>
      </c>
      <c r="K198" s="19">
        <f>741093253+522012464-16000000-74092830-428100000</f>
        <v>744912887</v>
      </c>
      <c r="L198" s="19">
        <v>-250000000</v>
      </c>
      <c r="M198" s="21">
        <f t="shared" si="19"/>
        <v>905451220.70508194</v>
      </c>
    </row>
    <row r="199" spans="1:19" ht="15" collapsed="1" x14ac:dyDescent="0.25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1"/>
    </row>
    <row r="200" spans="1:19" ht="15" x14ac:dyDescent="0.25">
      <c r="A200" s="26" t="s">
        <v>197</v>
      </c>
      <c r="B200" s="27">
        <f>+B39+B37</f>
        <v>3589531443.4227562</v>
      </c>
      <c r="C200" s="27">
        <f>+C37+C39</f>
        <v>1630722109.0330157</v>
      </c>
      <c r="D200" s="27">
        <f>+D39+D37</f>
        <v>1489636807.5079026</v>
      </c>
      <c r="E200" s="27">
        <f>+E39+E37</f>
        <v>283255482.67404002</v>
      </c>
      <c r="F200" s="27">
        <f>+F39+F37</f>
        <v>6425925443.9899311</v>
      </c>
      <c r="G200" s="27">
        <f>+G37+G39+G194</f>
        <v>16626691659.61578</v>
      </c>
      <c r="H200" s="27">
        <f>+B200+C200+D200+G200+E200+F200</f>
        <v>30045762946.243423</v>
      </c>
      <c r="I200" s="27">
        <f>+I196+I190+I39+I37</f>
        <v>3616454177.1744652</v>
      </c>
      <c r="J200" s="27">
        <f>+I200+H200</f>
        <v>33662217123.417889</v>
      </c>
      <c r="K200" s="27">
        <f>+K196+K190+K39+K37+K194</f>
        <v>7578501909</v>
      </c>
      <c r="L200" s="27">
        <f>+L196+L190+L39+L37+L194</f>
        <v>-1233061000</v>
      </c>
      <c r="M200" s="28">
        <f t="shared" si="19"/>
        <v>40007658032.417892</v>
      </c>
    </row>
    <row r="201" spans="1:19" ht="15.75" thickBot="1" x14ac:dyDescent="0.3">
      <c r="A201" s="56"/>
      <c r="B201" s="57"/>
      <c r="C201" s="58"/>
      <c r="D201" s="58"/>
      <c r="E201" s="59"/>
      <c r="F201" s="58"/>
      <c r="G201" s="59"/>
      <c r="H201" s="58"/>
      <c r="I201" s="58"/>
      <c r="J201" s="58"/>
      <c r="K201" s="58"/>
      <c r="L201" s="58"/>
      <c r="M201" s="60"/>
      <c r="N201" s="23"/>
      <c r="O201" s="23"/>
      <c r="P201" s="23"/>
      <c r="Q201" s="23"/>
      <c r="R201" s="23"/>
      <c r="S201" s="23"/>
    </row>
    <row r="202" spans="1:19" ht="13.5" thickTop="1" x14ac:dyDescent="0.2">
      <c r="A202" s="61"/>
      <c r="B202" s="62"/>
      <c r="C202" s="62"/>
      <c r="D202" s="62"/>
      <c r="E202" s="62"/>
      <c r="F202" s="62"/>
      <c r="G202" s="63"/>
      <c r="H202" s="64"/>
      <c r="I202" s="62"/>
      <c r="J202" s="62"/>
      <c r="K202" s="62"/>
      <c r="L202" s="62"/>
      <c r="M202" s="62"/>
    </row>
    <row r="203" spans="1:19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9" x14ac:dyDescent="0.2">
      <c r="A204" s="64"/>
      <c r="B204" s="64"/>
      <c r="C204" s="64"/>
      <c r="D204" s="64"/>
      <c r="E204" s="64"/>
      <c r="F204" s="64"/>
      <c r="G204" s="64"/>
      <c r="H204" s="64"/>
      <c r="I204" s="65"/>
      <c r="J204" s="64"/>
      <c r="K204" s="64"/>
      <c r="L204" s="64"/>
      <c r="M204" s="64"/>
    </row>
    <row r="205" spans="1:19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9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9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9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</sheetData>
  <mergeCells count="4">
    <mergeCell ref="A1:M1"/>
    <mergeCell ref="A2:M2"/>
    <mergeCell ref="A3:M3"/>
    <mergeCell ref="A4:M4"/>
  </mergeCells>
  <printOptions horizontalCentered="1"/>
  <pageMargins left="0.39370078740157483" right="0.39370078740157483" top="0.39370078740157483" bottom="0.39370078740157483" header="0" footer="0"/>
  <pageSetup scale="3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2019-10-16T16:26:07Z</dcterms:created>
  <dcterms:modified xsi:type="dcterms:W3CDTF">2019-10-16T16:26:28Z</dcterms:modified>
</cp:coreProperties>
</file>