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PRESUPUESTO GENERAL\2014\Gasto\"/>
    </mc:Choice>
  </mc:AlternateContent>
  <bookViews>
    <workbookView xWindow="0" yWindow="0" windowWidth="24000" windowHeight="9435"/>
  </bookViews>
  <sheets>
    <sheet name="Anexo 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hidden="1">#REF!</definedName>
    <definedName name="ANEXO" hidden="1">'[2]Inversión total en programas'!$A$50:$IV$50,'[2]Inversión total en programas'!$A$60:$IV$63</definedName>
    <definedName name="_xlnm.Print_Area" localSheetId="0">'Anexo 2 '!$A$1:$L$207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'[4]Anexo 1 Minagricultura'!#REF!</definedName>
    <definedName name="CABEZAS_PROYEC">'[1]Anexo 1 Minagricultura'!#REF!</definedName>
    <definedName name="CUOTAPPC2005">'[1]Anexo 1 Minagricultura'!#REF!</definedName>
    <definedName name="CUOTAPPC2013">'[1]Anexo 1 Minagricultura'!#REF!</definedName>
    <definedName name="CUOTAPPC203">'[1]Anexo 1 Minagricultura'!#REF!</definedName>
    <definedName name="DIAG_PPC">#REF!</definedName>
    <definedName name="DISTRIBUIDOR">#REF!</definedName>
    <definedName name="eeeee">#REF!</definedName>
    <definedName name="EPPC">'[1]Anexo 1 Minagricultura'!#REF!</definedName>
    <definedName name="FDGFDG">#REF!</definedName>
    <definedName name="FECHA_DE_RECIBIDO">[5]BASE!$E$3:$E$177</definedName>
    <definedName name="FOMENTO">'[1]Anexo 1 Minagricultura'!#REF!</definedName>
    <definedName name="FOMENTOS">'[7]Anexo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LABORATORIOS">#REF!</definedName>
    <definedName name="NOMBDISTRI">#REF!</definedName>
    <definedName name="ojo">#REF!</definedName>
    <definedName name="ppc">'[8]Inversión total en programas'!$B$86</definedName>
    <definedName name="RESERV_FUTU">#REF!</definedName>
    <definedName name="saldo">#REF!</definedName>
    <definedName name="saldos">#REF!</definedName>
    <definedName name="SUPERA2004">'[1]Anexo 1 Minagricultura'!#REF!</definedName>
    <definedName name="SUPERA2005">'[1]Anexo 1 Minagricultura'!#REF!</definedName>
    <definedName name="SUPERA2010">'[8]Anexo 1 Minagricultura'!$C$21</definedName>
    <definedName name="SUPERA2012">'[1]Anexo 1 Minagricultura'!#REF!</definedName>
    <definedName name="SUPERAVIT">#REF!</definedName>
    <definedName name="SUPERAVIT2005_FNP">#REF!</definedName>
    <definedName name="SUPERAVITPPC_2005">#REF!</definedName>
    <definedName name="_xlnm.Print_Titles" localSheetId="0">'Anexo 2 '!$1:$6</definedName>
    <definedName name="_xlnm.Print_Titles">#REF!</definedName>
    <definedName name="xx">[9]Ingresos!$C$19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5" i="1" l="1"/>
  <c r="K204" i="1"/>
  <c r="J204" i="1"/>
  <c r="I204" i="1"/>
  <c r="L204" i="1" s="1"/>
  <c r="G204" i="1"/>
  <c r="K203" i="1"/>
  <c r="J203" i="1"/>
  <c r="G203" i="1"/>
  <c r="I203" i="1" s="1"/>
  <c r="L203" i="1" s="1"/>
  <c r="K202" i="1"/>
  <c r="H202" i="1"/>
  <c r="G202" i="1"/>
  <c r="I202" i="1" s="1"/>
  <c r="L201" i="1"/>
  <c r="G200" i="1"/>
  <c r="I200" i="1" s="1"/>
  <c r="L200" i="1" s="1"/>
  <c r="L199" i="1"/>
  <c r="L198" i="1"/>
  <c r="I198" i="1"/>
  <c r="I197" i="1"/>
  <c r="L197" i="1" s="1"/>
  <c r="K196" i="1"/>
  <c r="J196" i="1"/>
  <c r="H196" i="1"/>
  <c r="I196" i="1" s="1"/>
  <c r="L196" i="1" s="1"/>
  <c r="L195" i="1"/>
  <c r="G194" i="1"/>
  <c r="I194" i="1" s="1"/>
  <c r="L194" i="1" s="1"/>
  <c r="L193" i="1"/>
  <c r="I193" i="1"/>
  <c r="G193" i="1"/>
  <c r="G192" i="1"/>
  <c r="I192" i="1" s="1"/>
  <c r="L192" i="1" s="1"/>
  <c r="G191" i="1"/>
  <c r="I191" i="1" s="1"/>
  <c r="L191" i="1" s="1"/>
  <c r="L190" i="1"/>
  <c r="I190" i="1"/>
  <c r="G190" i="1"/>
  <c r="G189" i="1"/>
  <c r="I189" i="1" s="1"/>
  <c r="L189" i="1" s="1"/>
  <c r="G188" i="1"/>
  <c r="I188" i="1" s="1"/>
  <c r="L188" i="1" s="1"/>
  <c r="L187" i="1"/>
  <c r="I187" i="1"/>
  <c r="G187" i="1"/>
  <c r="G186" i="1"/>
  <c r="I186" i="1" s="1"/>
  <c r="L186" i="1" s="1"/>
  <c r="K185" i="1"/>
  <c r="K178" i="1" s="1"/>
  <c r="J185" i="1"/>
  <c r="D185" i="1"/>
  <c r="G185" i="1" s="1"/>
  <c r="I185" i="1" s="1"/>
  <c r="L185" i="1" s="1"/>
  <c r="L184" i="1"/>
  <c r="G183" i="1"/>
  <c r="I183" i="1" s="1"/>
  <c r="L183" i="1" s="1"/>
  <c r="L182" i="1"/>
  <c r="I182" i="1"/>
  <c r="G182" i="1"/>
  <c r="G181" i="1"/>
  <c r="I181" i="1" s="1"/>
  <c r="L181" i="1" s="1"/>
  <c r="L180" i="1"/>
  <c r="I180" i="1"/>
  <c r="G180" i="1"/>
  <c r="K179" i="1"/>
  <c r="J179" i="1"/>
  <c r="J178" i="1" s="1"/>
  <c r="D179" i="1"/>
  <c r="D178" i="1" s="1"/>
  <c r="G178" i="1" s="1"/>
  <c r="I178" i="1" s="1"/>
  <c r="L178" i="1" s="1"/>
  <c r="G177" i="1"/>
  <c r="I177" i="1" s="1"/>
  <c r="L177" i="1" s="1"/>
  <c r="L176" i="1"/>
  <c r="I176" i="1"/>
  <c r="G176" i="1"/>
  <c r="I175" i="1"/>
  <c r="L175" i="1" s="1"/>
  <c r="G175" i="1"/>
  <c r="I174" i="1"/>
  <c r="L174" i="1" s="1"/>
  <c r="G174" i="1"/>
  <c r="K173" i="1"/>
  <c r="J173" i="1"/>
  <c r="J172" i="1" s="1"/>
  <c r="J171" i="1" s="1"/>
  <c r="I173" i="1"/>
  <c r="L173" i="1" s="1"/>
  <c r="G173" i="1"/>
  <c r="D173" i="1"/>
  <c r="K172" i="1"/>
  <c r="D172" i="1"/>
  <c r="K171" i="1"/>
  <c r="I170" i="1"/>
  <c r="L170" i="1" s="1"/>
  <c r="G170" i="1"/>
  <c r="I169" i="1"/>
  <c r="L169" i="1" s="1"/>
  <c r="G169" i="1"/>
  <c r="K168" i="1"/>
  <c r="J168" i="1"/>
  <c r="I168" i="1"/>
  <c r="L168" i="1" s="1"/>
  <c r="G168" i="1"/>
  <c r="B168" i="1"/>
  <c r="L167" i="1"/>
  <c r="I167" i="1"/>
  <c r="G167" i="1"/>
  <c r="G166" i="1"/>
  <c r="I166" i="1" s="1"/>
  <c r="L166" i="1" s="1"/>
  <c r="I165" i="1"/>
  <c r="L165" i="1" s="1"/>
  <c r="G165" i="1"/>
  <c r="B165" i="1"/>
  <c r="B164" i="1"/>
  <c r="K163" i="1"/>
  <c r="J163" i="1"/>
  <c r="K162" i="1"/>
  <c r="J162" i="1"/>
  <c r="L161" i="1"/>
  <c r="I161" i="1"/>
  <c r="G160" i="1"/>
  <c r="I160" i="1" s="1"/>
  <c r="L160" i="1" s="1"/>
  <c r="K159" i="1"/>
  <c r="L159" i="1" s="1"/>
  <c r="J159" i="1"/>
  <c r="B159" i="1"/>
  <c r="G159" i="1" s="1"/>
  <c r="I159" i="1" s="1"/>
  <c r="G158" i="1"/>
  <c r="I158" i="1" s="1"/>
  <c r="L158" i="1" s="1"/>
  <c r="L157" i="1"/>
  <c r="I157" i="1"/>
  <c r="G157" i="1"/>
  <c r="K156" i="1"/>
  <c r="J156" i="1"/>
  <c r="J155" i="1" s="1"/>
  <c r="B156" i="1"/>
  <c r="G156" i="1" s="1"/>
  <c r="I156" i="1" s="1"/>
  <c r="L156" i="1" s="1"/>
  <c r="B155" i="1"/>
  <c r="G155" i="1" s="1"/>
  <c r="I155" i="1" s="1"/>
  <c r="L154" i="1"/>
  <c r="I154" i="1"/>
  <c r="G154" i="1"/>
  <c r="G153" i="1"/>
  <c r="I153" i="1" s="1"/>
  <c r="L153" i="1" s="1"/>
  <c r="G152" i="1"/>
  <c r="I152" i="1" s="1"/>
  <c r="L152" i="1" s="1"/>
  <c r="K151" i="1"/>
  <c r="J151" i="1"/>
  <c r="F151" i="1"/>
  <c r="G150" i="1"/>
  <c r="I150" i="1" s="1"/>
  <c r="L150" i="1" s="1"/>
  <c r="L149" i="1"/>
  <c r="I149" i="1"/>
  <c r="G149" i="1"/>
  <c r="I148" i="1"/>
  <c r="L148" i="1" s="1"/>
  <c r="G148" i="1"/>
  <c r="I147" i="1"/>
  <c r="L147" i="1" s="1"/>
  <c r="G147" i="1"/>
  <c r="G146" i="1"/>
  <c r="I146" i="1" s="1"/>
  <c r="L146" i="1" s="1"/>
  <c r="K145" i="1"/>
  <c r="K141" i="1" s="1"/>
  <c r="J145" i="1"/>
  <c r="J141" i="1" s="1"/>
  <c r="I145" i="1"/>
  <c r="G145" i="1"/>
  <c r="F145" i="1"/>
  <c r="G144" i="1"/>
  <c r="I144" i="1" s="1"/>
  <c r="L144" i="1" s="1"/>
  <c r="G143" i="1"/>
  <c r="I143" i="1" s="1"/>
  <c r="L143" i="1" s="1"/>
  <c r="K142" i="1"/>
  <c r="J142" i="1"/>
  <c r="C142" i="1"/>
  <c r="G142" i="1" s="1"/>
  <c r="I142" i="1" s="1"/>
  <c r="L142" i="1" s="1"/>
  <c r="C141" i="1"/>
  <c r="L140" i="1"/>
  <c r="I140" i="1"/>
  <c r="G140" i="1"/>
  <c r="L139" i="1"/>
  <c r="I139" i="1"/>
  <c r="G139" i="1"/>
  <c r="G138" i="1"/>
  <c r="I138" i="1" s="1"/>
  <c r="L138" i="1" s="1"/>
  <c r="L137" i="1"/>
  <c r="I137" i="1"/>
  <c r="G137" i="1"/>
  <c r="G136" i="1"/>
  <c r="I136" i="1" s="1"/>
  <c r="L136" i="1" s="1"/>
  <c r="K135" i="1"/>
  <c r="J135" i="1"/>
  <c r="J129" i="1" s="1"/>
  <c r="J119" i="1" s="1"/>
  <c r="J118" i="1" s="1"/>
  <c r="I135" i="1"/>
  <c r="L135" i="1" s="1"/>
  <c r="G135" i="1"/>
  <c r="B135" i="1"/>
  <c r="G134" i="1"/>
  <c r="I134" i="1" s="1"/>
  <c r="L134" i="1" s="1"/>
  <c r="G133" i="1"/>
  <c r="I133" i="1" s="1"/>
  <c r="L133" i="1" s="1"/>
  <c r="L132" i="1"/>
  <c r="I132" i="1"/>
  <c r="G132" i="1"/>
  <c r="I131" i="1"/>
  <c r="L131" i="1" s="1"/>
  <c r="G131" i="1"/>
  <c r="K130" i="1"/>
  <c r="J130" i="1"/>
  <c r="B130" i="1"/>
  <c r="B129" i="1" s="1"/>
  <c r="K129" i="1"/>
  <c r="G128" i="1"/>
  <c r="I128" i="1" s="1"/>
  <c r="L128" i="1" s="1"/>
  <c r="G127" i="1"/>
  <c r="I127" i="1" s="1"/>
  <c r="L127" i="1" s="1"/>
  <c r="L126" i="1"/>
  <c r="I126" i="1"/>
  <c r="G126" i="1"/>
  <c r="G125" i="1"/>
  <c r="I125" i="1" s="1"/>
  <c r="L125" i="1" s="1"/>
  <c r="K124" i="1"/>
  <c r="J124" i="1"/>
  <c r="B124" i="1"/>
  <c r="G124" i="1" s="1"/>
  <c r="I124" i="1" s="1"/>
  <c r="L124" i="1" s="1"/>
  <c r="L123" i="1"/>
  <c r="I123" i="1"/>
  <c r="G123" i="1"/>
  <c r="L122" i="1"/>
  <c r="I122" i="1"/>
  <c r="G122" i="1"/>
  <c r="G121" i="1"/>
  <c r="I121" i="1" s="1"/>
  <c r="L121" i="1" s="1"/>
  <c r="L120" i="1"/>
  <c r="K120" i="1"/>
  <c r="J120" i="1"/>
  <c r="I120" i="1"/>
  <c r="G120" i="1"/>
  <c r="B120" i="1"/>
  <c r="L117" i="1"/>
  <c r="I117" i="1"/>
  <c r="G117" i="1"/>
  <c r="G116" i="1"/>
  <c r="L115" i="1"/>
  <c r="I115" i="1"/>
  <c r="G115" i="1"/>
  <c r="L114" i="1"/>
  <c r="I114" i="1"/>
  <c r="G114" i="1"/>
  <c r="K113" i="1"/>
  <c r="J113" i="1"/>
  <c r="C113" i="1"/>
  <c r="G112" i="1"/>
  <c r="I112" i="1" s="1"/>
  <c r="L112" i="1" s="1"/>
  <c r="G111" i="1"/>
  <c r="I111" i="1" s="1"/>
  <c r="L110" i="1"/>
  <c r="I110" i="1"/>
  <c r="G110" i="1"/>
  <c r="K109" i="1"/>
  <c r="J109" i="1"/>
  <c r="E109" i="1"/>
  <c r="E86" i="1" s="1"/>
  <c r="L108" i="1"/>
  <c r="I108" i="1"/>
  <c r="G108" i="1"/>
  <c r="G107" i="1"/>
  <c r="G106" i="1" s="1"/>
  <c r="K106" i="1"/>
  <c r="J106" i="1"/>
  <c r="E106" i="1"/>
  <c r="J105" i="1"/>
  <c r="G105" i="1"/>
  <c r="I105" i="1" s="1"/>
  <c r="L105" i="1" s="1"/>
  <c r="J104" i="1"/>
  <c r="G104" i="1"/>
  <c r="I104" i="1" s="1"/>
  <c r="L104" i="1" s="1"/>
  <c r="J103" i="1"/>
  <c r="I103" i="1"/>
  <c r="L103" i="1" s="1"/>
  <c r="G103" i="1"/>
  <c r="J102" i="1"/>
  <c r="G102" i="1"/>
  <c r="I102" i="1" s="1"/>
  <c r="L102" i="1" s="1"/>
  <c r="J101" i="1"/>
  <c r="J99" i="1" s="1"/>
  <c r="G101" i="1"/>
  <c r="J100" i="1"/>
  <c r="G100" i="1"/>
  <c r="I100" i="1" s="1"/>
  <c r="L100" i="1" s="1"/>
  <c r="K99" i="1"/>
  <c r="E99" i="1"/>
  <c r="G98" i="1"/>
  <c r="K97" i="1"/>
  <c r="J97" i="1"/>
  <c r="E97" i="1"/>
  <c r="G96" i="1"/>
  <c r="G93" i="1" s="1"/>
  <c r="I95" i="1"/>
  <c r="G95" i="1"/>
  <c r="G94" i="1"/>
  <c r="I94" i="1" s="1"/>
  <c r="L94" i="1" s="1"/>
  <c r="K93" i="1"/>
  <c r="K92" i="1" s="1"/>
  <c r="J93" i="1"/>
  <c r="E93" i="1"/>
  <c r="J92" i="1"/>
  <c r="E92" i="1"/>
  <c r="L91" i="1"/>
  <c r="I91" i="1"/>
  <c r="G91" i="1"/>
  <c r="G90" i="1"/>
  <c r="L89" i="1"/>
  <c r="I89" i="1"/>
  <c r="G89" i="1"/>
  <c r="G88" i="1"/>
  <c r="I88" i="1" s="1"/>
  <c r="L88" i="1" s="1"/>
  <c r="K87" i="1"/>
  <c r="K86" i="1" s="1"/>
  <c r="K85" i="1" s="1"/>
  <c r="J87" i="1"/>
  <c r="E87" i="1"/>
  <c r="C85" i="1"/>
  <c r="L83" i="1"/>
  <c r="I83" i="1"/>
  <c r="G83" i="1"/>
  <c r="G82" i="1"/>
  <c r="I82" i="1" s="1"/>
  <c r="L82" i="1" s="1"/>
  <c r="G81" i="1"/>
  <c r="I81" i="1" s="1"/>
  <c r="L80" i="1"/>
  <c r="I80" i="1"/>
  <c r="G80" i="1"/>
  <c r="K79" i="1"/>
  <c r="J79" i="1"/>
  <c r="F79" i="1"/>
  <c r="G78" i="1"/>
  <c r="I78" i="1" s="1"/>
  <c r="L78" i="1" s="1"/>
  <c r="L77" i="1"/>
  <c r="I77" i="1"/>
  <c r="G77" i="1"/>
  <c r="L76" i="1"/>
  <c r="I76" i="1"/>
  <c r="G76" i="1"/>
  <c r="G75" i="1"/>
  <c r="I75" i="1" s="1"/>
  <c r="L75" i="1" s="1"/>
  <c r="I74" i="1"/>
  <c r="L74" i="1" s="1"/>
  <c r="G74" i="1"/>
  <c r="L73" i="1"/>
  <c r="I73" i="1"/>
  <c r="G73" i="1"/>
  <c r="G72" i="1"/>
  <c r="G71" i="1" s="1"/>
  <c r="K71" i="1"/>
  <c r="J71" i="1"/>
  <c r="F71" i="1"/>
  <c r="G70" i="1"/>
  <c r="I70" i="1" s="1"/>
  <c r="L70" i="1" s="1"/>
  <c r="I69" i="1"/>
  <c r="G69" i="1"/>
  <c r="K68" i="1"/>
  <c r="J68" i="1"/>
  <c r="F68" i="1"/>
  <c r="L67" i="1"/>
  <c r="I67" i="1"/>
  <c r="G67" i="1"/>
  <c r="I66" i="1"/>
  <c r="G66" i="1"/>
  <c r="G65" i="1" s="1"/>
  <c r="K65" i="1"/>
  <c r="J65" i="1"/>
  <c r="F65" i="1"/>
  <c r="I64" i="1"/>
  <c r="L64" i="1" s="1"/>
  <c r="G64" i="1"/>
  <c r="I63" i="1"/>
  <c r="L63" i="1" s="1"/>
  <c r="G63" i="1"/>
  <c r="G62" i="1"/>
  <c r="I62" i="1" s="1"/>
  <c r="L62" i="1" s="1"/>
  <c r="G61" i="1"/>
  <c r="G60" i="1" s="1"/>
  <c r="K60" i="1"/>
  <c r="J60" i="1"/>
  <c r="F60" i="1"/>
  <c r="F46" i="1" s="1"/>
  <c r="I59" i="1"/>
  <c r="L59" i="1" s="1"/>
  <c r="G59" i="1"/>
  <c r="G58" i="1"/>
  <c r="I58" i="1" s="1"/>
  <c r="L58" i="1" s="1"/>
  <c r="G57" i="1"/>
  <c r="I57" i="1" s="1"/>
  <c r="L57" i="1" s="1"/>
  <c r="I56" i="1"/>
  <c r="L56" i="1" s="1"/>
  <c r="G56" i="1"/>
  <c r="G55" i="1"/>
  <c r="K54" i="1"/>
  <c r="J54" i="1"/>
  <c r="F54" i="1"/>
  <c r="G53" i="1"/>
  <c r="I53" i="1" s="1"/>
  <c r="L53" i="1" s="1"/>
  <c r="L52" i="1"/>
  <c r="I52" i="1"/>
  <c r="G52" i="1"/>
  <c r="G51" i="1"/>
  <c r="I51" i="1" s="1"/>
  <c r="L51" i="1" s="1"/>
  <c r="G50" i="1"/>
  <c r="I50" i="1" s="1"/>
  <c r="L50" i="1" s="1"/>
  <c r="L49" i="1"/>
  <c r="I49" i="1"/>
  <c r="G49" i="1"/>
  <c r="G48" i="1"/>
  <c r="K47" i="1"/>
  <c r="J47" i="1"/>
  <c r="J46" i="1" s="1"/>
  <c r="F47" i="1"/>
  <c r="K46" i="1"/>
  <c r="G45" i="1"/>
  <c r="I45" i="1" s="1"/>
  <c r="L45" i="1" s="1"/>
  <c r="G44" i="1"/>
  <c r="I44" i="1" s="1"/>
  <c r="L43" i="1"/>
  <c r="I43" i="1"/>
  <c r="G43" i="1"/>
  <c r="K42" i="1"/>
  <c r="K41" i="1" s="1"/>
  <c r="J42" i="1"/>
  <c r="J41" i="1" s="1"/>
  <c r="B42" i="1"/>
  <c r="B41" i="1" s="1"/>
  <c r="F37" i="1"/>
  <c r="E37" i="1"/>
  <c r="K36" i="1"/>
  <c r="J36" i="1"/>
  <c r="H36" i="1"/>
  <c r="F36" i="1"/>
  <c r="E36" i="1"/>
  <c r="D36" i="1"/>
  <c r="C36" i="1"/>
  <c r="B36" i="1"/>
  <c r="G35" i="1"/>
  <c r="I35" i="1" s="1"/>
  <c r="L35" i="1" s="1"/>
  <c r="G34" i="1"/>
  <c r="I34" i="1" s="1"/>
  <c r="L34" i="1" s="1"/>
  <c r="G33" i="1"/>
  <c r="I33" i="1" s="1"/>
  <c r="L33" i="1" s="1"/>
  <c r="I32" i="1"/>
  <c r="L32" i="1" s="1"/>
  <c r="G32" i="1"/>
  <c r="I31" i="1"/>
  <c r="L31" i="1" s="1"/>
  <c r="G31" i="1"/>
  <c r="G30" i="1"/>
  <c r="I30" i="1" s="1"/>
  <c r="L30" i="1" s="1"/>
  <c r="L29" i="1"/>
  <c r="I29" i="1"/>
  <c r="G29" i="1"/>
  <c r="I28" i="1"/>
  <c r="L28" i="1" s="1"/>
  <c r="G28" i="1"/>
  <c r="G27" i="1"/>
  <c r="I27" i="1" s="1"/>
  <c r="L27" i="1" s="1"/>
  <c r="G26" i="1"/>
  <c r="I26" i="1" s="1"/>
  <c r="L26" i="1" s="1"/>
  <c r="G25" i="1"/>
  <c r="I25" i="1" s="1"/>
  <c r="L25" i="1" s="1"/>
  <c r="L24" i="1"/>
  <c r="I24" i="1"/>
  <c r="G24" i="1"/>
  <c r="G23" i="1"/>
  <c r="I23" i="1" s="1"/>
  <c r="L23" i="1" s="1"/>
  <c r="G22" i="1"/>
  <c r="G36" i="1" s="1"/>
  <c r="L21" i="1"/>
  <c r="I21" i="1"/>
  <c r="G21" i="1"/>
  <c r="K19" i="1"/>
  <c r="J19" i="1"/>
  <c r="H19" i="1"/>
  <c r="F19" i="1"/>
  <c r="E19" i="1"/>
  <c r="D19" i="1"/>
  <c r="D37" i="1" s="1"/>
  <c r="C19" i="1"/>
  <c r="B19" i="1"/>
  <c r="G19" i="1" s="1"/>
  <c r="I18" i="1"/>
  <c r="L18" i="1" s="1"/>
  <c r="G18" i="1"/>
  <c r="G17" i="1"/>
  <c r="I17" i="1" s="1"/>
  <c r="L17" i="1" s="1"/>
  <c r="G16" i="1"/>
  <c r="I16" i="1" s="1"/>
  <c r="L16" i="1" s="1"/>
  <c r="I15" i="1"/>
  <c r="L15" i="1" s="1"/>
  <c r="G15" i="1"/>
  <c r="I14" i="1"/>
  <c r="L14" i="1" s="1"/>
  <c r="G14" i="1"/>
  <c r="G13" i="1"/>
  <c r="I13" i="1" s="1"/>
  <c r="L13" i="1" s="1"/>
  <c r="L12" i="1"/>
  <c r="I12" i="1"/>
  <c r="G12" i="1"/>
  <c r="G11" i="1"/>
  <c r="I11" i="1" s="1"/>
  <c r="L11" i="1" s="1"/>
  <c r="G10" i="1"/>
  <c r="I10" i="1" s="1"/>
  <c r="L10" i="1" s="1"/>
  <c r="J9" i="1"/>
  <c r="I9" i="1"/>
  <c r="G9" i="1"/>
  <c r="K8" i="1"/>
  <c r="J8" i="1"/>
  <c r="H8" i="1"/>
  <c r="F8" i="1"/>
  <c r="E8" i="1"/>
  <c r="D8" i="1"/>
  <c r="C8" i="1"/>
  <c r="B8" i="1"/>
  <c r="J39" i="1" l="1"/>
  <c r="L44" i="1"/>
  <c r="I42" i="1"/>
  <c r="L145" i="1"/>
  <c r="G54" i="1"/>
  <c r="I55" i="1"/>
  <c r="L81" i="1"/>
  <c r="I79" i="1"/>
  <c r="L79" i="1" s="1"/>
  <c r="G179" i="1"/>
  <c r="I179" i="1" s="1"/>
  <c r="L179" i="1" s="1"/>
  <c r="I22" i="1"/>
  <c r="I61" i="1"/>
  <c r="L95" i="1"/>
  <c r="I116" i="1"/>
  <c r="G113" i="1"/>
  <c r="L9" i="1"/>
  <c r="I8" i="1"/>
  <c r="L8" i="1" s="1"/>
  <c r="I19" i="1"/>
  <c r="L19" i="1" s="1"/>
  <c r="G92" i="1"/>
  <c r="E206" i="1"/>
  <c r="I68" i="1"/>
  <c r="L68" i="1" s="1"/>
  <c r="L69" i="1"/>
  <c r="C39" i="1"/>
  <c r="G99" i="1"/>
  <c r="I101" i="1"/>
  <c r="G87" i="1"/>
  <c r="I90" i="1"/>
  <c r="L111" i="1"/>
  <c r="I109" i="1"/>
  <c r="L109" i="1" s="1"/>
  <c r="J86" i="1"/>
  <c r="J85" i="1" s="1"/>
  <c r="G97" i="1"/>
  <c r="I98" i="1"/>
  <c r="E85" i="1"/>
  <c r="E39" i="1" s="1"/>
  <c r="G86" i="1"/>
  <c r="I86" i="1" s="1"/>
  <c r="L86" i="1" s="1"/>
  <c r="L155" i="1"/>
  <c r="H37" i="1"/>
  <c r="H206" i="1" s="1"/>
  <c r="G42" i="1"/>
  <c r="G41" i="1" s="1"/>
  <c r="K119" i="1"/>
  <c r="K118" i="1" s="1"/>
  <c r="K39" i="1" s="1"/>
  <c r="K206" i="1" s="1"/>
  <c r="G79" i="1"/>
  <c r="B37" i="1"/>
  <c r="G68" i="1"/>
  <c r="I96" i="1"/>
  <c r="L96" i="1" s="1"/>
  <c r="C37" i="1"/>
  <c r="C206" i="1" s="1"/>
  <c r="G164" i="1"/>
  <c r="I164" i="1" s="1"/>
  <c r="L164" i="1" s="1"/>
  <c r="B163" i="1"/>
  <c r="J202" i="1"/>
  <c r="G47" i="1"/>
  <c r="I48" i="1"/>
  <c r="I107" i="1"/>
  <c r="G151" i="1"/>
  <c r="I151" i="1" s="1"/>
  <c r="L151" i="1" s="1"/>
  <c r="F141" i="1"/>
  <c r="F39" i="1" s="1"/>
  <c r="F206" i="1" s="1"/>
  <c r="G129" i="1"/>
  <c r="I129" i="1" s="1"/>
  <c r="L129" i="1" s="1"/>
  <c r="B119" i="1"/>
  <c r="I72" i="1"/>
  <c r="G109" i="1"/>
  <c r="G172" i="1"/>
  <c r="I172" i="1" s="1"/>
  <c r="L172" i="1" s="1"/>
  <c r="D171" i="1"/>
  <c r="J37" i="1"/>
  <c r="K37" i="1"/>
  <c r="G8" i="1"/>
  <c r="I65" i="1"/>
  <c r="L65" i="1" s="1"/>
  <c r="L66" i="1"/>
  <c r="K155" i="1"/>
  <c r="G130" i="1"/>
  <c r="I130" i="1" s="1"/>
  <c r="L130" i="1" s="1"/>
  <c r="I106" i="1" l="1"/>
  <c r="L106" i="1" s="1"/>
  <c r="L107" i="1"/>
  <c r="G37" i="1"/>
  <c r="I93" i="1"/>
  <c r="I71" i="1"/>
  <c r="L71" i="1" s="1"/>
  <c r="L72" i="1"/>
  <c r="J206" i="1"/>
  <c r="L202" i="1"/>
  <c r="I60" i="1"/>
  <c r="L60" i="1" s="1"/>
  <c r="L61" i="1"/>
  <c r="G141" i="1"/>
  <c r="I141" i="1" s="1"/>
  <c r="L141" i="1" s="1"/>
  <c r="L90" i="1"/>
  <c r="I87" i="1"/>
  <c r="L87" i="1" s="1"/>
  <c r="G171" i="1"/>
  <c r="I171" i="1" s="1"/>
  <c r="L171" i="1" s="1"/>
  <c r="D39" i="1"/>
  <c r="D206" i="1" s="1"/>
  <c r="L55" i="1"/>
  <c r="I54" i="1"/>
  <c r="L54" i="1" s="1"/>
  <c r="I99" i="1"/>
  <c r="L99" i="1" s="1"/>
  <c r="L101" i="1"/>
  <c r="B162" i="1"/>
  <c r="G162" i="1" s="1"/>
  <c r="I162" i="1" s="1"/>
  <c r="L162" i="1" s="1"/>
  <c r="G163" i="1"/>
  <c r="I163" i="1" s="1"/>
  <c r="L163" i="1" s="1"/>
  <c r="G85" i="1"/>
  <c r="I85" i="1" s="1"/>
  <c r="L85" i="1" s="1"/>
  <c r="I36" i="1"/>
  <c r="L22" i="1"/>
  <c r="I41" i="1"/>
  <c r="L41" i="1" s="1"/>
  <c r="L42" i="1"/>
  <c r="L116" i="1"/>
  <c r="I113" i="1"/>
  <c r="L113" i="1" s="1"/>
  <c r="L48" i="1"/>
  <c r="I47" i="1"/>
  <c r="G46" i="1"/>
  <c r="I97" i="1"/>
  <c r="L97" i="1" s="1"/>
  <c r="L98" i="1"/>
  <c r="B118" i="1"/>
  <c r="B39" i="1" s="1"/>
  <c r="G119" i="1"/>
  <c r="G118" i="1" l="1"/>
  <c r="I119" i="1"/>
  <c r="L93" i="1"/>
  <c r="I92" i="1"/>
  <c r="L92" i="1" s="1"/>
  <c r="L36" i="1"/>
  <c r="I37" i="1"/>
  <c r="L37" i="1" s="1"/>
  <c r="I46" i="1"/>
  <c r="L46" i="1" s="1"/>
  <c r="L47" i="1"/>
  <c r="B206" i="1"/>
  <c r="G206" i="1" s="1"/>
  <c r="I206" i="1" s="1"/>
  <c r="L206" i="1" s="1"/>
  <c r="G39" i="1"/>
  <c r="I39" i="1" s="1"/>
  <c r="L39" i="1" s="1"/>
  <c r="L119" i="1" l="1"/>
  <c r="I118" i="1"/>
  <c r="L118" i="1" s="1"/>
</calcChain>
</file>

<file path=xl/sharedStrings.xml><?xml version="1.0" encoding="utf-8"?>
<sst xmlns="http://schemas.openxmlformats.org/spreadsheetml/2006/main" count="209" uniqueCount="204">
  <si>
    <t>MINISTERIO DE AGRICULTURA  Y DESARROLLO RURAL</t>
  </si>
  <si>
    <t>DIRECCIÓN DE PLANEACIÓN Y SEGUIMIENTO PRESUPUESTAL</t>
  </si>
  <si>
    <t>PRESUPUESTO DE GASTOS DE FUNCIONAMIENTO E INVERSIÓN 2.014</t>
  </si>
  <si>
    <t>ANEXO 2</t>
  </si>
  <si>
    <t>CUENTAS</t>
  </si>
  <si>
    <t>PROGRAMAS ECONÓMICA</t>
  </si>
  <si>
    <t>PROGRAMAS TÉCNICA</t>
  </si>
  <si>
    <t>PROGRAMAS INVESTIGACIÓN Y TRANSFERENCIA DE TÉCNOLOGÍA</t>
  </si>
  <si>
    <t>PROGRAMA PPC</t>
  </si>
  <si>
    <t>PROGRAMAS MERCADEO</t>
  </si>
  <si>
    <t>TOTAL INVERSIÓN</t>
  </si>
  <si>
    <t>GASTOS DE FUNCIONAMIENTO</t>
  </si>
  <si>
    <t>TOTAL PRESUPUESTO</t>
  </si>
  <si>
    <t>ACUERDO 6/14</t>
  </si>
  <si>
    <t>ACUERDO 9/14</t>
  </si>
  <si>
    <t>% PARTICI-PACIÓN</t>
  </si>
  <si>
    <t>GASTOS DE PERSONAL</t>
  </si>
  <si>
    <t>Servicios de personal</t>
  </si>
  <si>
    <t>Sueldos</t>
  </si>
  <si>
    <t>Vacaciones</t>
  </si>
  <si>
    <t>Prima legal</t>
  </si>
  <si>
    <t>Honorarios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</si>
  <si>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</si>
  <si>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</si>
  <si>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</si>
  <si>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</si>
  <si>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</si>
  <si>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</si>
  <si>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SUBTOTAL GASTOS PERSONAL</t>
  </si>
  <si>
    <t>GASTOS GENERALES</t>
  </si>
  <si>
    <t>Muebles, equipos de oficina y software</t>
  </si>
  <si>
    <t>Impresos y publicaciones</t>
  </si>
  <si>
    <t>Materiales y suministros</t>
  </si>
  <si>
    <t>Correo</t>
  </si>
  <si>
    <t>Transportes, fletes y acarreos</t>
  </si>
  <si>
    <t xml:space="preserve">Capacitación </t>
  </si>
  <si>
    <t xml:space="preserve">Mantenimiento </t>
  </si>
  <si>
    <t>Seguros, impuestos y gastos legales</t>
  </si>
  <si>
    <t>Comisiones y gastos bancarios</t>
  </si>
  <si>
    <t>Gastos de viaje</t>
  </si>
  <si>
    <t>Aseo, vigilancia y cafetería</t>
  </si>
  <si>
    <t>Servicios públicos</t>
  </si>
  <si>
    <t>Arriendos</t>
  </si>
  <si>
    <t>Cuota auditaje CGR</t>
  </si>
  <si>
    <t>Gastos comisión de fomento</t>
  </si>
  <si>
    <t>SUBTOTAL GASTOS GENERALES</t>
  </si>
  <si>
    <t>TOTAL FUNCIONAMIENTO</t>
  </si>
  <si>
    <t>TOTAL PROGRAMAS Y PROYECTOS</t>
  </si>
  <si>
    <t>FORTALECER LA INSTITUCIONALIDAD SECTORIAL</t>
  </si>
  <si>
    <t>Fortalecimiento institucional</t>
  </si>
  <si>
    <t>Comsac</t>
  </si>
  <si>
    <t>Participación en Negociaciones Internacionales</t>
  </si>
  <si>
    <t xml:space="preserve">Cadena porcícola </t>
  </si>
  <si>
    <t>PROMOVER EL CONSUMO DE CARNE DE CERDO COLOMBIANA</t>
  </si>
  <si>
    <t>Investigación de mercados</t>
  </si>
  <si>
    <t>Home Panel Nielsen</t>
  </si>
  <si>
    <t>Brand Equity and Tracking</t>
  </si>
  <si>
    <t>Eye Tracking</t>
  </si>
  <si>
    <t>Ingesta de Carne de cerdo (Pacientes diabeticos y obesos) Fase III</t>
  </si>
  <si>
    <t>Monitoreo de Medios</t>
  </si>
  <si>
    <t>Tracking publicitario</t>
  </si>
  <si>
    <t>Sensibilización de las bondades gastronómicas y nutricionales de la carne de cerdo</t>
  </si>
  <si>
    <t>Nutricionistas</t>
  </si>
  <si>
    <t>Asesores Gastronómicos</t>
  </si>
  <si>
    <t>Día de la Carne de Cerdo</t>
  </si>
  <si>
    <t>Capacitación anual contratistas</t>
  </si>
  <si>
    <t>Viajes regionales equipo día de la Carne de Cerdo</t>
  </si>
  <si>
    <t>Campaña de fomento al consumo</t>
  </si>
  <si>
    <t>Campaña de publicidad</t>
  </si>
  <si>
    <t>Desarrollo nuevas recetas</t>
  </si>
  <si>
    <t>Agencia Free Press</t>
  </si>
  <si>
    <t>Consultoría MESA</t>
  </si>
  <si>
    <t>Estrategia Digital</t>
  </si>
  <si>
    <t>Me encanta la canta de cerdo.com</t>
  </si>
  <si>
    <t>Club Gourmet de la Carne de Cerdo</t>
  </si>
  <si>
    <t>Divulgación sectorial</t>
  </si>
  <si>
    <t>Pauta institucional</t>
  </si>
  <si>
    <t>Kit publicitario</t>
  </si>
  <si>
    <t>Eventos de incentivo al consumo</t>
  </si>
  <si>
    <t>Gestión y seguimiento a eventos de mercadeo</t>
  </si>
  <si>
    <t>Eventos Feriales</t>
  </si>
  <si>
    <t>Festival de la Carne de cerdo</t>
  </si>
  <si>
    <t>Concurso Sabor innovador</t>
  </si>
  <si>
    <t>Eventos al Sector</t>
  </si>
  <si>
    <t>Porciamericas</t>
  </si>
  <si>
    <t>Activaciones y eventos meencantalacarnedecerdo.com,club     gourmet, Facebook , Twitter</t>
  </si>
  <si>
    <t>Incentivo al consumo de la carne de cerdo en el canal institucional (horeca)</t>
  </si>
  <si>
    <t xml:space="preserve">Seguimiento gestión HORECA </t>
  </si>
  <si>
    <t>Seguimiento e implementación otras ciudades</t>
  </si>
  <si>
    <t>Material Publicitario, Promoción y Divulgación</t>
  </si>
  <si>
    <t>Eventos Canal Institucional de capacitación y divulgación  (Horeca)</t>
  </si>
  <si>
    <t>FORTALECER EL ESTATUS SANITARIO Y LA PRODUCCIÓN SOSTENIBLE DEL SECTOR PORCICOLA</t>
  </si>
  <si>
    <t>ERRADICACIÓN DE PPC</t>
  </si>
  <si>
    <t>Regionalización</t>
  </si>
  <si>
    <t>Compra de biológico, chapetas y tenazas</t>
  </si>
  <si>
    <t>Compra de materiales y dotaciones</t>
  </si>
  <si>
    <t>Pago de auxilios de frío, flete y movilizaciones</t>
  </si>
  <si>
    <t>Brigadas</t>
  </si>
  <si>
    <t>Capacitación y divulgación</t>
  </si>
  <si>
    <t>Capacitación</t>
  </si>
  <si>
    <t>Reunión anual</t>
  </si>
  <si>
    <t>Talleres de formación PPC</t>
  </si>
  <si>
    <t>Asesoría internacional</t>
  </si>
  <si>
    <t>Divulgación</t>
  </si>
  <si>
    <t>Publicidad</t>
  </si>
  <si>
    <t>Vigilancia epidemiológica</t>
  </si>
  <si>
    <t>Diagnóstico Rutinario</t>
  </si>
  <si>
    <t>Vigilancia de campo</t>
  </si>
  <si>
    <t>Determinación de factores de riesgo</t>
  </si>
  <si>
    <t>Equipos comunicación puestos control</t>
  </si>
  <si>
    <t>Admisibilidad y normatividad sanitaria</t>
  </si>
  <si>
    <t>Control al Contrabando</t>
  </si>
  <si>
    <t>Administración del programa</t>
  </si>
  <si>
    <t>Administración de la base de datos</t>
  </si>
  <si>
    <t>Depuración, codificación y verificación de predios</t>
  </si>
  <si>
    <t>Ciclos de vacunación</t>
  </si>
  <si>
    <t>Contratación de personal</t>
  </si>
  <si>
    <t xml:space="preserve">Auxilios de comités de ganaderos </t>
  </si>
  <si>
    <t>Recolección de desechos biológicos</t>
  </si>
  <si>
    <t>MEJORAMIENTO DEL ESTATUS SANITARIO</t>
  </si>
  <si>
    <t>Evaluación condición TGEV -PRCV en Colombia</t>
  </si>
  <si>
    <t>Control y monitoreo para la enfermedad de PRRS en granjas de Colombia</t>
  </si>
  <si>
    <t>Diagnóstico sanitario</t>
  </si>
  <si>
    <t>Programa Nacional de Mejoramiento del Estatus Sanitario</t>
  </si>
  <si>
    <t>FORTALECER LA GESTIÓN EMPRESARIAL E INTEGRACIÓN DE LA CADENA CARNICA PORCICOLA</t>
  </si>
  <si>
    <t>Centro de servicios técnicos y financieros</t>
  </si>
  <si>
    <t xml:space="preserve">Programa IAT </t>
  </si>
  <si>
    <t xml:space="preserve">Contrapartida FNP </t>
  </si>
  <si>
    <t>Contrapartida MADR</t>
  </si>
  <si>
    <t>Administración Fiducia</t>
  </si>
  <si>
    <t>Asistencia a productores</t>
  </si>
  <si>
    <t>Asesorías a medianos y grandes productores y grupos</t>
  </si>
  <si>
    <t>Asesorías a pequeños productores</t>
  </si>
  <si>
    <t>Herramientas del Centro de servicios</t>
  </si>
  <si>
    <t>Programa Resolución 2640 (Divulgación e Implementación de BPP en granja)</t>
  </si>
  <si>
    <t>Convenios con las Gobernaciones</t>
  </si>
  <si>
    <t>Contrapartidas Gobernaciones</t>
  </si>
  <si>
    <t>Contrapartida Gobernación Cundinamarca</t>
  </si>
  <si>
    <t>Contrapartida Gobernación Antioquia</t>
  </si>
  <si>
    <t>Contrapartida Gobernación Valle</t>
  </si>
  <si>
    <t>Convenio Pereira</t>
  </si>
  <si>
    <t>Contrapartidas FNP</t>
  </si>
  <si>
    <t>Seguimiento a Convenios</t>
  </si>
  <si>
    <t>PROMOVER EL ASEGURAMIENTO DE LA CALIDAD DE LA CADENA CÁRNICA PORCINA</t>
  </si>
  <si>
    <t>Aseguramiento de la calidad en gestión primaria</t>
  </si>
  <si>
    <t>Gestión ambiental en producción primaria</t>
  </si>
  <si>
    <t>Diseño Sistema de Certificación BPP</t>
  </si>
  <si>
    <t xml:space="preserve">Aseguramiento de la calidad en la cadena de transformación(HACCP-BPM) </t>
  </si>
  <si>
    <t>Asesorías BPM y HACCP</t>
  </si>
  <si>
    <t>Afiliación ICONTEC</t>
  </si>
  <si>
    <t>Seguimiento magro</t>
  </si>
  <si>
    <t>Asesoría internacional en calidad</t>
  </si>
  <si>
    <t>Estrategias en diferenciación</t>
  </si>
  <si>
    <t>Consultoría nacional</t>
  </si>
  <si>
    <t>Asesores Transición sello de respaldo</t>
  </si>
  <si>
    <t>Gastos de viaje consultoría</t>
  </si>
  <si>
    <t>FORTALECER LOS SISTEMAS DE INFORMACIÓN Y GESTIONAR INTELIGENCIA DE MERCADOS</t>
  </si>
  <si>
    <t>Sistemas de información de mercados</t>
  </si>
  <si>
    <t xml:space="preserve">Monitoreo Precios de la Carne al Consumidor </t>
  </si>
  <si>
    <t>Actualización de información</t>
  </si>
  <si>
    <t>Promoción de exportaciones</t>
  </si>
  <si>
    <t>Informes de los mercados internacionales de Carne</t>
  </si>
  <si>
    <t>Gira Proexport Africa</t>
  </si>
  <si>
    <t>FORTALECER EL BENEFICIO FORMAL</t>
  </si>
  <si>
    <t>Fortalecimiento al recaudo</t>
  </si>
  <si>
    <t>Auxilios de movilización de los coordinadores de recaudo</t>
  </si>
  <si>
    <t>Jornadas de trabajo coordinadores</t>
  </si>
  <si>
    <t>Seguimiento recaudo regional</t>
  </si>
  <si>
    <t>Trabajo con autoridades</t>
  </si>
  <si>
    <t>Fortalecimiento de la infraestructura de beneficio</t>
  </si>
  <si>
    <t xml:space="preserve">Evaluación de Infraestructura existente </t>
  </si>
  <si>
    <t>Estudios de infraestructura regional</t>
  </si>
  <si>
    <t>GESTIONAR LA INVESTIGACIÓN Y DESARROLLO DE LA CADENA</t>
  </si>
  <si>
    <t>INVESTIGACIÓN Y DESARROLLO</t>
  </si>
  <si>
    <t>Investigación</t>
  </si>
  <si>
    <t>Proyectos</t>
  </si>
  <si>
    <t>Capacitación anual</t>
  </si>
  <si>
    <t>Jornadas de divulgación resultados de investigación</t>
  </si>
  <si>
    <t>PEDv</t>
  </si>
  <si>
    <t>TRANSFERENCIA DE TECNOLOGÍA</t>
  </si>
  <si>
    <t>Vinculación Tecnológica</t>
  </si>
  <si>
    <t>Capacitación en desposte de carne de cerdo</t>
  </si>
  <si>
    <t>Valor agregado a los cortes secundarios</t>
  </si>
  <si>
    <t>Diplomado en gerencia integral porcícola</t>
  </si>
  <si>
    <t>Gira técnica</t>
  </si>
  <si>
    <t>Fortalecimiento centros de formación SENA</t>
  </si>
  <si>
    <t>Talleres y seminarios</t>
  </si>
  <si>
    <t>Seminario Internacional</t>
  </si>
  <si>
    <t>Capacitación para expendios</t>
  </si>
  <si>
    <t>Capacitación a operarios de granja</t>
  </si>
  <si>
    <t>Mejore las finanzas</t>
  </si>
  <si>
    <t>Talleres para chef</t>
  </si>
  <si>
    <t>Capacitación HACCP avanzado</t>
  </si>
  <si>
    <t>Capacitación plantas de alimento balanceado</t>
  </si>
  <si>
    <t>Curso Premezcla y aditivos</t>
  </si>
  <si>
    <t>Material de apoyo</t>
  </si>
  <si>
    <t>CUOTA DE ADMINISTRACIÓN</t>
  </si>
  <si>
    <t>Cuota de administración FNP</t>
  </si>
  <si>
    <t>Cuota de administración PPC</t>
  </si>
  <si>
    <t>FONDO DE EMERGENCIA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</si>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</sst>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&quot;$&quot;\ * #,##0_ ;_ &quot;$&quot;\ * \-#,##0_ ;_ &quot;$&quot;\ * &quot;-&quot;??_ ;_ @_ "/>
    <numFmt numFmtId="166" formatCode="_ * #,##0.00_ ;_ * \-#,##0.00_ ;_ * &quot;-&quot;??_ ;_ @_ "/>
  </numFmts>
  <fonts count="14" x14ac:knownFonts="1">
    <font>
      <sz val="10"/>
      <name val="Arial"/>
    </font>
    <font>
      <sz val="10"/>
      <name val="Arial"/>
    </font>
    <font>
      <b/>
      <sz val="11"/>
      <name val="Arial"/>
      <family val="2"/>
      <charset val="186"/>
    </font>
    <font>
      <b/>
      <sz val="11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0"/>
      <color indexed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3" fontId="3" fillId="0" borderId="1" xfId="0" applyNumberFormat="1" applyFont="1" applyFill="1" applyBorder="1" applyAlignment="1">
      <alignment horizontal="centerContinuous"/>
    </xf>
    <xf numFmtId="3" fontId="2" fillId="0" borderId="1" xfId="0" applyNumberFormat="1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2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3" fontId="6" fillId="0" borderId="6" xfId="0" applyNumberFormat="1" applyFont="1" applyFill="1" applyBorder="1" applyAlignment="1"/>
    <xf numFmtId="3" fontId="6" fillId="0" borderId="7" xfId="0" applyNumberFormat="1" applyFont="1" applyFill="1" applyBorder="1"/>
    <xf numFmtId="3" fontId="6" fillId="0" borderId="9" xfId="0" applyNumberFormat="1" applyFont="1" applyFill="1" applyBorder="1"/>
    <xf numFmtId="0" fontId="7" fillId="0" borderId="0" xfId="0" applyFont="1" applyFill="1"/>
    <xf numFmtId="3" fontId="5" fillId="0" borderId="6" xfId="0" applyNumberFormat="1" applyFont="1" applyFill="1" applyBorder="1" applyAlignment="1"/>
    <xf numFmtId="3" fontId="5" fillId="0" borderId="7" xfId="0" applyNumberFormat="1" applyFont="1" applyFill="1" applyBorder="1"/>
    <xf numFmtId="3" fontId="8" fillId="0" borderId="7" xfId="0" applyNumberFormat="1" applyFont="1" applyFill="1" applyBorder="1"/>
    <xf numFmtId="3" fontId="5" fillId="2" borderId="7" xfId="0" applyNumberFormat="1" applyFont="1" applyFill="1" applyBorder="1"/>
    <xf numFmtId="3" fontId="5" fillId="0" borderId="10" xfId="0" applyNumberFormat="1" applyFont="1" applyFill="1" applyBorder="1"/>
    <xf numFmtId="3" fontId="5" fillId="2" borderId="9" xfId="0" applyNumberFormat="1" applyFont="1" applyFill="1" applyBorder="1"/>
    <xf numFmtId="165" fontId="0" fillId="0" borderId="0" xfId="2" applyNumberFormat="1" applyFont="1" applyFill="1"/>
    <xf numFmtId="0" fontId="0" fillId="0" borderId="0" xfId="0" applyFill="1" applyAlignment="1">
      <alignment horizontal="center"/>
    </xf>
    <xf numFmtId="165" fontId="0" fillId="0" borderId="0" xfId="3" applyNumberFormat="1" applyFont="1" applyFill="1"/>
    <xf numFmtId="165" fontId="0" fillId="0" borderId="0" xfId="0" applyNumberFormat="1" applyFill="1"/>
    <xf numFmtId="3" fontId="9" fillId="2" borderId="7" xfId="0" applyNumberFormat="1" applyFont="1" applyFill="1" applyBorder="1"/>
    <xf numFmtId="3" fontId="8" fillId="2" borderId="7" xfId="0" applyNumberFormat="1" applyFont="1" applyFill="1" applyBorder="1"/>
    <xf numFmtId="10" fontId="0" fillId="0" borderId="0" xfId="3" applyNumberFormat="1" applyFont="1" applyFill="1"/>
    <xf numFmtId="3" fontId="0" fillId="0" borderId="0" xfId="0" applyNumberFormat="1" applyFill="1"/>
    <xf numFmtId="0" fontId="2" fillId="0" borderId="6" xfId="0" applyFont="1" applyFill="1" applyBorder="1" applyAlignment="1"/>
    <xf numFmtId="3" fontId="2" fillId="2" borderId="7" xfId="0" applyNumberFormat="1" applyFont="1" applyFill="1" applyBorder="1"/>
    <xf numFmtId="3" fontId="2" fillId="0" borderId="7" xfId="0" applyNumberFormat="1" applyFont="1" applyFill="1" applyBorder="1"/>
    <xf numFmtId="3" fontId="2" fillId="2" borderId="9" xfId="0" applyNumberFormat="1" applyFont="1" applyFill="1" applyBorder="1"/>
    <xf numFmtId="3" fontId="5" fillId="3" borderId="7" xfId="0" applyNumberFormat="1" applyFont="1" applyFill="1" applyBorder="1"/>
    <xf numFmtId="0" fontId="5" fillId="0" borderId="6" xfId="0" applyFont="1" applyFill="1" applyBorder="1" applyAlignment="1"/>
    <xf numFmtId="3" fontId="5" fillId="0" borderId="7" xfId="1" applyNumberFormat="1" applyFont="1" applyFill="1" applyBorder="1"/>
    <xf numFmtId="3" fontId="5" fillId="2" borderId="7" xfId="1" applyNumberFormat="1" applyFont="1" applyFill="1" applyBorder="1"/>
    <xf numFmtId="3" fontId="5" fillId="0" borderId="9" xfId="0" applyNumberFormat="1" applyFont="1" applyFill="1" applyBorder="1"/>
    <xf numFmtId="0" fontId="5" fillId="3" borderId="6" xfId="0" applyFont="1" applyFill="1" applyBorder="1" applyAlignment="1"/>
    <xf numFmtId="3" fontId="6" fillId="0" borderId="7" xfId="1" applyNumberFormat="1" applyFont="1" applyFill="1" applyBorder="1"/>
    <xf numFmtId="3" fontId="2" fillId="0" borderId="9" xfId="0" applyNumberFormat="1" applyFont="1" applyFill="1" applyBorder="1"/>
    <xf numFmtId="0" fontId="2" fillId="0" borderId="11" xfId="0" applyFont="1" applyFill="1" applyBorder="1" applyAlignment="1"/>
    <xf numFmtId="3" fontId="2" fillId="0" borderId="12" xfId="0" applyNumberFormat="1" applyFont="1" applyFill="1" applyBorder="1"/>
    <xf numFmtId="3" fontId="6" fillId="0" borderId="12" xfId="1" applyNumberFormat="1" applyFont="1" applyFill="1" applyBorder="1"/>
    <xf numFmtId="3" fontId="2" fillId="0" borderId="13" xfId="0" applyNumberFormat="1" applyFont="1" applyFill="1" applyBorder="1"/>
    <xf numFmtId="43" fontId="0" fillId="0" borderId="0" xfId="0" applyNumberFormat="1" applyFill="1"/>
    <xf numFmtId="0" fontId="5" fillId="0" borderId="14" xfId="0" applyFont="1" applyFill="1" applyBorder="1" applyAlignment="1"/>
    <xf numFmtId="3" fontId="5" fillId="0" borderId="15" xfId="0" applyNumberFormat="1" applyFont="1" applyFill="1" applyBorder="1"/>
    <xf numFmtId="3" fontId="5" fillId="0" borderId="16" xfId="0" applyNumberFormat="1" applyFont="1" applyFill="1" applyBorder="1"/>
    <xf numFmtId="3" fontId="5" fillId="0" borderId="17" xfId="0" applyNumberFormat="1" applyFont="1" applyFill="1" applyBorder="1"/>
    <xf numFmtId="0" fontId="2" fillId="0" borderId="18" xfId="0" applyFont="1" applyFill="1" applyBorder="1" applyAlignment="1"/>
    <xf numFmtId="3" fontId="2" fillId="0" borderId="19" xfId="0" applyNumberFormat="1" applyFont="1" applyFill="1" applyBorder="1"/>
    <xf numFmtId="3" fontId="2" fillId="0" borderId="20" xfId="0" applyNumberFormat="1" applyFont="1" applyFill="1" applyBorder="1"/>
    <xf numFmtId="3" fontId="2" fillId="0" borderId="10" xfId="0" applyNumberFormat="1" applyFont="1" applyFill="1" applyBorder="1"/>
    <xf numFmtId="0" fontId="2" fillId="4" borderId="6" xfId="0" applyFont="1" applyFill="1" applyBorder="1" applyAlignment="1">
      <alignment wrapText="1"/>
    </xf>
    <xf numFmtId="3" fontId="2" fillId="4" borderId="7" xfId="0" applyNumberFormat="1" applyFont="1" applyFill="1" applyBorder="1"/>
    <xf numFmtId="3" fontId="2" fillId="4" borderId="9" xfId="0" applyNumberFormat="1" applyFont="1" applyFill="1" applyBorder="1"/>
    <xf numFmtId="0" fontId="0" fillId="3" borderId="0" xfId="0" applyFill="1"/>
    <xf numFmtId="37" fontId="2" fillId="3" borderId="6" xfId="0" applyNumberFormat="1" applyFont="1" applyFill="1" applyBorder="1" applyAlignment="1"/>
    <xf numFmtId="3" fontId="2" fillId="3" borderId="7" xfId="0" applyNumberFormat="1" applyFont="1" applyFill="1" applyBorder="1"/>
    <xf numFmtId="3" fontId="2" fillId="3" borderId="9" xfId="0" applyNumberFormat="1" applyFont="1" applyFill="1" applyBorder="1"/>
    <xf numFmtId="0" fontId="10" fillId="0" borderId="0" xfId="0" applyFont="1" applyFill="1"/>
    <xf numFmtId="37" fontId="8" fillId="3" borderId="6" xfId="0" applyNumberFormat="1" applyFont="1" applyFill="1" applyBorder="1" applyAlignment="1">
      <alignment horizontal="left"/>
    </xf>
    <xf numFmtId="3" fontId="8" fillId="3" borderId="7" xfId="0" applyNumberFormat="1" applyFont="1" applyFill="1" applyBorder="1"/>
    <xf numFmtId="3" fontId="8" fillId="3" borderId="10" xfId="0" applyNumberFormat="1" applyFont="1" applyFill="1" applyBorder="1"/>
    <xf numFmtId="3" fontId="8" fillId="3" borderId="9" xfId="0" applyNumberFormat="1" applyFont="1" applyFill="1" applyBorder="1"/>
    <xf numFmtId="3" fontId="2" fillId="3" borderId="7" xfId="1" applyNumberFormat="1" applyFont="1" applyFill="1" applyBorder="1"/>
    <xf numFmtId="37" fontId="2" fillId="3" borderId="6" xfId="0" applyNumberFormat="1" applyFont="1" applyFill="1" applyBorder="1" applyAlignment="1">
      <alignment horizontal="left" vertical="center" wrapText="1"/>
    </xf>
    <xf numFmtId="37" fontId="5" fillId="3" borderId="6" xfId="0" applyNumberFormat="1" applyFont="1" applyFill="1" applyBorder="1" applyAlignment="1">
      <alignment horizontal="left"/>
    </xf>
    <xf numFmtId="37" fontId="2" fillId="3" borderId="6" xfId="0" applyNumberFormat="1" applyFont="1" applyFill="1" applyBorder="1" applyAlignment="1">
      <alignment horizontal="left"/>
    </xf>
    <xf numFmtId="37" fontId="8" fillId="0" borderId="6" xfId="0" applyNumberFormat="1" applyFont="1" applyFill="1" applyBorder="1" applyAlignment="1">
      <alignment horizontal="left"/>
    </xf>
    <xf numFmtId="37" fontId="6" fillId="3" borderId="6" xfId="0" applyNumberFormat="1" applyFont="1" applyFill="1" applyBorder="1" applyAlignment="1">
      <alignment horizontal="left"/>
    </xf>
    <xf numFmtId="3" fontId="6" fillId="3" borderId="7" xfId="1" applyNumberFormat="1" applyFont="1" applyFill="1" applyBorder="1"/>
    <xf numFmtId="3" fontId="6" fillId="3" borderId="7" xfId="0" applyNumberFormat="1" applyFont="1" applyFill="1" applyBorder="1"/>
    <xf numFmtId="37" fontId="8" fillId="3" borderId="6" xfId="0" applyNumberFormat="1" applyFont="1" applyFill="1" applyBorder="1" applyAlignment="1">
      <alignment horizontal="left" wrapText="1"/>
    </xf>
    <xf numFmtId="3" fontId="2" fillId="3" borderId="6" xfId="0" applyNumberFormat="1" applyFont="1" applyFill="1" applyBorder="1" applyAlignment="1"/>
    <xf numFmtId="3" fontId="6" fillId="3" borderId="9" xfId="0" applyNumberFormat="1" applyFont="1" applyFill="1" applyBorder="1"/>
    <xf numFmtId="0" fontId="2" fillId="3" borderId="6" xfId="0" applyFont="1" applyFill="1" applyBorder="1" applyAlignment="1"/>
    <xf numFmtId="3" fontId="8" fillId="0" borderId="10" xfId="0" applyNumberFormat="1" applyFont="1" applyFill="1" applyBorder="1"/>
    <xf numFmtId="0" fontId="6" fillId="3" borderId="6" xfId="0" applyFont="1" applyFill="1" applyBorder="1" applyAlignment="1"/>
    <xf numFmtId="0" fontId="8" fillId="3" borderId="6" xfId="0" applyFont="1" applyFill="1" applyBorder="1" applyAlignment="1"/>
    <xf numFmtId="0" fontId="8" fillId="0" borderId="6" xfId="0" applyFont="1" applyFill="1" applyBorder="1" applyAlignment="1"/>
    <xf numFmtId="0" fontId="6" fillId="0" borderId="6" xfId="0" applyFont="1" applyFill="1" applyBorder="1"/>
    <xf numFmtId="3" fontId="6" fillId="3" borderId="10" xfId="0" applyNumberFormat="1" applyFont="1" applyFill="1" applyBorder="1"/>
    <xf numFmtId="0" fontId="6" fillId="0" borderId="6" xfId="0" applyFont="1" applyFill="1" applyBorder="1" applyAlignment="1"/>
    <xf numFmtId="37" fontId="6" fillId="0" borderId="6" xfId="0" applyNumberFormat="1" applyFont="1" applyFill="1" applyBorder="1" applyAlignment="1"/>
    <xf numFmtId="37" fontId="8" fillId="0" borderId="6" xfId="0" applyNumberFormat="1" applyFont="1" applyFill="1" applyBorder="1" applyAlignment="1"/>
    <xf numFmtId="37" fontId="8" fillId="3" borderId="6" xfId="0" applyNumberFormat="1" applyFont="1" applyFill="1" applyBorder="1" applyAlignment="1"/>
    <xf numFmtId="37" fontId="2" fillId="0" borderId="6" xfId="0" applyNumberFormat="1" applyFont="1" applyFill="1" applyBorder="1" applyAlignment="1"/>
    <xf numFmtId="3" fontId="6" fillId="0" borderId="10" xfId="0" applyNumberFormat="1" applyFont="1" applyFill="1" applyBorder="1"/>
    <xf numFmtId="3" fontId="5" fillId="3" borderId="7" xfId="1" applyNumberFormat="1" applyFont="1" applyFill="1" applyBorder="1"/>
    <xf numFmtId="0" fontId="11" fillId="0" borderId="0" xfId="0" applyFont="1" applyFill="1"/>
    <xf numFmtId="3" fontId="5" fillId="3" borderId="10" xfId="0" applyNumberFormat="1" applyFont="1" applyFill="1" applyBorder="1"/>
    <xf numFmtId="3" fontId="5" fillId="3" borderId="9" xfId="0" applyNumberFormat="1" applyFont="1" applyFill="1" applyBorder="1"/>
    <xf numFmtId="3" fontId="2" fillId="3" borderId="7" xfId="4" applyNumberFormat="1" applyFont="1" applyFill="1" applyBorder="1"/>
    <xf numFmtId="3" fontId="5" fillId="3" borderId="7" xfId="4" applyNumberFormat="1" applyFont="1" applyFill="1" applyBorder="1"/>
    <xf numFmtId="3" fontId="6" fillId="3" borderId="7" xfId="4" applyNumberFormat="1" applyFont="1" applyFill="1" applyBorder="1"/>
    <xf numFmtId="3" fontId="6" fillId="3" borderId="9" xfId="4" applyNumberFormat="1" applyFont="1" applyFill="1" applyBorder="1"/>
    <xf numFmtId="3" fontId="5" fillId="3" borderId="10" xfId="4" applyNumberFormat="1" applyFont="1" applyFill="1" applyBorder="1"/>
    <xf numFmtId="3" fontId="5" fillId="3" borderId="9" xfId="4" applyNumberFormat="1" applyFont="1" applyFill="1" applyBorder="1"/>
    <xf numFmtId="3" fontId="5" fillId="0" borderId="7" xfId="4" applyNumberFormat="1" applyFont="1" applyFill="1" applyBorder="1"/>
    <xf numFmtId="3" fontId="2" fillId="3" borderId="6" xfId="0" applyNumberFormat="1" applyFont="1" applyFill="1" applyBorder="1"/>
    <xf numFmtId="3" fontId="5" fillId="0" borderId="10" xfId="4" applyNumberFormat="1" applyFont="1" applyFill="1" applyBorder="1"/>
    <xf numFmtId="37" fontId="6" fillId="3" borderId="6" xfId="0" applyNumberFormat="1" applyFont="1" applyFill="1" applyBorder="1" applyAlignment="1"/>
    <xf numFmtId="3" fontId="2" fillId="3" borderId="10" xfId="0" applyNumberFormat="1" applyFont="1" applyFill="1" applyBorder="1"/>
    <xf numFmtId="3" fontId="8" fillId="0" borderId="9" xfId="0" applyNumberFormat="1" applyFont="1" applyFill="1" applyBorder="1"/>
    <xf numFmtId="3" fontId="6" fillId="3" borderId="10" xfId="4" applyNumberFormat="1" applyFont="1" applyFill="1" applyBorder="1"/>
    <xf numFmtId="0" fontId="5" fillId="0" borderId="21" xfId="0" applyFont="1" applyFill="1" applyBorder="1" applyAlignment="1"/>
    <xf numFmtId="3" fontId="2" fillId="0" borderId="22" xfId="0" applyNumberFormat="1" applyFont="1" applyFill="1" applyBorder="1"/>
    <xf numFmtId="0" fontId="5" fillId="0" borderId="22" xfId="0" applyFont="1" applyFill="1" applyBorder="1"/>
    <xf numFmtId="3" fontId="5" fillId="0" borderId="22" xfId="0" applyNumberFormat="1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12" fillId="0" borderId="0" xfId="0" applyFont="1" applyFill="1" applyAlignment="1"/>
    <xf numFmtId="3" fontId="12" fillId="0" borderId="0" xfId="0" applyNumberFormat="1" applyFont="1" applyFill="1"/>
    <xf numFmtId="37" fontId="12" fillId="0" borderId="0" xfId="0" applyNumberFormat="1" applyFont="1" applyFill="1"/>
    <xf numFmtId="0" fontId="12" fillId="0" borderId="0" xfId="0" applyFont="1" applyFill="1"/>
    <xf numFmtId="2" fontId="12" fillId="0" borderId="0" xfId="0" applyNumberFormat="1" applyFont="1" applyFill="1"/>
    <xf numFmtId="37" fontId="0" fillId="0" borderId="0" xfId="0" applyNumberFormat="1" applyFill="1"/>
    <xf numFmtId="166" fontId="12" fillId="0" borderId="0" xfId="1" applyFont="1" applyFill="1"/>
    <xf numFmtId="2" fontId="12" fillId="0" borderId="0" xfId="3" applyNumberFormat="1" applyFont="1" applyFill="1"/>
    <xf numFmtId="0" fontId="13" fillId="0" borderId="0" xfId="0" applyFont="1" applyFill="1"/>
    <xf numFmtId="3" fontId="13" fillId="0" borderId="0" xfId="0" applyNumberFormat="1" applyFont="1" applyFill="1"/>
    <xf numFmtId="166" fontId="13" fillId="0" borderId="0" xfId="1" applyFont="1" applyFill="1"/>
    <xf numFmtId="10" fontId="12" fillId="0" borderId="0" xfId="3" applyNumberFormat="1" applyFont="1" applyFill="1"/>
  </cellXfs>
  <cellStyles count="5">
    <cellStyle name="Millares" xfId="1" builtinId="3"/>
    <cellStyle name="Millares 2 2" xfId="4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PRESUPUESTO%20GENERAL/2014/ANEXO%20ACUERDO%209-1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Anexo 2 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81"/>
  <sheetViews>
    <sheetView tabSelected="1" view="pageBreakPreview" topLeftCell="A92" zoomScale="80" zoomScaleNormal="85" zoomScaleSheetLayoutView="80" workbookViewId="0">
      <selection activeCell="J6" sqref="J6"/>
    </sheetView>
  </sheetViews>
  <sheetFormatPr baseColWidth="10" defaultRowHeight="12.75" outlineLevelRow="4" outlineLevelCol="2" x14ac:dyDescent="0.2"/>
  <cols>
    <col min="1" max="1" width="60.42578125" style="2" customWidth="1"/>
    <col min="2" max="2" width="16.7109375" style="2" customWidth="1" outlineLevel="2"/>
    <col min="3" max="3" width="18" style="2" customWidth="1" outlineLevel="2"/>
    <col min="4" max="4" width="18.7109375" style="2" customWidth="1" outlineLevel="2"/>
    <col min="5" max="5" width="16.7109375" style="2" customWidth="1" outlineLevel="2"/>
    <col min="6" max="6" width="15.28515625" style="2" customWidth="1" outlineLevel="2"/>
    <col min="7" max="7" width="16.5703125" style="2" customWidth="1" outlineLevel="2"/>
    <col min="8" max="8" width="19.85546875" style="2" customWidth="1" outlineLevel="2"/>
    <col min="9" max="9" width="19.5703125" style="2" customWidth="1"/>
    <col min="10" max="10" width="16.5703125" style="2" customWidth="1"/>
    <col min="11" max="11" width="17.140625" style="2" customWidth="1"/>
    <col min="12" max="12" width="16.5703125" style="8" bestFit="1" customWidth="1"/>
    <col min="13" max="13" width="15.28515625" style="2" bestFit="1" customWidth="1"/>
    <col min="14" max="16" width="14.5703125" style="2" customWidth="1"/>
    <col min="17" max="16384" width="11.42578125" style="2"/>
  </cols>
  <sheetData>
    <row r="1" spans="1:15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5.75" thickBot="1" x14ac:dyDescent="0.3">
      <c r="A5" s="3"/>
      <c r="B5" s="4"/>
      <c r="C5" s="5"/>
      <c r="D5" s="5"/>
      <c r="E5" s="6"/>
      <c r="F5" s="6"/>
      <c r="G5" s="7"/>
      <c r="H5" s="6"/>
    </row>
    <row r="6" spans="1:15" ht="90.75" thickTop="1" x14ac:dyDescent="0.2">
      <c r="A6" s="9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1" t="s">
        <v>13</v>
      </c>
      <c r="K6" s="11" t="s">
        <v>14</v>
      </c>
      <c r="L6" s="12" t="s">
        <v>15</v>
      </c>
    </row>
    <row r="7" spans="1:15" ht="15" x14ac:dyDescent="0.25">
      <c r="A7" s="13" t="s">
        <v>16</v>
      </c>
      <c r="B7" s="14"/>
      <c r="C7" s="14"/>
      <c r="D7" s="14"/>
      <c r="E7" s="14"/>
      <c r="F7" s="14"/>
      <c r="G7" s="14"/>
      <c r="H7" s="14"/>
      <c r="I7" s="14"/>
      <c r="J7" s="15"/>
      <c r="K7" s="15"/>
      <c r="L7" s="16"/>
    </row>
    <row r="8" spans="1:15" ht="15" x14ac:dyDescent="0.25">
      <c r="A8" s="17" t="s">
        <v>17</v>
      </c>
      <c r="B8" s="18">
        <f t="shared" ref="B8:G8" si="0">SUM(B9:B18)</f>
        <v>950545102.02003372</v>
      </c>
      <c r="C8" s="18">
        <f t="shared" si="0"/>
        <v>345037177.40196157</v>
      </c>
      <c r="D8" s="18">
        <f t="shared" si="0"/>
        <v>217261513.42339516</v>
      </c>
      <c r="E8" s="18">
        <f t="shared" si="0"/>
        <v>977937166.03942537</v>
      </c>
      <c r="F8" s="18">
        <f t="shared" si="0"/>
        <v>314660752.89142698</v>
      </c>
      <c r="G8" s="18">
        <f t="shared" si="0"/>
        <v>2805441711.7762427</v>
      </c>
      <c r="H8" s="18">
        <f>SUM(H9:H18)</f>
        <v>456419325.31609225</v>
      </c>
      <c r="I8" s="18">
        <f>SUM(I9:I18)</f>
        <v>3261861037.0923347</v>
      </c>
      <c r="J8" s="18">
        <f>SUM(J9:J18)</f>
        <v>6776000</v>
      </c>
      <c r="K8" s="18">
        <f>SUM(K9:K18)</f>
        <v>0</v>
      </c>
      <c r="L8" s="19">
        <f t="shared" ref="L8:L71" si="1">+I8+J8+K8</f>
        <v>3268637037.0923347</v>
      </c>
      <c r="M8" s="20"/>
    </row>
    <row r="9" spans="1:15" ht="14.25" x14ac:dyDescent="0.2">
      <c r="A9" s="21" t="s">
        <v>18</v>
      </c>
      <c r="B9" s="22">
        <v>594146296.41691339</v>
      </c>
      <c r="C9" s="22">
        <v>243983514.29423335</v>
      </c>
      <c r="D9" s="22">
        <v>159806968.58333334</v>
      </c>
      <c r="E9" s="22">
        <v>658826548.16775346</v>
      </c>
      <c r="F9" s="22">
        <v>223972015.96405336</v>
      </c>
      <c r="G9" s="23">
        <f t="shared" ref="G9:G18" si="2">+B9+C9+E9+F9+D9</f>
        <v>1880735343.4262867</v>
      </c>
      <c r="H9" s="22">
        <v>230092412.35387334</v>
      </c>
      <c r="I9" s="24">
        <f t="shared" ref="I9:I18" si="3">+G9+H9</f>
        <v>2110827755.78016</v>
      </c>
      <c r="J9" s="22">
        <f>((616000*25%)*11)*4</f>
        <v>6776000</v>
      </c>
      <c r="K9" s="25"/>
      <c r="L9" s="26">
        <f t="shared" si="1"/>
        <v>2117603755.78016</v>
      </c>
      <c r="M9" s="27"/>
      <c r="O9" s="28"/>
    </row>
    <row r="10" spans="1:15" ht="14.25" x14ac:dyDescent="0.2">
      <c r="A10" s="21" t="s">
        <v>19</v>
      </c>
      <c r="B10" s="22">
        <v>24687519.241700005</v>
      </c>
      <c r="C10" s="22">
        <v>10137819.1535</v>
      </c>
      <c r="D10" s="22">
        <v>6640178.75</v>
      </c>
      <c r="E10" s="22">
        <v>27375064.328299999</v>
      </c>
      <c r="F10" s="22">
        <v>9306316.4528000001</v>
      </c>
      <c r="G10" s="23">
        <f>+B10+C10+E10+F10+D10</f>
        <v>78146897.926300004</v>
      </c>
      <c r="H10" s="22">
        <v>8636585.302099999</v>
      </c>
      <c r="I10" s="24">
        <f t="shared" si="3"/>
        <v>86783483.228400007</v>
      </c>
      <c r="J10" s="22"/>
      <c r="K10" s="25"/>
      <c r="L10" s="26">
        <f t="shared" si="1"/>
        <v>86783483.228400007</v>
      </c>
      <c r="M10" s="27"/>
    </row>
    <row r="11" spans="1:15" ht="14.25" x14ac:dyDescent="0.2">
      <c r="A11" s="21" t="s">
        <v>20</v>
      </c>
      <c r="B11" s="22">
        <v>41366680.983400002</v>
      </c>
      <c r="C11" s="22">
        <v>12267280.807</v>
      </c>
      <c r="D11" s="22">
        <v>5272000</v>
      </c>
      <c r="E11" s="22">
        <v>46741771.156600006</v>
      </c>
      <c r="F11" s="22">
        <v>10604275.4056</v>
      </c>
      <c r="G11" s="23">
        <f>+B11+C11+E11+F11+D11</f>
        <v>116252008.35259999</v>
      </c>
      <c r="H11" s="22">
        <v>17273170.604199998</v>
      </c>
      <c r="I11" s="24">
        <f t="shared" si="3"/>
        <v>133525178.95679998</v>
      </c>
      <c r="J11" s="22"/>
      <c r="K11" s="25"/>
      <c r="L11" s="26">
        <f t="shared" si="1"/>
        <v>133525178.95679998</v>
      </c>
      <c r="M11" s="29"/>
      <c r="N11" s="30"/>
    </row>
    <row r="12" spans="1:15" ht="14.25" x14ac:dyDescent="0.2">
      <c r="A12" s="21" t="s">
        <v>21</v>
      </c>
      <c r="B12" s="23">
        <v>72617844.809000015</v>
      </c>
      <c r="C12" s="31"/>
      <c r="D12" s="31"/>
      <c r="E12" s="32"/>
      <c r="F12" s="32"/>
      <c r="G12" s="23">
        <f>+B12+C12+E12+F12+D12</f>
        <v>72617844.809000015</v>
      </c>
      <c r="H12" s="24">
        <v>113448561.95919999</v>
      </c>
      <c r="I12" s="24">
        <f>+G12+H12</f>
        <v>186066406.76820001</v>
      </c>
      <c r="J12" s="22"/>
      <c r="K12" s="25"/>
      <c r="L12" s="26">
        <f t="shared" si="1"/>
        <v>186066406.76820001</v>
      </c>
      <c r="M12" s="33"/>
    </row>
    <row r="13" spans="1:15" ht="14.25" x14ac:dyDescent="0.2">
      <c r="A13" s="21" t="s">
        <v>22</v>
      </c>
      <c r="B13" s="22">
        <v>600000</v>
      </c>
      <c r="C13" s="22">
        <v>600000</v>
      </c>
      <c r="D13" s="22">
        <v>600000</v>
      </c>
      <c r="E13" s="22">
        <v>1800000</v>
      </c>
      <c r="F13" s="22">
        <v>600000</v>
      </c>
      <c r="G13" s="23">
        <f>+B13+C13+E13+F13+D13</f>
        <v>4200000</v>
      </c>
      <c r="H13" s="22">
        <v>2400000</v>
      </c>
      <c r="I13" s="24">
        <f t="shared" si="3"/>
        <v>6600000</v>
      </c>
      <c r="J13" s="22"/>
      <c r="K13" s="25"/>
      <c r="L13" s="26">
        <f t="shared" si="1"/>
        <v>6600000</v>
      </c>
      <c r="M13" s="33"/>
    </row>
    <row r="14" spans="1:15" ht="14.25" x14ac:dyDescent="0.2">
      <c r="A14" s="21" t="s">
        <v>23</v>
      </c>
      <c r="B14" s="22">
        <v>41366680.983400002</v>
      </c>
      <c r="C14" s="22">
        <v>12267280.807</v>
      </c>
      <c r="D14" s="22">
        <v>5272000</v>
      </c>
      <c r="E14" s="22">
        <v>46741771.156600006</v>
      </c>
      <c r="F14" s="22">
        <v>10604275.4056</v>
      </c>
      <c r="G14" s="23">
        <f>+B14+C14+E14+F14+D14</f>
        <v>116252008.35259999</v>
      </c>
      <c r="H14" s="22">
        <v>17273170.604199998</v>
      </c>
      <c r="I14" s="24">
        <f t="shared" si="3"/>
        <v>133525178.95679998</v>
      </c>
      <c r="J14" s="22"/>
      <c r="K14" s="25"/>
      <c r="L14" s="26">
        <f t="shared" si="1"/>
        <v>133525178.95679998</v>
      </c>
      <c r="M14" s="33"/>
      <c r="N14" s="34"/>
      <c r="O14" s="34"/>
    </row>
    <row r="15" spans="1:15" ht="14.25" x14ac:dyDescent="0.2">
      <c r="A15" s="21" t="s">
        <v>24</v>
      </c>
      <c r="B15" s="22">
        <v>4964001.7180080004</v>
      </c>
      <c r="C15" s="22">
        <v>1472073.6968399999</v>
      </c>
      <c r="D15" s="22">
        <v>632640</v>
      </c>
      <c r="E15" s="22">
        <v>5609012.5387920002</v>
      </c>
      <c r="F15" s="22">
        <v>1272513.0486719999</v>
      </c>
      <c r="G15" s="23">
        <f t="shared" si="2"/>
        <v>13950241.002311999</v>
      </c>
      <c r="H15" s="22">
        <v>2072780.4725039999</v>
      </c>
      <c r="I15" s="24">
        <f t="shared" si="3"/>
        <v>16023021.474815998</v>
      </c>
      <c r="J15" s="22"/>
      <c r="K15" s="25"/>
      <c r="L15" s="26">
        <f t="shared" si="1"/>
        <v>16023021.474815998</v>
      </c>
      <c r="M15" s="33"/>
      <c r="N15" s="34"/>
      <c r="O15" s="34"/>
    </row>
    <row r="16" spans="1:15" ht="14.25" x14ac:dyDescent="0.2">
      <c r="A16" s="21" t="s">
        <v>25</v>
      </c>
      <c r="B16" s="22">
        <v>120002802.54184006</v>
      </c>
      <c r="C16" s="22">
        <v>45030583.708657227</v>
      </c>
      <c r="D16" s="22">
        <v>27334990.26931183</v>
      </c>
      <c r="E16" s="22">
        <v>134384452.70803204</v>
      </c>
      <c r="F16" s="22">
        <v>40823766.529686794</v>
      </c>
      <c r="G16" s="23">
        <f t="shared" si="2"/>
        <v>367576595.75752801</v>
      </c>
      <c r="H16" s="22">
        <v>46827704.255666256</v>
      </c>
      <c r="I16" s="24">
        <f t="shared" si="3"/>
        <v>414404300.01319426</v>
      </c>
      <c r="J16" s="22"/>
      <c r="K16" s="25"/>
      <c r="L16" s="26">
        <f t="shared" si="1"/>
        <v>414404300.01319426</v>
      </c>
      <c r="M16" s="33"/>
    </row>
    <row r="17" spans="1:13" ht="14.25" x14ac:dyDescent="0.2">
      <c r="A17" s="21" t="s">
        <v>26</v>
      </c>
      <c r="B17" s="22">
        <v>22574789.033676535</v>
      </c>
      <c r="C17" s="22">
        <v>8568277.7487693354</v>
      </c>
      <c r="D17" s="22">
        <v>5201215.9203333333</v>
      </c>
      <c r="E17" s="22">
        <v>25092687.103710134</v>
      </c>
      <c r="F17" s="22">
        <v>7767817.8155621337</v>
      </c>
      <c r="G17" s="23">
        <f t="shared" si="2"/>
        <v>69204787.622051477</v>
      </c>
      <c r="H17" s="22">
        <v>8175528.7841549339</v>
      </c>
      <c r="I17" s="24">
        <f t="shared" si="3"/>
        <v>77380316.406206414</v>
      </c>
      <c r="J17" s="22"/>
      <c r="K17" s="25"/>
      <c r="L17" s="26">
        <f t="shared" si="1"/>
        <v>77380316.406206414</v>
      </c>
      <c r="M17" s="33"/>
    </row>
    <row r="18" spans="1:13" ht="14.25" x14ac:dyDescent="0.2">
      <c r="A18" s="21" t="s">
        <v>27</v>
      </c>
      <c r="B18" s="22">
        <v>28218486.292095672</v>
      </c>
      <c r="C18" s="22">
        <v>10710347.185961666</v>
      </c>
      <c r="D18" s="22">
        <v>6501519.9004166676</v>
      </c>
      <c r="E18" s="22">
        <v>31365858.879637673</v>
      </c>
      <c r="F18" s="22">
        <v>9709772.2694526669</v>
      </c>
      <c r="G18" s="23">
        <f t="shared" si="2"/>
        <v>86505984.527564347</v>
      </c>
      <c r="H18" s="22">
        <v>10219410.980193667</v>
      </c>
      <c r="I18" s="24">
        <f t="shared" si="3"/>
        <v>96725395.507758021</v>
      </c>
      <c r="J18" s="22"/>
      <c r="K18" s="25"/>
      <c r="L18" s="26">
        <f t="shared" si="1"/>
        <v>96725395.507758021</v>
      </c>
      <c r="M18" s="33"/>
    </row>
    <row r="19" spans="1:13" ht="15" x14ac:dyDescent="0.25">
      <c r="A19" s="35" t="s">
        <v>28</v>
      </c>
      <c r="B19" s="36">
        <f>SUM(B9:B18)</f>
        <v>950545102.02003372</v>
      </c>
      <c r="C19" s="36">
        <f>SUM(C9:C18)</f>
        <v>345037177.40196157</v>
      </c>
      <c r="D19" s="36">
        <f>SUM(D9:D18)</f>
        <v>217261513.42339516</v>
      </c>
      <c r="E19" s="36">
        <f>SUM(E9:E18)</f>
        <v>977937166.03942537</v>
      </c>
      <c r="F19" s="36">
        <f>SUM(F9:F18)</f>
        <v>314660752.89142698</v>
      </c>
      <c r="G19" s="36">
        <f>+B19+C19+E19+F19+D19</f>
        <v>2805441711.7762427</v>
      </c>
      <c r="H19" s="36">
        <f>SUM(H9:H18)</f>
        <v>456419325.31609225</v>
      </c>
      <c r="I19" s="36">
        <f>SUM(I9:I18)</f>
        <v>3261861037.0923347</v>
      </c>
      <c r="J19" s="37">
        <f>SUM(J9:J18)</f>
        <v>6776000</v>
      </c>
      <c r="K19" s="37">
        <f>SUM(K9:K18)</f>
        <v>0</v>
      </c>
      <c r="L19" s="38">
        <f t="shared" si="1"/>
        <v>3268637037.0923347</v>
      </c>
      <c r="M19" s="33"/>
    </row>
    <row r="20" spans="1:13" ht="15" x14ac:dyDescent="0.25">
      <c r="A20" s="13" t="s">
        <v>29</v>
      </c>
      <c r="B20" s="24"/>
      <c r="C20" s="24"/>
      <c r="D20" s="24"/>
      <c r="E20" s="39"/>
      <c r="F20" s="24"/>
      <c r="G20" s="24"/>
      <c r="H20" s="36"/>
      <c r="I20" s="24"/>
      <c r="J20" s="22"/>
      <c r="K20" s="25"/>
      <c r="L20" s="26"/>
      <c r="M20" s="33"/>
    </row>
    <row r="21" spans="1:13" ht="14.25" x14ac:dyDescent="0.2">
      <c r="A21" s="40" t="s">
        <v>30</v>
      </c>
      <c r="B21" s="41">
        <v>322685800</v>
      </c>
      <c r="C21" s="41">
        <v>4000000</v>
      </c>
      <c r="D21" s="42">
        <v>0</v>
      </c>
      <c r="E21" s="41">
        <v>30400000</v>
      </c>
      <c r="F21" s="42">
        <v>6116400.0000000009</v>
      </c>
      <c r="G21" s="42">
        <f t="shared" ref="G21:G37" si="4">+B21+C21+E21+F21+D21</f>
        <v>363202200</v>
      </c>
      <c r="H21" s="24">
        <v>77932896.557400003</v>
      </c>
      <c r="I21" s="22">
        <f>+H21+G21</f>
        <v>441135096.55739999</v>
      </c>
      <c r="J21" s="22">
        <v>123065063</v>
      </c>
      <c r="K21" s="25"/>
      <c r="L21" s="43">
        <f t="shared" si="1"/>
        <v>564200159.55739999</v>
      </c>
      <c r="M21" s="33"/>
    </row>
    <row r="22" spans="1:13" ht="14.25" x14ac:dyDescent="0.2">
      <c r="A22" s="40" t="s">
        <v>31</v>
      </c>
      <c r="B22" s="22">
        <v>29138175.212128002</v>
      </c>
      <c r="C22" s="41">
        <v>2500000</v>
      </c>
      <c r="D22" s="42">
        <v>0</v>
      </c>
      <c r="E22" s="22">
        <v>12000000</v>
      </c>
      <c r="F22" s="42">
        <v>0</v>
      </c>
      <c r="G22" s="42">
        <f t="shared" si="4"/>
        <v>43638175.212127998</v>
      </c>
      <c r="H22" s="24">
        <v>10927571.453400001</v>
      </c>
      <c r="I22" s="22">
        <f t="shared" ref="I22:I35" si="5">+G22+H22</f>
        <v>54565746.665527999</v>
      </c>
      <c r="J22" s="22"/>
      <c r="K22" s="25"/>
      <c r="L22" s="43">
        <f t="shared" si="1"/>
        <v>54565746.665527999</v>
      </c>
    </row>
    <row r="23" spans="1:13" ht="14.25" x14ac:dyDescent="0.2">
      <c r="A23" s="40" t="s">
        <v>32</v>
      </c>
      <c r="B23" s="41">
        <v>0</v>
      </c>
      <c r="C23" s="41">
        <v>0</v>
      </c>
      <c r="D23" s="42"/>
      <c r="E23" s="41">
        <v>9600000</v>
      </c>
      <c r="F23" s="42">
        <v>0</v>
      </c>
      <c r="G23" s="42">
        <f t="shared" si="4"/>
        <v>9600000</v>
      </c>
      <c r="H23" s="24">
        <v>18452732.3028</v>
      </c>
      <c r="I23" s="22">
        <f t="shared" si="5"/>
        <v>28052732.3028</v>
      </c>
      <c r="J23" s="22"/>
      <c r="K23" s="25"/>
      <c r="L23" s="43">
        <f t="shared" si="1"/>
        <v>28052732.3028</v>
      </c>
      <c r="M23" s="33"/>
    </row>
    <row r="24" spans="1:13" ht="14.25" x14ac:dyDescent="0.2">
      <c r="A24" s="40" t="s">
        <v>33</v>
      </c>
      <c r="B24" s="22">
        <v>32796615.999552004</v>
      </c>
      <c r="C24" s="41">
        <v>10265000</v>
      </c>
      <c r="D24" s="41">
        <v>6159000</v>
      </c>
      <c r="E24" s="41">
        <v>161871034</v>
      </c>
      <c r="F24" s="42">
        <v>9640256.8230000008</v>
      </c>
      <c r="G24" s="42">
        <f t="shared" si="4"/>
        <v>220731906.82255203</v>
      </c>
      <c r="H24" s="24">
        <v>25485000.000000004</v>
      </c>
      <c r="I24" s="22">
        <f t="shared" si="5"/>
        <v>246216906.82255203</v>
      </c>
      <c r="J24" s="22"/>
      <c r="K24" s="25"/>
      <c r="L24" s="43">
        <f t="shared" si="1"/>
        <v>246216906.82255203</v>
      </c>
    </row>
    <row r="25" spans="1:13" ht="14.25" x14ac:dyDescent="0.2">
      <c r="A25" s="40" t="s">
        <v>34</v>
      </c>
      <c r="B25" s="41">
        <v>2242680</v>
      </c>
      <c r="C25" s="41">
        <v>2463600</v>
      </c>
      <c r="D25" s="41">
        <v>2053000</v>
      </c>
      <c r="E25" s="41">
        <v>2160000</v>
      </c>
      <c r="F25" s="42">
        <v>2324232</v>
      </c>
      <c r="G25" s="42">
        <f t="shared" si="4"/>
        <v>11243512</v>
      </c>
      <c r="H25" s="24">
        <v>4376177.1630000006</v>
      </c>
      <c r="I25" s="22">
        <f t="shared" si="5"/>
        <v>15619689.163000001</v>
      </c>
      <c r="J25" s="22"/>
      <c r="K25" s="25"/>
      <c r="L25" s="43">
        <f t="shared" si="1"/>
        <v>15619689.163000001</v>
      </c>
    </row>
    <row r="26" spans="1:13" ht="14.25" x14ac:dyDescent="0.2">
      <c r="A26" s="21" t="s">
        <v>35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f t="shared" si="4"/>
        <v>0</v>
      </c>
      <c r="H26" s="22">
        <v>25000000</v>
      </c>
      <c r="I26" s="22">
        <f t="shared" si="5"/>
        <v>25000000</v>
      </c>
      <c r="J26" s="22"/>
      <c r="K26" s="25"/>
      <c r="L26" s="43">
        <f t="shared" si="1"/>
        <v>25000000</v>
      </c>
      <c r="M26" s="33"/>
    </row>
    <row r="27" spans="1:13" ht="14.25" x14ac:dyDescent="0.2">
      <c r="A27" s="40" t="s">
        <v>36</v>
      </c>
      <c r="B27" s="41">
        <v>5971270.060800001</v>
      </c>
      <c r="C27" s="41">
        <v>5971270.060800001</v>
      </c>
      <c r="D27" s="42">
        <v>5971270.060800001</v>
      </c>
      <c r="E27" s="41">
        <v>5971270.060800001</v>
      </c>
      <c r="F27" s="42">
        <v>5971270.060800001</v>
      </c>
      <c r="G27" s="42">
        <f t="shared" si="4"/>
        <v>29856350.304000005</v>
      </c>
      <c r="H27" s="24">
        <v>21158609.313600004</v>
      </c>
      <c r="I27" s="22">
        <f t="shared" si="5"/>
        <v>51014959.617600009</v>
      </c>
      <c r="J27" s="22"/>
      <c r="K27" s="25"/>
      <c r="L27" s="43">
        <f t="shared" si="1"/>
        <v>51014959.617600009</v>
      </c>
    </row>
    <row r="28" spans="1:13" ht="14.25" x14ac:dyDescent="0.2">
      <c r="A28" s="44" t="s">
        <v>37</v>
      </c>
      <c r="B28" s="41">
        <v>6000000</v>
      </c>
      <c r="C28" s="41">
        <v>1000000</v>
      </c>
      <c r="D28" s="42">
        <v>5000000</v>
      </c>
      <c r="E28" s="41">
        <v>36000000</v>
      </c>
      <c r="F28" s="42">
        <v>0</v>
      </c>
      <c r="G28" s="42">
        <f t="shared" si="4"/>
        <v>48000000</v>
      </c>
      <c r="H28" s="24">
        <v>22000000</v>
      </c>
      <c r="I28" s="22">
        <f t="shared" si="5"/>
        <v>70000000</v>
      </c>
      <c r="J28" s="22"/>
      <c r="K28" s="25"/>
      <c r="L28" s="43">
        <f t="shared" si="1"/>
        <v>70000000</v>
      </c>
    </row>
    <row r="29" spans="1:13" ht="14.25" x14ac:dyDescent="0.2">
      <c r="A29" s="40" t="s">
        <v>38</v>
      </c>
      <c r="B29" s="41">
        <v>0</v>
      </c>
      <c r="C29" s="41">
        <v>0</v>
      </c>
      <c r="D29" s="42"/>
      <c r="E29" s="41">
        <v>57600000</v>
      </c>
      <c r="F29" s="42">
        <v>0</v>
      </c>
      <c r="G29" s="42">
        <f t="shared" si="4"/>
        <v>57600000</v>
      </c>
      <c r="H29" s="22">
        <v>87550663</v>
      </c>
      <c r="I29" s="22">
        <f t="shared" si="5"/>
        <v>145150663</v>
      </c>
      <c r="J29" s="22"/>
      <c r="K29" s="25"/>
      <c r="L29" s="43">
        <f t="shared" si="1"/>
        <v>145150663</v>
      </c>
    </row>
    <row r="30" spans="1:13" ht="14.25" x14ac:dyDescent="0.2">
      <c r="A30" s="40" t="s">
        <v>39</v>
      </c>
      <c r="B30" s="22">
        <v>12000000</v>
      </c>
      <c r="C30" s="22">
        <v>15773199</v>
      </c>
      <c r="D30" s="24">
        <v>7493450</v>
      </c>
      <c r="E30" s="22">
        <v>202291936.69599998</v>
      </c>
      <c r="F30" s="42">
        <v>20388000</v>
      </c>
      <c r="G30" s="42">
        <f t="shared" si="4"/>
        <v>257946585.69599998</v>
      </c>
      <c r="H30" s="24">
        <v>25000000</v>
      </c>
      <c r="I30" s="22">
        <f t="shared" si="5"/>
        <v>282946585.69599998</v>
      </c>
      <c r="J30" s="22"/>
      <c r="K30" s="25">
        <v>61000000</v>
      </c>
      <c r="L30" s="43">
        <f t="shared" si="1"/>
        <v>343946585.69599998</v>
      </c>
    </row>
    <row r="31" spans="1:13" ht="14.25" x14ac:dyDescent="0.2">
      <c r="A31" s="40" t="s">
        <v>40</v>
      </c>
      <c r="B31" s="41">
        <v>0</v>
      </c>
      <c r="C31" s="41">
        <v>0</v>
      </c>
      <c r="D31" s="42"/>
      <c r="E31" s="41">
        <v>0</v>
      </c>
      <c r="F31" s="42">
        <v>0</v>
      </c>
      <c r="G31" s="42">
        <f t="shared" si="4"/>
        <v>0</v>
      </c>
      <c r="H31" s="24">
        <v>8225132.878800001</v>
      </c>
      <c r="I31" s="22">
        <f t="shared" si="5"/>
        <v>8225132.878800001</v>
      </c>
      <c r="J31" s="22"/>
      <c r="K31" s="25"/>
      <c r="L31" s="43">
        <f t="shared" si="1"/>
        <v>8225132.878800001</v>
      </c>
      <c r="M31" s="33"/>
    </row>
    <row r="32" spans="1:13" ht="14.25" x14ac:dyDescent="0.2">
      <c r="A32" s="40" t="s">
        <v>41</v>
      </c>
      <c r="B32" s="22">
        <v>9398460.2400000002</v>
      </c>
      <c r="C32" s="22">
        <v>3654956.7600000002</v>
      </c>
      <c r="D32" s="24">
        <v>1566410.04</v>
      </c>
      <c r="E32" s="22">
        <v>7309098.0000000009</v>
      </c>
      <c r="F32" s="24">
        <v>9398460.2400000002</v>
      </c>
      <c r="G32" s="42">
        <f t="shared" si="4"/>
        <v>31327385.280000001</v>
      </c>
      <c r="H32" s="24">
        <v>26628970.680000003</v>
      </c>
      <c r="I32" s="22">
        <f t="shared" si="5"/>
        <v>57956355.960000008</v>
      </c>
      <c r="J32" s="22"/>
      <c r="K32" s="25"/>
      <c r="L32" s="43">
        <f t="shared" si="1"/>
        <v>57956355.960000008</v>
      </c>
    </row>
    <row r="33" spans="1:13" ht="14.25" x14ac:dyDescent="0.2">
      <c r="A33" s="40" t="s">
        <v>42</v>
      </c>
      <c r="B33" s="41">
        <v>3000000</v>
      </c>
      <c r="C33" s="41">
        <v>0</v>
      </c>
      <c r="D33" s="42"/>
      <c r="E33" s="41">
        <v>7970880</v>
      </c>
      <c r="F33" s="42">
        <v>18000000</v>
      </c>
      <c r="G33" s="42">
        <f>+B33+C33+E33+F33+D33</f>
        <v>28970880</v>
      </c>
      <c r="H33" s="24">
        <v>47026034.165400006</v>
      </c>
      <c r="I33" s="22">
        <f>+G33+H33</f>
        <v>75996914.165399998</v>
      </c>
      <c r="J33" s="22"/>
      <c r="K33" s="25"/>
      <c r="L33" s="43">
        <f t="shared" si="1"/>
        <v>75996914.165399998</v>
      </c>
    </row>
    <row r="34" spans="1:13" ht="14.25" x14ac:dyDescent="0.2">
      <c r="A34" s="40" t="s">
        <v>43</v>
      </c>
      <c r="B34" s="41">
        <v>0</v>
      </c>
      <c r="C34" s="41">
        <v>0</v>
      </c>
      <c r="D34" s="42"/>
      <c r="E34" s="42">
        <v>0</v>
      </c>
      <c r="F34" s="42">
        <v>0</v>
      </c>
      <c r="G34" s="42">
        <f t="shared" si="4"/>
        <v>0</v>
      </c>
      <c r="H34" s="24">
        <v>44009060.740200005</v>
      </c>
      <c r="I34" s="22">
        <f t="shared" si="5"/>
        <v>44009060.740200005</v>
      </c>
      <c r="J34" s="22"/>
      <c r="K34" s="25"/>
      <c r="L34" s="43">
        <f t="shared" si="1"/>
        <v>44009060.740200005</v>
      </c>
    </row>
    <row r="35" spans="1:13" ht="14.25" x14ac:dyDescent="0.2">
      <c r="A35" s="40" t="s">
        <v>44</v>
      </c>
      <c r="B35" s="41">
        <v>0</v>
      </c>
      <c r="C35" s="42">
        <v>0</v>
      </c>
      <c r="D35" s="42"/>
      <c r="E35" s="41">
        <v>0</v>
      </c>
      <c r="F35" s="42">
        <v>0</v>
      </c>
      <c r="G35" s="42">
        <f t="shared" si="4"/>
        <v>0</v>
      </c>
      <c r="H35" s="24">
        <v>20202139.933800001</v>
      </c>
      <c r="I35" s="22">
        <f t="shared" si="5"/>
        <v>20202139.933800001</v>
      </c>
      <c r="J35" s="22"/>
      <c r="K35" s="25"/>
      <c r="L35" s="43">
        <f t="shared" si="1"/>
        <v>20202139.933800001</v>
      </c>
    </row>
    <row r="36" spans="1:13" ht="15" x14ac:dyDescent="0.25">
      <c r="A36" s="35" t="s">
        <v>45</v>
      </c>
      <c r="B36" s="37">
        <f t="shared" ref="B36:G36" si="6">SUM(B21:B35)</f>
        <v>423233001.51248002</v>
      </c>
      <c r="C36" s="37">
        <f t="shared" si="6"/>
        <v>45628025.820799999</v>
      </c>
      <c r="D36" s="37">
        <f t="shared" si="6"/>
        <v>28243130.1008</v>
      </c>
      <c r="E36" s="37">
        <f t="shared" si="6"/>
        <v>533174218.7568</v>
      </c>
      <c r="F36" s="37">
        <f t="shared" si="6"/>
        <v>71838619.123800009</v>
      </c>
      <c r="G36" s="45">
        <f t="shared" si="6"/>
        <v>1102116995.3146801</v>
      </c>
      <c r="H36" s="37">
        <f>SUM(H21:H35)</f>
        <v>463974988.18839997</v>
      </c>
      <c r="I36" s="37">
        <f>SUM(I21:I35)</f>
        <v>1566091983.5030801</v>
      </c>
      <c r="J36" s="37">
        <f>SUM(J21:J35)</f>
        <v>123065063</v>
      </c>
      <c r="K36" s="37">
        <f>SUM(K21:K35)</f>
        <v>61000000</v>
      </c>
      <c r="L36" s="46">
        <f t="shared" si="1"/>
        <v>1750157046.5030801</v>
      </c>
    </row>
    <row r="37" spans="1:13" ht="15" x14ac:dyDescent="0.25">
      <c r="A37" s="47" t="s">
        <v>46</v>
      </c>
      <c r="B37" s="48">
        <f>+B36+B19</f>
        <v>1373778103.5325136</v>
      </c>
      <c r="C37" s="48">
        <f>+C36+C19</f>
        <v>390665203.22276157</v>
      </c>
      <c r="D37" s="48">
        <f>+D36+D19</f>
        <v>245504643.52419516</v>
      </c>
      <c r="E37" s="48">
        <f>+E36+E19</f>
        <v>1511111384.7962253</v>
      </c>
      <c r="F37" s="48">
        <f>+F36+F19</f>
        <v>386499372.01522696</v>
      </c>
      <c r="G37" s="49">
        <f t="shared" si="4"/>
        <v>3907558707.0909224</v>
      </c>
      <c r="H37" s="48">
        <f>+H36+H19</f>
        <v>920394313.50449228</v>
      </c>
      <c r="I37" s="48">
        <f>+I36+I19</f>
        <v>4827953020.5954151</v>
      </c>
      <c r="J37" s="48">
        <f>+J36+J19</f>
        <v>129841063</v>
      </c>
      <c r="K37" s="48">
        <f>+K36+K19</f>
        <v>61000000</v>
      </c>
      <c r="L37" s="50">
        <f t="shared" si="1"/>
        <v>5018794083.5954151</v>
      </c>
      <c r="M37" s="51"/>
    </row>
    <row r="38" spans="1:13" ht="14.25" x14ac:dyDescent="0.2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4"/>
      <c r="L38" s="55"/>
    </row>
    <row r="39" spans="1:13" ht="15" x14ac:dyDescent="0.25">
      <c r="A39" s="56" t="s">
        <v>47</v>
      </c>
      <c r="B39" s="57">
        <f>+B41+B118+B155+B162</f>
        <v>2530342451.1877999</v>
      </c>
      <c r="C39" s="57">
        <f>+C41+C46+C85+C118+C141+C155+C162+C171</f>
        <v>1434294138.488276</v>
      </c>
      <c r="D39" s="57">
        <f>+D41+D46+D85+D118+D141+D155+D162+D171</f>
        <v>727120000</v>
      </c>
      <c r="E39" s="57">
        <f>+E41+E46+E85+E118+E141+E155+E162+E171</f>
        <v>5333730331.8923998</v>
      </c>
      <c r="F39" s="57">
        <f>+F41+F46+F85+F118+F141+F155+F162+F171</f>
        <v>6172979626.9136</v>
      </c>
      <c r="G39" s="57">
        <f>+B39+C39+E39+F39+D39</f>
        <v>16198466548.482075</v>
      </c>
      <c r="H39" s="57">
        <v>0</v>
      </c>
      <c r="I39" s="57">
        <f>+H39+G39</f>
        <v>16198466548.482075</v>
      </c>
      <c r="J39" s="57">
        <f>+J41+J46+J85+J118+J141+J155+J162+J171</f>
        <v>2464768221</v>
      </c>
      <c r="K39" s="57">
        <f>+K41+K46+K85+K118+K141+K155+K162+K171</f>
        <v>-12200000</v>
      </c>
      <c r="L39" s="58">
        <f t="shared" si="1"/>
        <v>18651034769.482075</v>
      </c>
    </row>
    <row r="40" spans="1:13" ht="15" x14ac:dyDescent="0.25">
      <c r="A40" s="35"/>
      <c r="B40" s="37"/>
      <c r="C40" s="37"/>
      <c r="D40" s="37"/>
      <c r="E40" s="37"/>
      <c r="F40" s="37"/>
      <c r="G40" s="37"/>
      <c r="H40" s="37"/>
      <c r="I40" s="37"/>
      <c r="J40" s="37"/>
      <c r="K40" s="59"/>
      <c r="L40" s="46"/>
    </row>
    <row r="41" spans="1:13" s="63" customFormat="1" ht="15" x14ac:dyDescent="0.25">
      <c r="A41" s="60" t="s">
        <v>48</v>
      </c>
      <c r="B41" s="61">
        <f>+B42</f>
        <v>121989971.18940002</v>
      </c>
      <c r="C41" s="61"/>
      <c r="D41" s="61"/>
      <c r="E41" s="61"/>
      <c r="F41" s="61"/>
      <c r="G41" s="61">
        <f>+G42</f>
        <v>121989971.18940002</v>
      </c>
      <c r="H41" s="61"/>
      <c r="I41" s="61">
        <f>+I42</f>
        <v>121989971.18940002</v>
      </c>
      <c r="J41" s="61">
        <f>+J42</f>
        <v>0</v>
      </c>
      <c r="K41" s="61">
        <f>+K42</f>
        <v>0</v>
      </c>
      <c r="L41" s="62">
        <f t="shared" si="1"/>
        <v>121989971.18940002</v>
      </c>
    </row>
    <row r="42" spans="1:13" s="67" customFormat="1" ht="15" x14ac:dyDescent="0.25">
      <c r="A42" s="64" t="s">
        <v>49</v>
      </c>
      <c r="B42" s="65">
        <f>+SUM(B43:B45)</f>
        <v>121989971.18940002</v>
      </c>
      <c r="C42" s="65"/>
      <c r="D42" s="65"/>
      <c r="E42" s="65"/>
      <c r="F42" s="65"/>
      <c r="G42" s="65">
        <f>+SUM(G43:G45)</f>
        <v>121989971.18940002</v>
      </c>
      <c r="H42" s="65"/>
      <c r="I42" s="65">
        <f>+SUM(I43:I45)</f>
        <v>121989971.18940002</v>
      </c>
      <c r="J42" s="65">
        <f>+SUM(J43:J45)</f>
        <v>0</v>
      </c>
      <c r="K42" s="65">
        <f>+SUM(K43:K45)</f>
        <v>0</v>
      </c>
      <c r="L42" s="66">
        <f t="shared" si="1"/>
        <v>121989971.18940002</v>
      </c>
    </row>
    <row r="43" spans="1:13" s="67" customFormat="1" ht="15" hidden="1" outlineLevel="1" x14ac:dyDescent="0.25">
      <c r="A43" s="68" t="s">
        <v>50</v>
      </c>
      <c r="B43" s="22">
        <v>38291550.940800004</v>
      </c>
      <c r="C43" s="65"/>
      <c r="D43" s="65"/>
      <c r="E43" s="65"/>
      <c r="F43" s="65"/>
      <c r="G43" s="39">
        <f>+B43+C43+D43+E43+F43</f>
        <v>38291550.940800004</v>
      </c>
      <c r="H43" s="65"/>
      <c r="I43" s="69">
        <f>+G43+H43</f>
        <v>38291550.940800004</v>
      </c>
      <c r="J43" s="69"/>
      <c r="K43" s="70"/>
      <c r="L43" s="71">
        <f t="shared" si="1"/>
        <v>38291550.940800004</v>
      </c>
    </row>
    <row r="44" spans="1:13" s="67" customFormat="1" ht="15" hidden="1" outlineLevel="1" x14ac:dyDescent="0.25">
      <c r="A44" s="68" t="s">
        <v>51</v>
      </c>
      <c r="B44" s="22">
        <v>15000000</v>
      </c>
      <c r="C44" s="65"/>
      <c r="D44" s="65"/>
      <c r="E44" s="65"/>
      <c r="F44" s="65"/>
      <c r="G44" s="39">
        <f>+B44+C44+D44+E44+F44</f>
        <v>15000000</v>
      </c>
      <c r="H44" s="65"/>
      <c r="I44" s="69">
        <f>+G44+H44</f>
        <v>15000000</v>
      </c>
      <c r="J44" s="69"/>
      <c r="K44" s="70"/>
      <c r="L44" s="71">
        <f t="shared" si="1"/>
        <v>15000000</v>
      </c>
    </row>
    <row r="45" spans="1:13" s="67" customFormat="1" ht="15" hidden="1" outlineLevel="1" x14ac:dyDescent="0.25">
      <c r="A45" s="68" t="s">
        <v>52</v>
      </c>
      <c r="B45" s="22">
        <v>68698420.248600006</v>
      </c>
      <c r="C45" s="65"/>
      <c r="D45" s="65"/>
      <c r="E45" s="65"/>
      <c r="F45" s="65"/>
      <c r="G45" s="39">
        <f>+B45+C45+D45+E45+F45</f>
        <v>68698420.248600006</v>
      </c>
      <c r="H45" s="65"/>
      <c r="I45" s="69">
        <f>+G45+H45</f>
        <v>68698420.248600006</v>
      </c>
      <c r="J45" s="69"/>
      <c r="K45" s="70"/>
      <c r="L45" s="71">
        <f t="shared" si="1"/>
        <v>68698420.248600006</v>
      </c>
    </row>
    <row r="46" spans="1:13" s="63" customFormat="1" ht="30" collapsed="1" x14ac:dyDescent="0.25">
      <c r="A46" s="60" t="s">
        <v>53</v>
      </c>
      <c r="B46" s="61"/>
      <c r="C46" s="61"/>
      <c r="D46" s="61"/>
      <c r="E46" s="61"/>
      <c r="F46" s="61">
        <f>+F47+F54+F79+F60+F65+F68+F71</f>
        <v>5882033932.6736002</v>
      </c>
      <c r="G46" s="61">
        <f>+G47+G54+G79+G60+G65+G68+G71</f>
        <v>5882033932.6736002</v>
      </c>
      <c r="H46" s="61"/>
      <c r="I46" s="61">
        <f>+I47+I54+I79+I60+I65+I68+I71</f>
        <v>5882033932.6736002</v>
      </c>
      <c r="J46" s="61">
        <f>+J47+J54+J79+J60+J65+J68+J71</f>
        <v>0</v>
      </c>
      <c r="K46" s="61">
        <f>+K47+K54+K79+K60+K65+K68+K71</f>
        <v>0</v>
      </c>
      <c r="L46" s="62">
        <f t="shared" si="1"/>
        <v>5882033932.6736002</v>
      </c>
    </row>
    <row r="47" spans="1:13" ht="15" x14ac:dyDescent="0.25">
      <c r="A47" s="64" t="s">
        <v>54</v>
      </c>
      <c r="B47" s="72"/>
      <c r="C47" s="39"/>
      <c r="D47" s="39"/>
      <c r="E47" s="39"/>
      <c r="F47" s="18">
        <f>SUM(F48:F53)</f>
        <v>282424916.01880002</v>
      </c>
      <c r="G47" s="18">
        <f>SUM(G48:G53)</f>
        <v>282424916.01880002</v>
      </c>
      <c r="H47" s="39"/>
      <c r="I47" s="18">
        <f>SUM(I48:I53)</f>
        <v>282424916.01880002</v>
      </c>
      <c r="J47" s="18">
        <f>SUM(J48:J53)</f>
        <v>0</v>
      </c>
      <c r="K47" s="18">
        <f>SUM(K48:K53)</f>
        <v>0</v>
      </c>
      <c r="L47" s="19">
        <f t="shared" si="1"/>
        <v>282424916.01880002</v>
      </c>
    </row>
    <row r="48" spans="1:13" ht="15" hidden="1" outlineLevel="1" x14ac:dyDescent="0.25">
      <c r="A48" s="68" t="s">
        <v>55</v>
      </c>
      <c r="B48" s="72"/>
      <c r="C48" s="39"/>
      <c r="D48" s="39"/>
      <c r="E48" s="39"/>
      <c r="F48" s="23">
        <v>41378857.655200005</v>
      </c>
      <c r="G48" s="69">
        <f>+B48+C48+D48+E48+F48</f>
        <v>41378857.655200005</v>
      </c>
      <c r="H48" s="39"/>
      <c r="I48" s="69">
        <f t="shared" ref="I48:I53" si="7">+H48+G48</f>
        <v>41378857.655200005</v>
      </c>
      <c r="J48" s="69"/>
      <c r="K48" s="70"/>
      <c r="L48" s="71">
        <f t="shared" si="1"/>
        <v>41378857.655200005</v>
      </c>
    </row>
    <row r="49" spans="1:12" ht="15" hidden="1" outlineLevel="1" x14ac:dyDescent="0.25">
      <c r="A49" s="68" t="s">
        <v>56</v>
      </c>
      <c r="B49" s="72"/>
      <c r="C49" s="39"/>
      <c r="D49" s="39"/>
      <c r="E49" s="39"/>
      <c r="F49" s="23">
        <v>75481833.629000008</v>
      </c>
      <c r="G49" s="69">
        <f>+B49+C49+D49+E49+F49</f>
        <v>75481833.629000008</v>
      </c>
      <c r="H49" s="39"/>
      <c r="I49" s="69">
        <f t="shared" si="7"/>
        <v>75481833.629000008</v>
      </c>
      <c r="J49" s="69"/>
      <c r="K49" s="70"/>
      <c r="L49" s="71">
        <f t="shared" si="1"/>
        <v>75481833.629000008</v>
      </c>
    </row>
    <row r="50" spans="1:12" ht="15" hidden="1" outlineLevel="1" x14ac:dyDescent="0.25">
      <c r="A50" s="68" t="s">
        <v>57</v>
      </c>
      <c r="B50" s="72"/>
      <c r="C50" s="39"/>
      <c r="D50" s="39"/>
      <c r="E50" s="39"/>
      <c r="F50" s="23">
        <v>18796920.48</v>
      </c>
      <c r="G50" s="69">
        <f>+B50+C50+D50+E50+F50</f>
        <v>18796920.48</v>
      </c>
      <c r="H50" s="39"/>
      <c r="I50" s="69">
        <f t="shared" si="7"/>
        <v>18796920.48</v>
      </c>
      <c r="J50" s="69"/>
      <c r="K50" s="70"/>
      <c r="L50" s="71">
        <f t="shared" si="1"/>
        <v>18796920.48</v>
      </c>
    </row>
    <row r="51" spans="1:12" ht="15" hidden="1" outlineLevel="1" x14ac:dyDescent="0.25">
      <c r="A51" s="68" t="s">
        <v>58</v>
      </c>
      <c r="B51" s="72"/>
      <c r="C51" s="39"/>
      <c r="D51" s="39"/>
      <c r="E51" s="39"/>
      <c r="F51" s="23">
        <v>90000000</v>
      </c>
      <c r="G51" s="69">
        <f>+B51+C51+D51+E51+F51</f>
        <v>90000000</v>
      </c>
      <c r="H51" s="39"/>
      <c r="I51" s="69">
        <f t="shared" si="7"/>
        <v>90000000</v>
      </c>
      <c r="J51" s="69"/>
      <c r="K51" s="70"/>
      <c r="L51" s="71">
        <f t="shared" si="1"/>
        <v>90000000</v>
      </c>
    </row>
    <row r="52" spans="1:12" ht="15" hidden="1" outlineLevel="1" x14ac:dyDescent="0.25">
      <c r="A52" s="68" t="s">
        <v>59</v>
      </c>
      <c r="B52" s="72"/>
      <c r="C52" s="39"/>
      <c r="D52" s="39"/>
      <c r="E52" s="39"/>
      <c r="F52" s="23">
        <v>16767304.254600001</v>
      </c>
      <c r="G52" s="69">
        <f>+B52+C52+D52+E52+F52</f>
        <v>16767304.254600001</v>
      </c>
      <c r="H52" s="39"/>
      <c r="I52" s="69">
        <f t="shared" si="7"/>
        <v>16767304.254600001</v>
      </c>
      <c r="J52" s="69"/>
      <c r="K52" s="70"/>
      <c r="L52" s="71">
        <f t="shared" si="1"/>
        <v>16767304.254600001</v>
      </c>
    </row>
    <row r="53" spans="1:12" ht="15" hidden="1" outlineLevel="1" x14ac:dyDescent="0.25">
      <c r="A53" s="68" t="s">
        <v>60</v>
      </c>
      <c r="B53" s="72"/>
      <c r="C53" s="39"/>
      <c r="D53" s="39"/>
      <c r="E53" s="39"/>
      <c r="F53" s="23">
        <v>40000000</v>
      </c>
      <c r="G53" s="69">
        <f t="shared" ref="G53:G70" si="8">+B53+C53+D53+E53+F53</f>
        <v>40000000</v>
      </c>
      <c r="H53" s="39"/>
      <c r="I53" s="69">
        <f t="shared" si="7"/>
        <v>40000000</v>
      </c>
      <c r="J53" s="69"/>
      <c r="K53" s="70"/>
      <c r="L53" s="71">
        <f t="shared" si="1"/>
        <v>40000000</v>
      </c>
    </row>
    <row r="54" spans="1:12" ht="30" collapsed="1" x14ac:dyDescent="0.25">
      <c r="A54" s="73" t="s">
        <v>61</v>
      </c>
      <c r="B54" s="72"/>
      <c r="C54" s="39"/>
      <c r="D54" s="39"/>
      <c r="E54" s="39"/>
      <c r="F54" s="18">
        <f>SUM(F55:F59)</f>
        <v>609934155.1342001</v>
      </c>
      <c r="G54" s="18">
        <f>SUM(G55:G59)</f>
        <v>609934155.1342001</v>
      </c>
      <c r="H54" s="39"/>
      <c r="I54" s="18">
        <f>SUM(I55:I59)</f>
        <v>609934155.1342001</v>
      </c>
      <c r="J54" s="18">
        <f>SUM(J55:J59)</f>
        <v>0</v>
      </c>
      <c r="K54" s="18">
        <f>SUM(K55:K59)</f>
        <v>0</v>
      </c>
      <c r="L54" s="19">
        <f t="shared" si="1"/>
        <v>609934155.1342001</v>
      </c>
    </row>
    <row r="55" spans="1:12" ht="15" hidden="1" outlineLevel="1" x14ac:dyDescent="0.25">
      <c r="A55" s="74" t="s">
        <v>62</v>
      </c>
      <c r="B55" s="72"/>
      <c r="C55" s="39"/>
      <c r="D55" s="39"/>
      <c r="E55" s="39"/>
      <c r="F55" s="23">
        <v>270600000</v>
      </c>
      <c r="G55" s="69">
        <f t="shared" si="8"/>
        <v>270600000</v>
      </c>
      <c r="H55" s="39"/>
      <c r="I55" s="69">
        <f t="shared" ref="I55:I70" si="9">+H55+G55</f>
        <v>270600000</v>
      </c>
      <c r="J55" s="69"/>
      <c r="K55" s="70"/>
      <c r="L55" s="71">
        <f t="shared" si="1"/>
        <v>270600000</v>
      </c>
    </row>
    <row r="56" spans="1:12" ht="15" hidden="1" outlineLevel="1" x14ac:dyDescent="0.25">
      <c r="A56" s="74" t="s">
        <v>63</v>
      </c>
      <c r="B56" s="72"/>
      <c r="C56" s="39"/>
      <c r="D56" s="39"/>
      <c r="E56" s="39"/>
      <c r="F56" s="23">
        <v>132000000</v>
      </c>
      <c r="G56" s="69">
        <f t="shared" si="8"/>
        <v>132000000</v>
      </c>
      <c r="H56" s="39"/>
      <c r="I56" s="69">
        <f t="shared" si="9"/>
        <v>132000000</v>
      </c>
      <c r="J56" s="69"/>
      <c r="K56" s="70"/>
      <c r="L56" s="71">
        <f t="shared" si="1"/>
        <v>132000000</v>
      </c>
    </row>
    <row r="57" spans="1:12" ht="15" hidden="1" outlineLevel="1" x14ac:dyDescent="0.25">
      <c r="A57" s="74" t="s">
        <v>64</v>
      </c>
      <c r="B57" s="72"/>
      <c r="C57" s="39"/>
      <c r="D57" s="39"/>
      <c r="E57" s="39"/>
      <c r="F57" s="23">
        <v>150911465.28060001</v>
      </c>
      <c r="G57" s="69">
        <f t="shared" si="8"/>
        <v>150911465.28060001</v>
      </c>
      <c r="H57" s="39"/>
      <c r="I57" s="69">
        <f t="shared" si="9"/>
        <v>150911465.28060001</v>
      </c>
      <c r="J57" s="69"/>
      <c r="K57" s="70"/>
      <c r="L57" s="71">
        <f t="shared" si="1"/>
        <v>150911465.28060001</v>
      </c>
    </row>
    <row r="58" spans="1:12" ht="15" hidden="1" outlineLevel="1" x14ac:dyDescent="0.25">
      <c r="A58" s="74" t="s">
        <v>65</v>
      </c>
      <c r="B58" s="72"/>
      <c r="C58" s="39"/>
      <c r="D58" s="39"/>
      <c r="E58" s="39"/>
      <c r="F58" s="23">
        <v>21763089.853600003</v>
      </c>
      <c r="G58" s="69">
        <f t="shared" si="8"/>
        <v>21763089.853600003</v>
      </c>
      <c r="H58" s="39"/>
      <c r="I58" s="69">
        <f t="shared" si="9"/>
        <v>21763089.853600003</v>
      </c>
      <c r="J58" s="69"/>
      <c r="K58" s="70"/>
      <c r="L58" s="71">
        <f t="shared" si="1"/>
        <v>21763089.853600003</v>
      </c>
    </row>
    <row r="59" spans="1:12" ht="15" hidden="1" outlineLevel="1" x14ac:dyDescent="0.25">
      <c r="A59" s="74" t="s">
        <v>66</v>
      </c>
      <c r="B59" s="72"/>
      <c r="C59" s="39"/>
      <c r="D59" s="39"/>
      <c r="E59" s="39"/>
      <c r="F59" s="23">
        <v>34659600</v>
      </c>
      <c r="G59" s="69">
        <f t="shared" si="8"/>
        <v>34659600</v>
      </c>
      <c r="H59" s="39"/>
      <c r="I59" s="69">
        <f t="shared" si="9"/>
        <v>34659600</v>
      </c>
      <c r="J59" s="69"/>
      <c r="K59" s="70"/>
      <c r="L59" s="71">
        <f t="shared" si="1"/>
        <v>34659600</v>
      </c>
    </row>
    <row r="60" spans="1:12" ht="15" collapsed="1" x14ac:dyDescent="0.25">
      <c r="A60" s="75" t="s">
        <v>67</v>
      </c>
      <c r="B60" s="72"/>
      <c r="C60" s="39"/>
      <c r="D60" s="39"/>
      <c r="E60" s="39"/>
      <c r="F60" s="18">
        <f>SUM(F61:F64)</f>
        <v>3656294892.0293999</v>
      </c>
      <c r="G60" s="18">
        <f>SUM(G61:G64)</f>
        <v>3656294892.0293999</v>
      </c>
      <c r="H60" s="39"/>
      <c r="I60" s="18">
        <f>SUM(I61:I64)</f>
        <v>3656294892.0293999</v>
      </c>
      <c r="J60" s="18">
        <f>SUM(J61:J64)</f>
        <v>0</v>
      </c>
      <c r="K60" s="18">
        <f>SUM(K61:K64)</f>
        <v>0</v>
      </c>
      <c r="L60" s="19">
        <f t="shared" si="1"/>
        <v>3656294892.0293999</v>
      </c>
    </row>
    <row r="61" spans="1:12" ht="15" hidden="1" outlineLevel="1" x14ac:dyDescent="0.25">
      <c r="A61" s="68" t="s">
        <v>68</v>
      </c>
      <c r="B61" s="72"/>
      <c r="C61" s="39"/>
      <c r="D61" s="39"/>
      <c r="E61" s="39"/>
      <c r="F61" s="23">
        <v>3513731689</v>
      </c>
      <c r="G61" s="69">
        <f>+B61+C61+D61+E61+F61</f>
        <v>3513731689</v>
      </c>
      <c r="H61" s="39"/>
      <c r="I61" s="69">
        <f t="shared" si="9"/>
        <v>3513731689</v>
      </c>
      <c r="J61" s="69"/>
      <c r="K61" s="70"/>
      <c r="L61" s="71">
        <f t="shared" si="1"/>
        <v>3513731689</v>
      </c>
    </row>
    <row r="62" spans="1:12" ht="15" hidden="1" outlineLevel="1" x14ac:dyDescent="0.25">
      <c r="A62" s="68" t="s">
        <v>69</v>
      </c>
      <c r="B62" s="72"/>
      <c r="C62" s="39"/>
      <c r="D62" s="39"/>
      <c r="E62" s="39"/>
      <c r="F62" s="23">
        <v>40776000</v>
      </c>
      <c r="G62" s="69">
        <f t="shared" si="8"/>
        <v>40776000</v>
      </c>
      <c r="H62" s="39"/>
      <c r="I62" s="69">
        <f t="shared" si="9"/>
        <v>40776000</v>
      </c>
      <c r="J62" s="69"/>
      <c r="K62" s="70"/>
      <c r="L62" s="71">
        <f t="shared" si="1"/>
        <v>40776000</v>
      </c>
    </row>
    <row r="63" spans="1:12" ht="15" hidden="1" outlineLevel="1" x14ac:dyDescent="0.25">
      <c r="A63" s="68" t="s">
        <v>70</v>
      </c>
      <c r="B63" s="72"/>
      <c r="C63" s="39"/>
      <c r="D63" s="39"/>
      <c r="E63" s="39"/>
      <c r="F63" s="23">
        <v>50000000</v>
      </c>
      <c r="G63" s="69">
        <f t="shared" si="8"/>
        <v>50000000</v>
      </c>
      <c r="H63" s="39"/>
      <c r="I63" s="69">
        <f t="shared" si="9"/>
        <v>50000000</v>
      </c>
      <c r="J63" s="69"/>
      <c r="K63" s="70"/>
      <c r="L63" s="71">
        <f t="shared" si="1"/>
        <v>50000000</v>
      </c>
    </row>
    <row r="64" spans="1:12" ht="15" hidden="1" outlineLevel="1" x14ac:dyDescent="0.25">
      <c r="A64" s="76" t="s">
        <v>71</v>
      </c>
      <c r="B64" s="72"/>
      <c r="C64" s="39"/>
      <c r="D64" s="39"/>
      <c r="E64" s="39"/>
      <c r="F64" s="23">
        <v>51787203.029400006</v>
      </c>
      <c r="G64" s="69">
        <f t="shared" si="8"/>
        <v>51787203.029400006</v>
      </c>
      <c r="H64" s="39"/>
      <c r="I64" s="69">
        <f t="shared" si="9"/>
        <v>51787203.029400006</v>
      </c>
      <c r="J64" s="69"/>
      <c r="K64" s="70"/>
      <c r="L64" s="71">
        <f t="shared" si="1"/>
        <v>51787203.029400006</v>
      </c>
    </row>
    <row r="65" spans="1:12" ht="15" collapsed="1" x14ac:dyDescent="0.25">
      <c r="A65" s="77" t="s">
        <v>72</v>
      </c>
      <c r="B65" s="72"/>
      <c r="C65" s="39"/>
      <c r="D65" s="39"/>
      <c r="E65" s="39"/>
      <c r="F65" s="18">
        <f>+SUM(F66:F67)</f>
        <v>157413000</v>
      </c>
      <c r="G65" s="18">
        <f>+SUM(G66:G67)</f>
        <v>157413000</v>
      </c>
      <c r="H65" s="39"/>
      <c r="I65" s="18">
        <f>+SUM(I66:I67)</f>
        <v>157413000</v>
      </c>
      <c r="J65" s="18">
        <f>+SUM(J66:J67)</f>
        <v>0</v>
      </c>
      <c r="K65" s="18">
        <f>+SUM(K66:K67)</f>
        <v>0</v>
      </c>
      <c r="L65" s="19">
        <f t="shared" si="1"/>
        <v>157413000</v>
      </c>
    </row>
    <row r="66" spans="1:12" ht="15" hidden="1" outlineLevel="1" x14ac:dyDescent="0.25">
      <c r="A66" s="68" t="s">
        <v>73</v>
      </c>
      <c r="B66" s="72"/>
      <c r="C66" s="39"/>
      <c r="D66" s="39"/>
      <c r="E66" s="39"/>
      <c r="F66" s="23">
        <v>65000000</v>
      </c>
      <c r="G66" s="69">
        <f t="shared" si="8"/>
        <v>65000000</v>
      </c>
      <c r="H66" s="39"/>
      <c r="I66" s="69">
        <f t="shared" si="9"/>
        <v>65000000</v>
      </c>
      <c r="J66" s="69"/>
      <c r="K66" s="70"/>
      <c r="L66" s="71">
        <f t="shared" si="1"/>
        <v>65000000</v>
      </c>
    </row>
    <row r="67" spans="1:12" ht="15" hidden="1" outlineLevel="1" x14ac:dyDescent="0.25">
      <c r="A67" s="68" t="s">
        <v>74</v>
      </c>
      <c r="B67" s="72"/>
      <c r="C67" s="39"/>
      <c r="D67" s="39"/>
      <c r="E67" s="39"/>
      <c r="F67" s="23">
        <v>92413000</v>
      </c>
      <c r="G67" s="69">
        <f t="shared" si="8"/>
        <v>92413000</v>
      </c>
      <c r="H67" s="39"/>
      <c r="I67" s="69">
        <f t="shared" si="9"/>
        <v>92413000</v>
      </c>
      <c r="J67" s="69"/>
      <c r="K67" s="70"/>
      <c r="L67" s="71">
        <f t="shared" si="1"/>
        <v>92413000</v>
      </c>
    </row>
    <row r="68" spans="1:12" ht="15" collapsed="1" x14ac:dyDescent="0.25">
      <c r="A68" s="75" t="s">
        <v>75</v>
      </c>
      <c r="B68" s="72"/>
      <c r="C68" s="39"/>
      <c r="D68" s="39"/>
      <c r="E68" s="39"/>
      <c r="F68" s="18">
        <f>+SUM(F69:F70)</f>
        <v>213421881.4912</v>
      </c>
      <c r="G68" s="18">
        <f>+SUM(G69:G70)</f>
        <v>213421881.4912</v>
      </c>
      <c r="H68" s="39"/>
      <c r="I68" s="18">
        <f>+SUM(I69:I70)</f>
        <v>213421881.4912</v>
      </c>
      <c r="J68" s="18">
        <f>+SUM(J69:J70)</f>
        <v>0</v>
      </c>
      <c r="K68" s="18">
        <f>+SUM(K69:K70)</f>
        <v>0</v>
      </c>
      <c r="L68" s="19">
        <f t="shared" si="1"/>
        <v>213421881.4912</v>
      </c>
    </row>
    <row r="69" spans="1:12" ht="15" hidden="1" outlineLevel="1" x14ac:dyDescent="0.25">
      <c r="A69" s="68" t="s">
        <v>76</v>
      </c>
      <c r="B69" s="72"/>
      <c r="C69" s="39"/>
      <c r="D69" s="39"/>
      <c r="E69" s="39"/>
      <c r="F69" s="69">
        <v>143421881.4912</v>
      </c>
      <c r="G69" s="69">
        <f t="shared" si="8"/>
        <v>143421881.4912</v>
      </c>
      <c r="H69" s="39"/>
      <c r="I69" s="69">
        <f t="shared" si="9"/>
        <v>143421881.4912</v>
      </c>
      <c r="J69" s="69"/>
      <c r="K69" s="70"/>
      <c r="L69" s="71">
        <f t="shared" si="1"/>
        <v>143421881.4912</v>
      </c>
    </row>
    <row r="70" spans="1:12" ht="15" hidden="1" outlineLevel="1" x14ac:dyDescent="0.25">
      <c r="A70" s="68" t="s">
        <v>77</v>
      </c>
      <c r="B70" s="72"/>
      <c r="C70" s="39"/>
      <c r="D70" s="39"/>
      <c r="E70" s="39"/>
      <c r="F70" s="69">
        <v>70000000</v>
      </c>
      <c r="G70" s="69">
        <f t="shared" si="8"/>
        <v>70000000</v>
      </c>
      <c r="H70" s="39"/>
      <c r="I70" s="69">
        <f t="shared" si="9"/>
        <v>70000000</v>
      </c>
      <c r="J70" s="69"/>
      <c r="K70" s="70"/>
      <c r="L70" s="71">
        <f t="shared" si="1"/>
        <v>70000000</v>
      </c>
    </row>
    <row r="71" spans="1:12" ht="15" collapsed="1" x14ac:dyDescent="0.25">
      <c r="A71" s="77" t="s">
        <v>78</v>
      </c>
      <c r="B71" s="78"/>
      <c r="C71" s="79"/>
      <c r="D71" s="79"/>
      <c r="E71" s="79"/>
      <c r="F71" s="18">
        <f>SUM(F72:F78)</f>
        <v>804651340</v>
      </c>
      <c r="G71" s="18">
        <f>SUM(G72:G78)</f>
        <v>804651340</v>
      </c>
      <c r="H71" s="79"/>
      <c r="I71" s="18">
        <f>SUM(I72:I78)</f>
        <v>804651340</v>
      </c>
      <c r="J71" s="18">
        <f>SUM(J72:J78)</f>
        <v>0</v>
      </c>
      <c r="K71" s="18">
        <f>SUM(K72:K78)</f>
        <v>0</v>
      </c>
      <c r="L71" s="19">
        <f t="shared" si="1"/>
        <v>804651340</v>
      </c>
    </row>
    <row r="72" spans="1:12" ht="15" hidden="1" outlineLevel="1" x14ac:dyDescent="0.25">
      <c r="A72" s="68" t="s">
        <v>79</v>
      </c>
      <c r="B72" s="72"/>
      <c r="C72" s="39"/>
      <c r="D72" s="39"/>
      <c r="E72" s="39"/>
      <c r="F72" s="23">
        <v>71800000</v>
      </c>
      <c r="G72" s="69">
        <f t="shared" ref="G72:G78" si="10">+B72+C72+D72+E72+F72</f>
        <v>71800000</v>
      </c>
      <c r="H72" s="39"/>
      <c r="I72" s="69">
        <f t="shared" ref="I72:I78" si="11">+H72+G72</f>
        <v>71800000</v>
      </c>
      <c r="J72" s="69"/>
      <c r="K72" s="70"/>
      <c r="L72" s="71">
        <f t="shared" ref="L72:L135" si="12">+I72+J72+K72</f>
        <v>71800000</v>
      </c>
    </row>
    <row r="73" spans="1:12" ht="15" hidden="1" outlineLevel="1" x14ac:dyDescent="0.25">
      <c r="A73" s="68" t="s">
        <v>80</v>
      </c>
      <c r="B73" s="72"/>
      <c r="C73" s="39"/>
      <c r="D73" s="39"/>
      <c r="E73" s="39"/>
      <c r="F73" s="23">
        <v>202851340</v>
      </c>
      <c r="G73" s="69">
        <f t="shared" si="10"/>
        <v>202851340</v>
      </c>
      <c r="H73" s="39"/>
      <c r="I73" s="69">
        <f t="shared" si="11"/>
        <v>202851340</v>
      </c>
      <c r="J73" s="69"/>
      <c r="K73" s="70"/>
      <c r="L73" s="71">
        <f t="shared" si="12"/>
        <v>202851340</v>
      </c>
    </row>
    <row r="74" spans="1:12" ht="15" hidden="1" outlineLevel="1" x14ac:dyDescent="0.25">
      <c r="A74" s="68" t="s">
        <v>81</v>
      </c>
      <c r="B74" s="72"/>
      <c r="C74" s="39"/>
      <c r="D74" s="39"/>
      <c r="E74" s="39"/>
      <c r="F74" s="23">
        <v>270000000</v>
      </c>
      <c r="G74" s="69">
        <f t="shared" si="10"/>
        <v>270000000</v>
      </c>
      <c r="H74" s="39"/>
      <c r="I74" s="69">
        <f t="shared" si="11"/>
        <v>270000000</v>
      </c>
      <c r="J74" s="69"/>
      <c r="K74" s="70"/>
      <c r="L74" s="71">
        <f t="shared" si="12"/>
        <v>270000000</v>
      </c>
    </row>
    <row r="75" spans="1:12" ht="15" hidden="1" outlineLevel="1" x14ac:dyDescent="0.25">
      <c r="A75" s="68" t="s">
        <v>82</v>
      </c>
      <c r="B75" s="72"/>
      <c r="C75" s="39"/>
      <c r="D75" s="39"/>
      <c r="E75" s="39"/>
      <c r="F75" s="23">
        <v>90000000</v>
      </c>
      <c r="G75" s="69">
        <f t="shared" si="10"/>
        <v>90000000</v>
      </c>
      <c r="H75" s="39"/>
      <c r="I75" s="69">
        <f t="shared" si="11"/>
        <v>90000000</v>
      </c>
      <c r="J75" s="69"/>
      <c r="K75" s="70"/>
      <c r="L75" s="71">
        <f t="shared" si="12"/>
        <v>90000000</v>
      </c>
    </row>
    <row r="76" spans="1:12" ht="15" hidden="1" outlineLevel="1" x14ac:dyDescent="0.25">
      <c r="A76" s="68" t="s">
        <v>83</v>
      </c>
      <c r="B76" s="72"/>
      <c r="C76" s="39"/>
      <c r="D76" s="39"/>
      <c r="E76" s="39"/>
      <c r="F76" s="23">
        <v>30000000</v>
      </c>
      <c r="G76" s="69">
        <f t="shared" si="10"/>
        <v>30000000</v>
      </c>
      <c r="H76" s="39"/>
      <c r="I76" s="69">
        <f t="shared" si="11"/>
        <v>30000000</v>
      </c>
      <c r="J76" s="69"/>
      <c r="K76" s="70"/>
      <c r="L76" s="71">
        <f t="shared" si="12"/>
        <v>30000000</v>
      </c>
    </row>
    <row r="77" spans="1:12" ht="15" hidden="1" outlineLevel="1" x14ac:dyDescent="0.25">
      <c r="A77" s="68" t="s">
        <v>84</v>
      </c>
      <c r="B77" s="72"/>
      <c r="C77" s="39"/>
      <c r="D77" s="39"/>
      <c r="E77" s="39"/>
      <c r="F77" s="23">
        <v>30000000</v>
      </c>
      <c r="G77" s="69">
        <f t="shared" si="10"/>
        <v>30000000</v>
      </c>
      <c r="H77" s="39"/>
      <c r="I77" s="69">
        <f t="shared" si="11"/>
        <v>30000000</v>
      </c>
      <c r="J77" s="69"/>
      <c r="K77" s="70"/>
      <c r="L77" s="71">
        <f t="shared" si="12"/>
        <v>30000000</v>
      </c>
    </row>
    <row r="78" spans="1:12" ht="29.25" hidden="1" outlineLevel="1" x14ac:dyDescent="0.25">
      <c r="A78" s="80" t="s">
        <v>85</v>
      </c>
      <c r="B78" s="72"/>
      <c r="C78" s="39"/>
      <c r="D78" s="39"/>
      <c r="E78" s="39"/>
      <c r="F78" s="23">
        <v>110000000</v>
      </c>
      <c r="G78" s="69">
        <f t="shared" si="10"/>
        <v>110000000</v>
      </c>
      <c r="H78" s="39"/>
      <c r="I78" s="69">
        <f t="shared" si="11"/>
        <v>110000000</v>
      </c>
      <c r="J78" s="69"/>
      <c r="K78" s="70"/>
      <c r="L78" s="71">
        <f t="shared" si="12"/>
        <v>110000000</v>
      </c>
    </row>
    <row r="79" spans="1:12" ht="17.25" customHeight="1" collapsed="1" x14ac:dyDescent="0.25">
      <c r="A79" s="75" t="s">
        <v>86</v>
      </c>
      <c r="B79" s="72"/>
      <c r="C79" s="39"/>
      <c r="D79" s="39"/>
      <c r="E79" s="39"/>
      <c r="F79" s="18">
        <f>SUM(F80:F83)</f>
        <v>157893748</v>
      </c>
      <c r="G79" s="18">
        <f>SUM(G80:G83)</f>
        <v>157893748</v>
      </c>
      <c r="H79" s="39"/>
      <c r="I79" s="18">
        <f>SUM(I80:I83)</f>
        <v>157893748</v>
      </c>
      <c r="J79" s="18">
        <f>SUM(J80:J83)</f>
        <v>0</v>
      </c>
      <c r="K79" s="18">
        <f>SUM(K80:K83)</f>
        <v>0</v>
      </c>
      <c r="L79" s="19">
        <f t="shared" si="12"/>
        <v>157893748</v>
      </c>
    </row>
    <row r="80" spans="1:12" ht="15" hidden="1" outlineLevel="1" x14ac:dyDescent="0.25">
      <c r="A80" s="68" t="s">
        <v>87</v>
      </c>
      <c r="B80" s="72"/>
      <c r="C80" s="39"/>
      <c r="D80" s="39"/>
      <c r="E80" s="39"/>
      <c r="F80" s="23">
        <v>33000000</v>
      </c>
      <c r="G80" s="69">
        <f>+B80+C80+D80+E80+F80</f>
        <v>33000000</v>
      </c>
      <c r="H80" s="39"/>
      <c r="I80" s="69">
        <f>+H80+G80</f>
        <v>33000000</v>
      </c>
      <c r="J80" s="69"/>
      <c r="K80" s="70"/>
      <c r="L80" s="71">
        <f t="shared" si="12"/>
        <v>33000000</v>
      </c>
    </row>
    <row r="81" spans="1:12" ht="15" hidden="1" outlineLevel="1" x14ac:dyDescent="0.25">
      <c r="A81" s="68" t="s">
        <v>88</v>
      </c>
      <c r="B81" s="72"/>
      <c r="C81" s="39"/>
      <c r="D81" s="39"/>
      <c r="E81" s="39"/>
      <c r="F81" s="23">
        <v>24893748.000000004</v>
      </c>
      <c r="G81" s="69">
        <f>+B81+C81+D81+E81+F81</f>
        <v>24893748.000000004</v>
      </c>
      <c r="H81" s="39"/>
      <c r="I81" s="69">
        <f>+H81+G81</f>
        <v>24893748.000000004</v>
      </c>
      <c r="J81" s="69"/>
      <c r="K81" s="70"/>
      <c r="L81" s="71">
        <f t="shared" si="12"/>
        <v>24893748.000000004</v>
      </c>
    </row>
    <row r="82" spans="1:12" ht="15" hidden="1" outlineLevel="1" x14ac:dyDescent="0.25">
      <c r="A82" s="68" t="s">
        <v>89</v>
      </c>
      <c r="B82" s="72"/>
      <c r="C82" s="39"/>
      <c r="D82" s="39"/>
      <c r="E82" s="39"/>
      <c r="F82" s="23">
        <v>25000000</v>
      </c>
      <c r="G82" s="69">
        <f>+B82+C82+D82+E82+F82</f>
        <v>25000000</v>
      </c>
      <c r="H82" s="39"/>
      <c r="I82" s="69">
        <f>+H82+G82</f>
        <v>25000000</v>
      </c>
      <c r="J82" s="69"/>
      <c r="K82" s="70"/>
      <c r="L82" s="71">
        <f t="shared" si="12"/>
        <v>25000000</v>
      </c>
    </row>
    <row r="83" spans="1:12" ht="15" hidden="1" outlineLevel="1" x14ac:dyDescent="0.25">
      <c r="A83" s="68" t="s">
        <v>90</v>
      </c>
      <c r="B83" s="72"/>
      <c r="C83" s="39"/>
      <c r="D83" s="39"/>
      <c r="E83" s="39"/>
      <c r="F83" s="23">
        <v>75000000</v>
      </c>
      <c r="G83" s="69">
        <f>+B83+C83+D83+E83+F83</f>
        <v>75000000</v>
      </c>
      <c r="H83" s="39"/>
      <c r="I83" s="69">
        <f>+H83+G83</f>
        <v>75000000</v>
      </c>
      <c r="J83" s="69"/>
      <c r="K83" s="70"/>
      <c r="L83" s="71">
        <f t="shared" si="12"/>
        <v>75000000</v>
      </c>
    </row>
    <row r="84" spans="1:12" ht="15" hidden="1" outlineLevel="1" x14ac:dyDescent="0.25">
      <c r="A84" s="68"/>
      <c r="B84" s="72"/>
      <c r="C84" s="39"/>
      <c r="D84" s="39"/>
      <c r="E84" s="39"/>
      <c r="F84" s="69"/>
      <c r="G84" s="69"/>
      <c r="H84" s="39"/>
      <c r="I84" s="69"/>
      <c r="J84" s="69"/>
      <c r="K84" s="70"/>
      <c r="L84" s="71"/>
    </row>
    <row r="85" spans="1:12" s="63" customFormat="1" ht="30" collapsed="1" x14ac:dyDescent="0.25">
      <c r="A85" s="60" t="s">
        <v>91</v>
      </c>
      <c r="B85" s="61"/>
      <c r="C85" s="61">
        <f>+C113</f>
        <v>844470153.83850002</v>
      </c>
      <c r="D85" s="61"/>
      <c r="E85" s="61">
        <f>+E86</f>
        <v>5333730331.8923998</v>
      </c>
      <c r="F85" s="61"/>
      <c r="G85" s="61">
        <f>SUM(B85:F85)</f>
        <v>6178200485.7308998</v>
      </c>
      <c r="H85" s="61"/>
      <c r="I85" s="61">
        <f>+H85+G85</f>
        <v>6178200485.7308998</v>
      </c>
      <c r="J85" s="61">
        <f>+J86</f>
        <v>0</v>
      </c>
      <c r="K85" s="61">
        <f>+K86</f>
        <v>50000000</v>
      </c>
      <c r="L85" s="62">
        <f t="shared" si="12"/>
        <v>6228200485.7308998</v>
      </c>
    </row>
    <row r="86" spans="1:12" ht="15" x14ac:dyDescent="0.25">
      <c r="A86" s="81" t="s">
        <v>92</v>
      </c>
      <c r="B86" s="39"/>
      <c r="C86" s="65"/>
      <c r="D86" s="65"/>
      <c r="E86" s="79">
        <f>+E87+E92+E99+E106+E109</f>
        <v>5333730331.8923998</v>
      </c>
      <c r="F86" s="65"/>
      <c r="G86" s="79">
        <f t="shared" ref="G86:G98" si="13">+B86+C86+D86+E86+F86</f>
        <v>5333730331.8923998</v>
      </c>
      <c r="H86" s="65"/>
      <c r="I86" s="79">
        <f>+H86+G86</f>
        <v>5333730331.8923998</v>
      </c>
      <c r="J86" s="79">
        <f>+J87+J92+J99+J106+J109</f>
        <v>0</v>
      </c>
      <c r="K86" s="79">
        <f>+K87+K92+K99+K106+K109</f>
        <v>50000000</v>
      </c>
      <c r="L86" s="82">
        <f t="shared" si="12"/>
        <v>5383730331.8923998</v>
      </c>
    </row>
    <row r="87" spans="1:12" ht="15" x14ac:dyDescent="0.25">
      <c r="A87" s="83" t="s">
        <v>93</v>
      </c>
      <c r="B87" s="65"/>
      <c r="C87" s="39"/>
      <c r="D87" s="39"/>
      <c r="E87" s="79">
        <f>+SUM(E88:E91)</f>
        <v>1458325107.7059999</v>
      </c>
      <c r="F87" s="39"/>
      <c r="G87" s="79">
        <f>+SUM(G88:G91)</f>
        <v>1458325107.7059999</v>
      </c>
      <c r="H87" s="39"/>
      <c r="I87" s="79">
        <f>+SUM(I88:I91)</f>
        <v>1458325107.7059999</v>
      </c>
      <c r="J87" s="79">
        <f>+SUM(J88:J91)</f>
        <v>0</v>
      </c>
      <c r="K87" s="79">
        <f>+SUM(K88:K91)</f>
        <v>50000000</v>
      </c>
      <c r="L87" s="82">
        <f t="shared" si="12"/>
        <v>1508325107.7059999</v>
      </c>
    </row>
    <row r="88" spans="1:12" ht="15" hidden="1" outlineLevel="1" x14ac:dyDescent="0.25">
      <c r="A88" s="76" t="s">
        <v>94</v>
      </c>
      <c r="B88" s="65"/>
      <c r="C88" s="39"/>
      <c r="D88" s="39"/>
      <c r="E88" s="23">
        <v>1084430693.8</v>
      </c>
      <c r="F88" s="39"/>
      <c r="G88" s="69">
        <f t="shared" si="13"/>
        <v>1084430693.8</v>
      </c>
      <c r="H88" s="39"/>
      <c r="I88" s="69">
        <f>+H88+G88</f>
        <v>1084430693.8</v>
      </c>
      <c r="J88" s="69">
        <v>0</v>
      </c>
      <c r="K88" s="84">
        <v>50000000</v>
      </c>
      <c r="L88" s="71">
        <f t="shared" si="12"/>
        <v>1134430693.8</v>
      </c>
    </row>
    <row r="89" spans="1:12" ht="15" hidden="1" outlineLevel="1" x14ac:dyDescent="0.25">
      <c r="A89" s="76" t="s">
        <v>95</v>
      </c>
      <c r="B89" s="65"/>
      <c r="C89" s="39"/>
      <c r="D89" s="39"/>
      <c r="E89" s="23">
        <v>81725775.5</v>
      </c>
      <c r="F89" s="39"/>
      <c r="G89" s="69">
        <f t="shared" si="13"/>
        <v>81725775.5</v>
      </c>
      <c r="H89" s="39"/>
      <c r="I89" s="69">
        <f>+H89+G89</f>
        <v>81725775.5</v>
      </c>
      <c r="J89" s="69">
        <v>0</v>
      </c>
      <c r="K89" s="70">
        <v>0</v>
      </c>
      <c r="L89" s="71">
        <f t="shared" si="12"/>
        <v>81725775.5</v>
      </c>
    </row>
    <row r="90" spans="1:12" ht="15" hidden="1" outlineLevel="1" x14ac:dyDescent="0.25">
      <c r="A90" s="76" t="s">
        <v>96</v>
      </c>
      <c r="B90" s="65"/>
      <c r="C90" s="39"/>
      <c r="D90" s="39"/>
      <c r="E90" s="23">
        <v>44203358.405999996</v>
      </c>
      <c r="F90" s="39"/>
      <c r="G90" s="69">
        <f t="shared" si="13"/>
        <v>44203358.405999996</v>
      </c>
      <c r="H90" s="39"/>
      <c r="I90" s="69">
        <f>+H90+G90</f>
        <v>44203358.405999996</v>
      </c>
      <c r="J90" s="69">
        <v>0</v>
      </c>
      <c r="K90" s="70">
        <v>0</v>
      </c>
      <c r="L90" s="71">
        <f t="shared" si="12"/>
        <v>44203358.405999996</v>
      </c>
    </row>
    <row r="91" spans="1:12" ht="15" hidden="1" outlineLevel="1" x14ac:dyDescent="0.25">
      <c r="A91" s="76" t="s">
        <v>97</v>
      </c>
      <c r="B91" s="65"/>
      <c r="C91" s="39"/>
      <c r="D91" s="39"/>
      <c r="E91" s="23">
        <v>247965280</v>
      </c>
      <c r="F91" s="39"/>
      <c r="G91" s="69">
        <f t="shared" si="13"/>
        <v>247965280</v>
      </c>
      <c r="H91" s="39"/>
      <c r="I91" s="69">
        <f>+H91+G91</f>
        <v>247965280</v>
      </c>
      <c r="J91" s="69">
        <v>0</v>
      </c>
      <c r="K91" s="70">
        <v>0</v>
      </c>
      <c r="L91" s="71">
        <f t="shared" si="12"/>
        <v>247965280</v>
      </c>
    </row>
    <row r="92" spans="1:12" ht="15" collapsed="1" x14ac:dyDescent="0.25">
      <c r="A92" s="83" t="s">
        <v>98</v>
      </c>
      <c r="B92" s="65"/>
      <c r="C92" s="39"/>
      <c r="D92" s="39"/>
      <c r="E92" s="79">
        <f>+E93+E97</f>
        <v>376640000</v>
      </c>
      <c r="F92" s="39"/>
      <c r="G92" s="79">
        <f>+G93+G97</f>
        <v>376640000</v>
      </c>
      <c r="H92" s="39"/>
      <c r="I92" s="79">
        <f>+I93+I97</f>
        <v>376640000</v>
      </c>
      <c r="J92" s="79">
        <f>+J93+J97</f>
        <v>0</v>
      </c>
      <c r="K92" s="79">
        <f>+K93+K97</f>
        <v>0</v>
      </c>
      <c r="L92" s="82">
        <f t="shared" si="12"/>
        <v>376640000</v>
      </c>
    </row>
    <row r="93" spans="1:12" ht="15" hidden="1" outlineLevel="1" x14ac:dyDescent="0.25">
      <c r="A93" s="85" t="s">
        <v>99</v>
      </c>
      <c r="B93" s="65"/>
      <c r="C93" s="39"/>
      <c r="D93" s="39"/>
      <c r="E93" s="79">
        <f>+SUM(E94:E96)</f>
        <v>233200000</v>
      </c>
      <c r="F93" s="39"/>
      <c r="G93" s="79">
        <f>+SUM(G94:G96)</f>
        <v>233200000</v>
      </c>
      <c r="H93" s="39"/>
      <c r="I93" s="79">
        <f>+SUM(I94:I96)</f>
        <v>233200000</v>
      </c>
      <c r="J93" s="79">
        <f>+SUM(J94:J96)</f>
        <v>0</v>
      </c>
      <c r="K93" s="79">
        <f>+SUM(K94:K96)</f>
        <v>0</v>
      </c>
      <c r="L93" s="82">
        <f t="shared" si="12"/>
        <v>233200000</v>
      </c>
    </row>
    <row r="94" spans="1:12" ht="15" hidden="1" outlineLevel="2" x14ac:dyDescent="0.25">
      <c r="A94" s="68" t="s">
        <v>100</v>
      </c>
      <c r="B94" s="65"/>
      <c r="C94" s="22"/>
      <c r="D94" s="22"/>
      <c r="E94" s="23">
        <v>68400000</v>
      </c>
      <c r="F94" s="39"/>
      <c r="G94" s="69">
        <f t="shared" si="13"/>
        <v>68400000</v>
      </c>
      <c r="H94" s="69"/>
      <c r="I94" s="69">
        <f>+H94+G94</f>
        <v>68400000</v>
      </c>
      <c r="J94" s="69">
        <v>0</v>
      </c>
      <c r="K94" s="70"/>
      <c r="L94" s="71">
        <f t="shared" si="12"/>
        <v>68400000</v>
      </c>
    </row>
    <row r="95" spans="1:12" ht="15" hidden="1" outlineLevel="2" x14ac:dyDescent="0.25">
      <c r="A95" s="68" t="s">
        <v>101</v>
      </c>
      <c r="B95" s="65"/>
      <c r="C95" s="22"/>
      <c r="D95" s="22"/>
      <c r="E95" s="23">
        <v>92000000</v>
      </c>
      <c r="F95" s="39"/>
      <c r="G95" s="69">
        <f t="shared" si="13"/>
        <v>92000000</v>
      </c>
      <c r="H95" s="39"/>
      <c r="I95" s="69">
        <f>+H95+G95</f>
        <v>92000000</v>
      </c>
      <c r="J95" s="69">
        <v>0</v>
      </c>
      <c r="K95" s="70"/>
      <c r="L95" s="71">
        <f t="shared" si="12"/>
        <v>92000000</v>
      </c>
    </row>
    <row r="96" spans="1:12" ht="15" hidden="1" outlineLevel="2" x14ac:dyDescent="0.25">
      <c r="A96" s="68" t="s">
        <v>102</v>
      </c>
      <c r="B96" s="65"/>
      <c r="C96" s="22"/>
      <c r="D96" s="22"/>
      <c r="E96" s="23">
        <v>72800000</v>
      </c>
      <c r="F96" s="39"/>
      <c r="G96" s="69">
        <f t="shared" si="13"/>
        <v>72800000</v>
      </c>
      <c r="H96" s="39"/>
      <c r="I96" s="69">
        <f>+H96+G96</f>
        <v>72800000</v>
      </c>
      <c r="J96" s="69">
        <v>0</v>
      </c>
      <c r="K96" s="70"/>
      <c r="L96" s="71">
        <f t="shared" si="12"/>
        <v>72800000</v>
      </c>
    </row>
    <row r="97" spans="1:12" s="67" customFormat="1" ht="15" hidden="1" outlineLevel="1" x14ac:dyDescent="0.25">
      <c r="A97" s="85" t="s">
        <v>103</v>
      </c>
      <c r="B97" s="65"/>
      <c r="C97" s="37"/>
      <c r="D97" s="37"/>
      <c r="E97" s="18">
        <f>+E98</f>
        <v>143440000</v>
      </c>
      <c r="F97" s="65"/>
      <c r="G97" s="18">
        <f>+G98</f>
        <v>143440000</v>
      </c>
      <c r="H97" s="65"/>
      <c r="I97" s="18">
        <f>+I98</f>
        <v>143440000</v>
      </c>
      <c r="J97" s="18">
        <f>+J98</f>
        <v>0</v>
      </c>
      <c r="K97" s="18">
        <f>+K98</f>
        <v>0</v>
      </c>
      <c r="L97" s="19">
        <f t="shared" si="12"/>
        <v>143440000</v>
      </c>
    </row>
    <row r="98" spans="1:12" ht="15" hidden="1" outlineLevel="2" x14ac:dyDescent="0.25">
      <c r="A98" s="68" t="s">
        <v>104</v>
      </c>
      <c r="B98" s="65"/>
      <c r="C98" s="22"/>
      <c r="D98" s="22"/>
      <c r="E98" s="23">
        <v>143440000</v>
      </c>
      <c r="F98" s="39"/>
      <c r="G98" s="69">
        <f t="shared" si="13"/>
        <v>143440000</v>
      </c>
      <c r="H98" s="39"/>
      <c r="I98" s="69">
        <f>+H98+G98</f>
        <v>143440000</v>
      </c>
      <c r="J98" s="69">
        <v>0</v>
      </c>
      <c r="K98" s="70"/>
      <c r="L98" s="71">
        <f t="shared" si="12"/>
        <v>143440000</v>
      </c>
    </row>
    <row r="99" spans="1:12" ht="15" collapsed="1" x14ac:dyDescent="0.25">
      <c r="A99" s="83" t="s">
        <v>105</v>
      </c>
      <c r="B99" s="65"/>
      <c r="C99" s="22"/>
      <c r="D99" s="22"/>
      <c r="E99" s="18">
        <f>+SUM(E100:E105)</f>
        <v>468460000</v>
      </c>
      <c r="F99" s="39"/>
      <c r="G99" s="18">
        <f>+SUM(G100:G105)</f>
        <v>468460000</v>
      </c>
      <c r="H99" s="39"/>
      <c r="I99" s="18">
        <f>+SUM(I100:I105)</f>
        <v>468460000</v>
      </c>
      <c r="J99" s="18">
        <f>+SUM(J100:J105)</f>
        <v>0</v>
      </c>
      <c r="K99" s="18">
        <f>+SUM(K100:K105)</f>
        <v>0</v>
      </c>
      <c r="L99" s="19">
        <f t="shared" si="12"/>
        <v>468460000</v>
      </c>
    </row>
    <row r="100" spans="1:12" ht="15" hidden="1" outlineLevel="1" x14ac:dyDescent="0.25">
      <c r="A100" s="86" t="s">
        <v>106</v>
      </c>
      <c r="B100" s="65"/>
      <c r="C100" s="22"/>
      <c r="D100" s="22"/>
      <c r="E100" s="22">
        <v>121500000</v>
      </c>
      <c r="F100" s="39"/>
      <c r="G100" s="69">
        <f t="shared" ref="G100:G105" si="14">+B100+C100+D100+E100+F100</f>
        <v>121500000</v>
      </c>
      <c r="H100" s="39"/>
      <c r="I100" s="69">
        <f t="shared" ref="I100:J105" si="15">+G100</f>
        <v>121500000</v>
      </c>
      <c r="J100" s="69">
        <f t="shared" si="15"/>
        <v>0</v>
      </c>
      <c r="K100" s="70"/>
      <c r="L100" s="71">
        <f t="shared" si="12"/>
        <v>121500000</v>
      </c>
    </row>
    <row r="101" spans="1:12" ht="15" hidden="1" outlineLevel="1" x14ac:dyDescent="0.25">
      <c r="A101" s="86" t="s">
        <v>107</v>
      </c>
      <c r="B101" s="65"/>
      <c r="C101" s="22"/>
      <c r="D101" s="22"/>
      <c r="E101" s="22">
        <v>150000000</v>
      </c>
      <c r="F101" s="39"/>
      <c r="G101" s="69">
        <f t="shared" si="14"/>
        <v>150000000</v>
      </c>
      <c r="H101" s="39"/>
      <c r="I101" s="69">
        <f t="shared" si="15"/>
        <v>150000000</v>
      </c>
      <c r="J101" s="69">
        <f t="shared" si="15"/>
        <v>0</v>
      </c>
      <c r="K101" s="70"/>
      <c r="L101" s="71">
        <f t="shared" si="12"/>
        <v>150000000</v>
      </c>
    </row>
    <row r="102" spans="1:12" ht="15" hidden="1" outlineLevel="1" x14ac:dyDescent="0.25">
      <c r="A102" s="86" t="s">
        <v>108</v>
      </c>
      <c r="B102" s="65"/>
      <c r="C102" s="22"/>
      <c r="D102" s="22"/>
      <c r="E102" s="22">
        <v>70000000</v>
      </c>
      <c r="F102" s="39"/>
      <c r="G102" s="69">
        <f t="shared" si="14"/>
        <v>70000000</v>
      </c>
      <c r="H102" s="69"/>
      <c r="I102" s="69">
        <f t="shared" si="15"/>
        <v>70000000</v>
      </c>
      <c r="J102" s="69">
        <f t="shared" si="15"/>
        <v>0</v>
      </c>
      <c r="K102" s="70"/>
      <c r="L102" s="71">
        <f t="shared" si="12"/>
        <v>70000000</v>
      </c>
    </row>
    <row r="103" spans="1:12" ht="15" hidden="1" outlineLevel="1" x14ac:dyDescent="0.25">
      <c r="A103" s="86" t="s">
        <v>109</v>
      </c>
      <c r="B103" s="65"/>
      <c r="C103" s="22"/>
      <c r="D103" s="22"/>
      <c r="E103" s="23">
        <v>5460000</v>
      </c>
      <c r="F103" s="39"/>
      <c r="G103" s="69">
        <f t="shared" si="14"/>
        <v>5460000</v>
      </c>
      <c r="H103" s="69"/>
      <c r="I103" s="69">
        <f t="shared" si="15"/>
        <v>5460000</v>
      </c>
      <c r="J103" s="69">
        <f t="shared" si="15"/>
        <v>0</v>
      </c>
      <c r="K103" s="70"/>
      <c r="L103" s="71">
        <f t="shared" si="12"/>
        <v>5460000</v>
      </c>
    </row>
    <row r="104" spans="1:12" ht="15" hidden="1" outlineLevel="1" x14ac:dyDescent="0.25">
      <c r="A104" s="86" t="s">
        <v>110</v>
      </c>
      <c r="B104" s="65"/>
      <c r="C104" s="22"/>
      <c r="D104" s="22"/>
      <c r="E104" s="23">
        <v>71500000</v>
      </c>
      <c r="F104" s="39"/>
      <c r="G104" s="69">
        <f t="shared" si="14"/>
        <v>71500000</v>
      </c>
      <c r="H104" s="69"/>
      <c r="I104" s="69">
        <f t="shared" si="15"/>
        <v>71500000</v>
      </c>
      <c r="J104" s="69">
        <f t="shared" si="15"/>
        <v>0</v>
      </c>
      <c r="K104" s="70"/>
      <c r="L104" s="71">
        <f t="shared" si="12"/>
        <v>71500000</v>
      </c>
    </row>
    <row r="105" spans="1:12" ht="15" hidden="1" outlineLevel="1" x14ac:dyDescent="0.25">
      <c r="A105" s="86" t="s">
        <v>111</v>
      </c>
      <c r="B105" s="65"/>
      <c r="C105" s="22"/>
      <c r="D105" s="22"/>
      <c r="E105" s="23">
        <v>50000000</v>
      </c>
      <c r="F105" s="39"/>
      <c r="G105" s="69">
        <f t="shared" si="14"/>
        <v>50000000</v>
      </c>
      <c r="H105" s="69"/>
      <c r="I105" s="69">
        <f t="shared" si="15"/>
        <v>50000000</v>
      </c>
      <c r="J105" s="69">
        <f t="shared" si="15"/>
        <v>0</v>
      </c>
      <c r="K105" s="70"/>
      <c r="L105" s="71">
        <f t="shared" si="12"/>
        <v>50000000</v>
      </c>
    </row>
    <row r="106" spans="1:12" ht="15" collapsed="1" x14ac:dyDescent="0.25">
      <c r="A106" s="83" t="s">
        <v>112</v>
      </c>
      <c r="B106" s="39"/>
      <c r="C106" s="22"/>
      <c r="D106" s="22"/>
      <c r="E106" s="18">
        <f>+SUM(E107:E108)</f>
        <v>369512910.80000001</v>
      </c>
      <c r="F106" s="39"/>
      <c r="G106" s="18">
        <f>+SUM(G107:G108)</f>
        <v>369512910.80000001</v>
      </c>
      <c r="H106" s="65"/>
      <c r="I106" s="18">
        <f>+SUM(I107:I108)</f>
        <v>369512910.80000001</v>
      </c>
      <c r="J106" s="18">
        <f>+SUM(J107:J108)</f>
        <v>0</v>
      </c>
      <c r="K106" s="18">
        <f>+SUM(K107:K108)</f>
        <v>0</v>
      </c>
      <c r="L106" s="19">
        <f t="shared" si="12"/>
        <v>369512910.80000001</v>
      </c>
    </row>
    <row r="107" spans="1:12" ht="15" hidden="1" outlineLevel="1" x14ac:dyDescent="0.25">
      <c r="A107" s="87" t="s">
        <v>113</v>
      </c>
      <c r="B107" s="39"/>
      <c r="C107" s="22"/>
      <c r="D107" s="22"/>
      <c r="E107" s="23">
        <v>129512910.8</v>
      </c>
      <c r="F107" s="39"/>
      <c r="G107" s="69">
        <f>+B107+C107+D107+E107+F107</f>
        <v>129512910.8</v>
      </c>
      <c r="H107" s="65"/>
      <c r="I107" s="69">
        <f>+H107+G107</f>
        <v>129512910.8</v>
      </c>
      <c r="J107" s="69"/>
      <c r="K107" s="70"/>
      <c r="L107" s="71">
        <f t="shared" si="12"/>
        <v>129512910.8</v>
      </c>
    </row>
    <row r="108" spans="1:12" ht="15" hidden="1" outlineLevel="1" x14ac:dyDescent="0.25">
      <c r="A108" s="87" t="s">
        <v>114</v>
      </c>
      <c r="B108" s="39"/>
      <c r="C108" s="22"/>
      <c r="D108" s="22"/>
      <c r="E108" s="23">
        <v>240000000</v>
      </c>
      <c r="F108" s="39"/>
      <c r="G108" s="69">
        <f>+B108+C108+D108+E108+F108</f>
        <v>240000000</v>
      </c>
      <c r="H108" s="65"/>
      <c r="I108" s="69">
        <f>+H108+G108</f>
        <v>240000000</v>
      </c>
      <c r="J108" s="69"/>
      <c r="K108" s="70"/>
      <c r="L108" s="71">
        <f t="shared" si="12"/>
        <v>240000000</v>
      </c>
    </row>
    <row r="109" spans="1:12" ht="15" collapsed="1" x14ac:dyDescent="0.25">
      <c r="A109" s="35" t="s">
        <v>115</v>
      </c>
      <c r="B109" s="39"/>
      <c r="C109" s="22"/>
      <c r="D109" s="22"/>
      <c r="E109" s="18">
        <f>+SUM(E110:E112)</f>
        <v>2660792313.3863997</v>
      </c>
      <c r="F109" s="39"/>
      <c r="G109" s="18">
        <f>+SUM(G110:G112)</f>
        <v>2660792313.3863997</v>
      </c>
      <c r="H109" s="79"/>
      <c r="I109" s="18">
        <f>+SUM(I110:I112)</f>
        <v>2660792313.3863997</v>
      </c>
      <c r="J109" s="18">
        <f>+SUM(J110:J112)</f>
        <v>0</v>
      </c>
      <c r="K109" s="18">
        <f>+SUM(K110:K112)</f>
        <v>0</v>
      </c>
      <c r="L109" s="19">
        <f t="shared" si="12"/>
        <v>2660792313.3863997</v>
      </c>
    </row>
    <row r="110" spans="1:12" ht="15" hidden="1" outlineLevel="1" x14ac:dyDescent="0.25">
      <c r="A110" s="87" t="s">
        <v>116</v>
      </c>
      <c r="B110" s="39"/>
      <c r="C110" s="22"/>
      <c r="D110" s="22"/>
      <c r="E110" s="23">
        <v>2563448404.7999997</v>
      </c>
      <c r="F110" s="39"/>
      <c r="G110" s="69">
        <f t="shared" ref="G110:G117" si="16">+B110+C110+D110+E110+F110</f>
        <v>2563448404.7999997</v>
      </c>
      <c r="H110" s="65"/>
      <c r="I110" s="69">
        <f>+G110+H110</f>
        <v>2563448404.7999997</v>
      </c>
      <c r="J110" s="69">
        <v>0</v>
      </c>
      <c r="K110" s="70">
        <v>0</v>
      </c>
      <c r="L110" s="71">
        <f t="shared" si="12"/>
        <v>2563448404.7999997</v>
      </c>
    </row>
    <row r="111" spans="1:12" ht="14.25" hidden="1" outlineLevel="1" x14ac:dyDescent="0.2">
      <c r="A111" s="87" t="s">
        <v>117</v>
      </c>
      <c r="B111" s="39"/>
      <c r="C111" s="22"/>
      <c r="D111" s="22"/>
      <c r="E111" s="23">
        <v>54872329.427999996</v>
      </c>
      <c r="F111" s="39"/>
      <c r="G111" s="69">
        <f t="shared" si="16"/>
        <v>54872329.427999996</v>
      </c>
      <c r="H111" s="39"/>
      <c r="I111" s="69">
        <f>+G111+H111</f>
        <v>54872329.427999996</v>
      </c>
      <c r="J111" s="69"/>
      <c r="K111" s="70"/>
      <c r="L111" s="71">
        <f t="shared" si="12"/>
        <v>54872329.427999996</v>
      </c>
    </row>
    <row r="112" spans="1:12" ht="14.25" hidden="1" outlineLevel="1" x14ac:dyDescent="0.2">
      <c r="A112" s="87" t="s">
        <v>118</v>
      </c>
      <c r="B112" s="39"/>
      <c r="C112" s="22"/>
      <c r="D112" s="22"/>
      <c r="E112" s="23">
        <v>42471579.158400007</v>
      </c>
      <c r="F112" s="39"/>
      <c r="G112" s="69">
        <f t="shared" si="16"/>
        <v>42471579.158400007</v>
      </c>
      <c r="H112" s="39"/>
      <c r="I112" s="69">
        <f>+G112+H112</f>
        <v>42471579.158400007</v>
      </c>
      <c r="J112" s="69"/>
      <c r="K112" s="70"/>
      <c r="L112" s="71">
        <f t="shared" si="12"/>
        <v>42471579.158400007</v>
      </c>
    </row>
    <row r="113" spans="1:12" s="67" customFormat="1" ht="15" collapsed="1" x14ac:dyDescent="0.25">
      <c r="A113" s="13" t="s">
        <v>119</v>
      </c>
      <c r="B113" s="39"/>
      <c r="C113" s="18">
        <f>+SUM(C114:C117)</f>
        <v>844470153.83850002</v>
      </c>
      <c r="D113" s="18"/>
      <c r="E113" s="23"/>
      <c r="F113" s="39"/>
      <c r="G113" s="18">
        <f>+SUM(G114:G117)</f>
        <v>844470153.83850002</v>
      </c>
      <c r="H113" s="39"/>
      <c r="I113" s="18">
        <f>+SUM(I114:I117)</f>
        <v>844470153.83850002</v>
      </c>
      <c r="J113" s="18">
        <f>+SUM(J114:J117)</f>
        <v>0</v>
      </c>
      <c r="K113" s="18">
        <f>+SUM(K114:K117)</f>
        <v>0</v>
      </c>
      <c r="L113" s="19">
        <f t="shared" si="12"/>
        <v>844470153.83850002</v>
      </c>
    </row>
    <row r="114" spans="1:12" s="67" customFormat="1" ht="15" x14ac:dyDescent="0.25">
      <c r="A114" s="88" t="s">
        <v>120</v>
      </c>
      <c r="B114" s="39"/>
      <c r="C114" s="18">
        <v>61000000</v>
      </c>
      <c r="D114" s="22"/>
      <c r="E114" s="22"/>
      <c r="F114" s="39"/>
      <c r="G114" s="79">
        <f t="shared" si="16"/>
        <v>61000000</v>
      </c>
      <c r="H114" s="79"/>
      <c r="I114" s="79">
        <f>+H114+G114</f>
        <v>61000000</v>
      </c>
      <c r="J114" s="79">
        <v>0</v>
      </c>
      <c r="K114" s="89"/>
      <c r="L114" s="82">
        <f t="shared" si="12"/>
        <v>61000000</v>
      </c>
    </row>
    <row r="115" spans="1:12" s="67" customFormat="1" ht="15" x14ac:dyDescent="0.25">
      <c r="A115" s="88" t="s">
        <v>121</v>
      </c>
      <c r="B115" s="39"/>
      <c r="C115" s="18">
        <v>469059358.49250001</v>
      </c>
      <c r="D115" s="22"/>
      <c r="E115" s="22"/>
      <c r="F115" s="39"/>
      <c r="G115" s="79">
        <f t="shared" si="16"/>
        <v>469059358.49250001</v>
      </c>
      <c r="H115" s="79"/>
      <c r="I115" s="79">
        <f>+H115+G115</f>
        <v>469059358.49250001</v>
      </c>
      <c r="J115" s="79">
        <v>0</v>
      </c>
      <c r="K115" s="89"/>
      <c r="L115" s="82">
        <f t="shared" si="12"/>
        <v>469059358.49250001</v>
      </c>
    </row>
    <row r="116" spans="1:12" s="67" customFormat="1" ht="15" x14ac:dyDescent="0.25">
      <c r="A116" s="90" t="s">
        <v>122</v>
      </c>
      <c r="B116" s="22"/>
      <c r="C116" s="18">
        <v>160502239.5</v>
      </c>
      <c r="D116" s="22"/>
      <c r="E116" s="22"/>
      <c r="F116" s="22"/>
      <c r="G116" s="18">
        <f t="shared" si="16"/>
        <v>160502239.5</v>
      </c>
      <c r="H116" s="18"/>
      <c r="I116" s="79">
        <f>+H116+G116</f>
        <v>160502239.5</v>
      </c>
      <c r="J116" s="79">
        <v>0</v>
      </c>
      <c r="K116" s="89"/>
      <c r="L116" s="82">
        <f t="shared" si="12"/>
        <v>160502239.5</v>
      </c>
    </row>
    <row r="117" spans="1:12" s="67" customFormat="1" ht="15" x14ac:dyDescent="0.25">
      <c r="A117" s="90" t="s">
        <v>123</v>
      </c>
      <c r="B117" s="39"/>
      <c r="C117" s="18">
        <v>153908555.84600002</v>
      </c>
      <c r="D117" s="22"/>
      <c r="E117" s="22"/>
      <c r="F117" s="39"/>
      <c r="G117" s="79">
        <f t="shared" si="16"/>
        <v>153908555.84600002</v>
      </c>
      <c r="H117" s="79"/>
      <c r="I117" s="79">
        <f>+H117+G117</f>
        <v>153908555.84600002</v>
      </c>
      <c r="J117" s="79">
        <v>0</v>
      </c>
      <c r="K117" s="89"/>
      <c r="L117" s="82">
        <f t="shared" si="12"/>
        <v>153908555.84600002</v>
      </c>
    </row>
    <row r="118" spans="1:12" s="63" customFormat="1" ht="30" x14ac:dyDescent="0.25">
      <c r="A118" s="60" t="s">
        <v>124</v>
      </c>
      <c r="B118" s="61">
        <f>+B119</f>
        <v>1615909500.5072</v>
      </c>
      <c r="C118" s="61"/>
      <c r="D118" s="61"/>
      <c r="E118" s="61"/>
      <c r="F118" s="61"/>
      <c r="G118" s="61">
        <f>+G119</f>
        <v>1615909500.5072</v>
      </c>
      <c r="H118" s="61"/>
      <c r="I118" s="61">
        <f>+I119</f>
        <v>1615909500.5072</v>
      </c>
      <c r="J118" s="61">
        <f>+J119</f>
        <v>-42529779</v>
      </c>
      <c r="K118" s="61">
        <f>+K119</f>
        <v>-170000000</v>
      </c>
      <c r="L118" s="62">
        <f t="shared" si="12"/>
        <v>1403379721.5072</v>
      </c>
    </row>
    <row r="119" spans="1:12" s="67" customFormat="1" ht="15" x14ac:dyDescent="0.25">
      <c r="A119" s="64" t="s">
        <v>125</v>
      </c>
      <c r="B119" s="37">
        <f>+B120+B124+B129</f>
        <v>1615909500.5072</v>
      </c>
      <c r="C119" s="65"/>
      <c r="D119" s="65"/>
      <c r="E119" s="65"/>
      <c r="F119" s="65"/>
      <c r="G119" s="65">
        <f>+B119+C119+D119+E119+F119</f>
        <v>1615909500.5072</v>
      </c>
      <c r="H119" s="65"/>
      <c r="I119" s="65">
        <f t="shared" ref="I119:I130" si="17">+G119+H119</f>
        <v>1615909500.5072</v>
      </c>
      <c r="J119" s="37">
        <f>+J120+J124+J129</f>
        <v>-42529779</v>
      </c>
      <c r="K119" s="37">
        <f>+K120+K124+K129</f>
        <v>-170000000</v>
      </c>
      <c r="L119" s="66">
        <f t="shared" si="12"/>
        <v>1403379721.5072</v>
      </c>
    </row>
    <row r="120" spans="1:12" s="67" customFormat="1" ht="15" x14ac:dyDescent="0.25">
      <c r="A120" s="91" t="s">
        <v>126</v>
      </c>
      <c r="B120" s="18">
        <f>SUM(B121:B123)</f>
        <v>284731778</v>
      </c>
      <c r="C120" s="65"/>
      <c r="D120" s="65"/>
      <c r="E120" s="65"/>
      <c r="F120" s="65"/>
      <c r="G120" s="79">
        <f>+B120+C120+D120+E120+F120</f>
        <v>284731778</v>
      </c>
      <c r="H120" s="65"/>
      <c r="I120" s="79">
        <f t="shared" si="17"/>
        <v>284731778</v>
      </c>
      <c r="J120" s="18">
        <f>SUM(J121:J123)</f>
        <v>-232073266</v>
      </c>
      <c r="K120" s="18">
        <f>SUM(K121:K123)</f>
        <v>0</v>
      </c>
      <c r="L120" s="82">
        <f t="shared" si="12"/>
        <v>52658512</v>
      </c>
    </row>
    <row r="121" spans="1:12" s="67" customFormat="1" ht="15" hidden="1" outlineLevel="1" x14ac:dyDescent="0.25">
      <c r="A121" s="92" t="s">
        <v>127</v>
      </c>
      <c r="B121" s="23">
        <v>133802929</v>
      </c>
      <c r="C121" s="65"/>
      <c r="D121" s="65"/>
      <c r="E121" s="65"/>
      <c r="F121" s="65"/>
      <c r="G121" s="69">
        <f t="shared" ref="G121:G139" si="18">+B121+C121+D121+E121+F121</f>
        <v>133802929</v>
      </c>
      <c r="H121" s="65"/>
      <c r="I121" s="69">
        <f t="shared" si="17"/>
        <v>133802929</v>
      </c>
      <c r="J121" s="23">
        <v>-82641919</v>
      </c>
      <c r="K121" s="84"/>
      <c r="L121" s="71">
        <f t="shared" si="12"/>
        <v>51161010</v>
      </c>
    </row>
    <row r="122" spans="1:12" s="67" customFormat="1" ht="15" hidden="1" outlineLevel="1" x14ac:dyDescent="0.25">
      <c r="A122" s="92" t="s">
        <v>128</v>
      </c>
      <c r="B122" s="23">
        <v>133802929</v>
      </c>
      <c r="C122" s="65"/>
      <c r="D122" s="65"/>
      <c r="E122" s="65"/>
      <c r="F122" s="65"/>
      <c r="G122" s="69">
        <f t="shared" si="18"/>
        <v>133802929</v>
      </c>
      <c r="H122" s="65"/>
      <c r="I122" s="69">
        <f t="shared" si="17"/>
        <v>133802929</v>
      </c>
      <c r="J122" s="23">
        <v>-133802929</v>
      </c>
      <c r="K122" s="84"/>
      <c r="L122" s="71">
        <f t="shared" si="12"/>
        <v>0</v>
      </c>
    </row>
    <row r="123" spans="1:12" s="67" customFormat="1" ht="15" hidden="1" outlineLevel="1" x14ac:dyDescent="0.25">
      <c r="A123" s="92" t="s">
        <v>129</v>
      </c>
      <c r="B123" s="23">
        <v>17125920.000000004</v>
      </c>
      <c r="C123" s="65"/>
      <c r="D123" s="65"/>
      <c r="E123" s="65"/>
      <c r="F123" s="65"/>
      <c r="G123" s="69">
        <f t="shared" si="18"/>
        <v>17125920.000000004</v>
      </c>
      <c r="H123" s="65"/>
      <c r="I123" s="69">
        <f t="shared" si="17"/>
        <v>17125920.000000004</v>
      </c>
      <c r="J123" s="23">
        <v>-15628418</v>
      </c>
      <c r="K123" s="84"/>
      <c r="L123" s="71">
        <f t="shared" si="12"/>
        <v>1497502.0000000037</v>
      </c>
    </row>
    <row r="124" spans="1:12" s="67" customFormat="1" ht="15" collapsed="1" x14ac:dyDescent="0.25">
      <c r="A124" s="64" t="s">
        <v>130</v>
      </c>
      <c r="B124" s="37">
        <f>SUM(B125:B128)</f>
        <v>497444069.85360003</v>
      </c>
      <c r="C124" s="65"/>
      <c r="D124" s="65"/>
      <c r="E124" s="65"/>
      <c r="F124" s="65"/>
      <c r="G124" s="79">
        <f t="shared" si="18"/>
        <v>497444069.85360003</v>
      </c>
      <c r="H124" s="65"/>
      <c r="I124" s="79">
        <f t="shared" si="17"/>
        <v>497444069.85360003</v>
      </c>
      <c r="J124" s="37">
        <f>SUM(J125:J128)</f>
        <v>98270337</v>
      </c>
      <c r="K124" s="37">
        <f>SUM(K125:K128)</f>
        <v>0</v>
      </c>
      <c r="L124" s="82">
        <f t="shared" si="12"/>
        <v>595714406.85360003</v>
      </c>
    </row>
    <row r="125" spans="1:12" s="67" customFormat="1" ht="15" hidden="1" outlineLevel="1" x14ac:dyDescent="0.25">
      <c r="A125" s="86" t="s">
        <v>131</v>
      </c>
      <c r="B125" s="23">
        <v>35000000</v>
      </c>
      <c r="C125" s="65"/>
      <c r="D125" s="65"/>
      <c r="E125" s="65"/>
      <c r="F125" s="65"/>
      <c r="G125" s="69">
        <f t="shared" si="18"/>
        <v>35000000</v>
      </c>
      <c r="H125" s="65"/>
      <c r="I125" s="69">
        <f t="shared" si="17"/>
        <v>35000000</v>
      </c>
      <c r="J125" s="23"/>
      <c r="K125" s="84"/>
      <c r="L125" s="71">
        <f t="shared" si="12"/>
        <v>35000000</v>
      </c>
    </row>
    <row r="126" spans="1:12" s="67" customFormat="1" ht="15" hidden="1" outlineLevel="1" x14ac:dyDescent="0.25">
      <c r="A126" s="86" t="s">
        <v>132</v>
      </c>
      <c r="B126" s="23">
        <v>173103437.3962</v>
      </c>
      <c r="C126" s="65"/>
      <c r="D126" s="65"/>
      <c r="E126" s="65"/>
      <c r="F126" s="65"/>
      <c r="G126" s="69">
        <f t="shared" si="18"/>
        <v>173103437.3962</v>
      </c>
      <c r="H126" s="65"/>
      <c r="I126" s="69">
        <f t="shared" si="17"/>
        <v>173103437.3962</v>
      </c>
      <c r="J126" s="23"/>
      <c r="K126" s="84"/>
      <c r="L126" s="71">
        <f t="shared" si="12"/>
        <v>173103437.3962</v>
      </c>
    </row>
    <row r="127" spans="1:12" s="67" customFormat="1" ht="15" hidden="1" outlineLevel="1" x14ac:dyDescent="0.25">
      <c r="A127" s="86" t="s">
        <v>133</v>
      </c>
      <c r="B127" s="23">
        <v>46794834.057400003</v>
      </c>
      <c r="C127" s="65"/>
      <c r="D127" s="65"/>
      <c r="E127" s="65"/>
      <c r="F127" s="65"/>
      <c r="G127" s="69">
        <f t="shared" si="18"/>
        <v>46794834.057400003</v>
      </c>
      <c r="H127" s="65"/>
      <c r="I127" s="69">
        <f t="shared" si="17"/>
        <v>46794834.057400003</v>
      </c>
      <c r="J127" s="23"/>
      <c r="K127" s="84"/>
      <c r="L127" s="71">
        <f t="shared" si="12"/>
        <v>46794834.057400003</v>
      </c>
    </row>
    <row r="128" spans="1:12" s="67" customFormat="1" ht="14.25" hidden="1" outlineLevel="1" x14ac:dyDescent="0.2">
      <c r="A128" s="93" t="s">
        <v>134</v>
      </c>
      <c r="B128" s="23">
        <v>242545798.40000001</v>
      </c>
      <c r="C128" s="23"/>
      <c r="D128" s="23"/>
      <c r="E128" s="23"/>
      <c r="F128" s="23"/>
      <c r="G128" s="69">
        <f>+B128+C128+D128+E128+F128</f>
        <v>242545798.40000001</v>
      </c>
      <c r="H128" s="23"/>
      <c r="I128" s="69">
        <f>+G128+H128</f>
        <v>242545798.40000001</v>
      </c>
      <c r="J128" s="23">
        <v>98270337</v>
      </c>
      <c r="K128" s="84"/>
      <c r="L128" s="71">
        <f t="shared" si="12"/>
        <v>340816135.39999998</v>
      </c>
    </row>
    <row r="129" spans="1:12" s="67" customFormat="1" ht="15" collapsed="1" x14ac:dyDescent="0.25">
      <c r="A129" s="64" t="s">
        <v>135</v>
      </c>
      <c r="B129" s="37">
        <f>+B130+B135+B140</f>
        <v>833733652.65359998</v>
      </c>
      <c r="C129" s="65"/>
      <c r="D129" s="65"/>
      <c r="E129" s="65"/>
      <c r="F129" s="65"/>
      <c r="G129" s="65">
        <f t="shared" si="18"/>
        <v>833733652.65359998</v>
      </c>
      <c r="H129" s="65"/>
      <c r="I129" s="65">
        <f t="shared" si="17"/>
        <v>833733652.65359998</v>
      </c>
      <c r="J129" s="37">
        <f>+J130+J135+J140</f>
        <v>91273150</v>
      </c>
      <c r="K129" s="37">
        <f>+K130+K135+K140</f>
        <v>-170000000</v>
      </c>
      <c r="L129" s="66">
        <f t="shared" si="12"/>
        <v>755006802.65359998</v>
      </c>
    </row>
    <row r="130" spans="1:12" s="67" customFormat="1" ht="15" hidden="1" outlineLevel="1" x14ac:dyDescent="0.25">
      <c r="A130" s="64" t="s">
        <v>136</v>
      </c>
      <c r="B130" s="18">
        <f>SUM(B131:B134)</f>
        <v>400000000</v>
      </c>
      <c r="C130" s="65"/>
      <c r="D130" s="65"/>
      <c r="E130" s="65"/>
      <c r="F130" s="65"/>
      <c r="G130" s="79">
        <f t="shared" si="18"/>
        <v>400000000</v>
      </c>
      <c r="H130" s="65"/>
      <c r="I130" s="79">
        <f t="shared" si="17"/>
        <v>400000000</v>
      </c>
      <c r="J130" s="18">
        <f>SUM(J131:J134)</f>
        <v>91273150</v>
      </c>
      <c r="K130" s="18">
        <f>SUM(K131:K134)</f>
        <v>-85000000</v>
      </c>
      <c r="L130" s="82">
        <f t="shared" si="12"/>
        <v>406273150</v>
      </c>
    </row>
    <row r="131" spans="1:12" s="67" customFormat="1" ht="15" hidden="1" outlineLevel="4" x14ac:dyDescent="0.25">
      <c r="A131" s="86" t="s">
        <v>137</v>
      </c>
      <c r="B131" s="23">
        <v>80000000</v>
      </c>
      <c r="C131" s="65"/>
      <c r="D131" s="65"/>
      <c r="E131" s="65"/>
      <c r="F131" s="65"/>
      <c r="G131" s="69">
        <f t="shared" si="18"/>
        <v>80000000</v>
      </c>
      <c r="H131" s="65"/>
      <c r="I131" s="69">
        <f>+G131+H131</f>
        <v>80000000</v>
      </c>
      <c r="J131" s="23"/>
      <c r="K131" s="84"/>
      <c r="L131" s="71">
        <f t="shared" si="12"/>
        <v>80000000</v>
      </c>
    </row>
    <row r="132" spans="1:12" s="67" customFormat="1" ht="15" hidden="1" outlineLevel="4" x14ac:dyDescent="0.25">
      <c r="A132" s="86" t="s">
        <v>138</v>
      </c>
      <c r="B132" s="23">
        <v>39363425</v>
      </c>
      <c r="C132" s="65"/>
      <c r="D132" s="65"/>
      <c r="E132" s="65"/>
      <c r="F132" s="65"/>
      <c r="G132" s="69">
        <f t="shared" si="18"/>
        <v>39363425</v>
      </c>
      <c r="H132" s="65"/>
      <c r="I132" s="69">
        <f>+G132+H132</f>
        <v>39363425</v>
      </c>
      <c r="J132" s="23">
        <v>45636575</v>
      </c>
      <c r="K132" s="84">
        <v>-85000000</v>
      </c>
      <c r="L132" s="71">
        <f t="shared" si="12"/>
        <v>0</v>
      </c>
    </row>
    <row r="133" spans="1:12" s="67" customFormat="1" ht="15" hidden="1" outlineLevel="4" x14ac:dyDescent="0.25">
      <c r="A133" s="86" t="s">
        <v>139</v>
      </c>
      <c r="B133" s="23">
        <v>39363425</v>
      </c>
      <c r="C133" s="65"/>
      <c r="D133" s="65"/>
      <c r="E133" s="65"/>
      <c r="F133" s="65"/>
      <c r="G133" s="69">
        <f t="shared" si="18"/>
        <v>39363425</v>
      </c>
      <c r="H133" s="65"/>
      <c r="I133" s="69">
        <f>+G133+H133</f>
        <v>39363425</v>
      </c>
      <c r="J133" s="23">
        <v>45636575</v>
      </c>
      <c r="K133" s="84"/>
      <c r="L133" s="71">
        <f t="shared" si="12"/>
        <v>85000000</v>
      </c>
    </row>
    <row r="134" spans="1:12" s="67" customFormat="1" ht="15" hidden="1" outlineLevel="4" x14ac:dyDescent="0.25">
      <c r="A134" s="86" t="s">
        <v>140</v>
      </c>
      <c r="B134" s="23">
        <v>241273150</v>
      </c>
      <c r="C134" s="65"/>
      <c r="D134" s="65"/>
      <c r="E134" s="65"/>
      <c r="F134" s="65"/>
      <c r="G134" s="69">
        <f t="shared" si="18"/>
        <v>241273150</v>
      </c>
      <c r="H134" s="65"/>
      <c r="I134" s="69">
        <f>+G134+H134</f>
        <v>241273150</v>
      </c>
      <c r="J134" s="23"/>
      <c r="K134" s="84"/>
      <c r="L134" s="71">
        <f t="shared" si="12"/>
        <v>241273150</v>
      </c>
    </row>
    <row r="135" spans="1:12" s="67" customFormat="1" ht="15" hidden="1" outlineLevel="1" x14ac:dyDescent="0.25">
      <c r="A135" s="64" t="s">
        <v>141</v>
      </c>
      <c r="B135" s="18">
        <f>SUM(B136:B139)</f>
        <v>400000000</v>
      </c>
      <c r="C135" s="65"/>
      <c r="D135" s="65"/>
      <c r="E135" s="65"/>
      <c r="F135" s="65"/>
      <c r="G135" s="79">
        <f>+B135+C135+D135+E135+F135</f>
        <v>400000000</v>
      </c>
      <c r="H135" s="65"/>
      <c r="I135" s="79">
        <f>+G135+H135</f>
        <v>400000000</v>
      </c>
      <c r="J135" s="18">
        <f>SUM(J136:J139)</f>
        <v>0</v>
      </c>
      <c r="K135" s="18">
        <f>SUM(K136:K139)</f>
        <v>-85000000</v>
      </c>
      <c r="L135" s="82">
        <f t="shared" si="12"/>
        <v>315000000</v>
      </c>
    </row>
    <row r="136" spans="1:12" s="67" customFormat="1" ht="15" hidden="1" outlineLevel="2" x14ac:dyDescent="0.25">
      <c r="A136" s="86" t="s">
        <v>137</v>
      </c>
      <c r="B136" s="23">
        <v>100000000</v>
      </c>
      <c r="C136" s="65"/>
      <c r="D136" s="65"/>
      <c r="E136" s="65"/>
      <c r="F136" s="65"/>
      <c r="G136" s="69">
        <f t="shared" si="18"/>
        <v>100000000</v>
      </c>
      <c r="H136" s="65"/>
      <c r="I136" s="69">
        <f>+G136+H136-20000000</f>
        <v>80000000</v>
      </c>
      <c r="J136" s="23"/>
      <c r="K136" s="84"/>
      <c r="L136" s="71">
        <f t="shared" ref="L136:L200" si="19">+I136+J136+K136</f>
        <v>80000000</v>
      </c>
    </row>
    <row r="137" spans="1:12" s="67" customFormat="1" ht="15" hidden="1" outlineLevel="2" x14ac:dyDescent="0.25">
      <c r="A137" s="86" t="s">
        <v>138</v>
      </c>
      <c r="B137" s="23">
        <v>100000000</v>
      </c>
      <c r="C137" s="65"/>
      <c r="D137" s="65"/>
      <c r="E137" s="65"/>
      <c r="F137" s="65"/>
      <c r="G137" s="69">
        <f t="shared" si="18"/>
        <v>100000000</v>
      </c>
      <c r="H137" s="65"/>
      <c r="I137" s="69">
        <f>+G137+H137-15000000</f>
        <v>85000000</v>
      </c>
      <c r="J137" s="69"/>
      <c r="K137" s="70">
        <v>-85000000</v>
      </c>
      <c r="L137" s="71">
        <f t="shared" si="19"/>
        <v>0</v>
      </c>
    </row>
    <row r="138" spans="1:12" s="67" customFormat="1" ht="15" hidden="1" outlineLevel="2" x14ac:dyDescent="0.25">
      <c r="A138" s="86" t="s">
        <v>139</v>
      </c>
      <c r="B138" s="23">
        <v>100000000</v>
      </c>
      <c r="C138" s="65"/>
      <c r="D138" s="65"/>
      <c r="E138" s="65"/>
      <c r="F138" s="65"/>
      <c r="G138" s="69">
        <f t="shared" si="18"/>
        <v>100000000</v>
      </c>
      <c r="H138" s="65"/>
      <c r="I138" s="69">
        <f>+G138+H138-15000000</f>
        <v>85000000</v>
      </c>
      <c r="J138" s="69"/>
      <c r="K138" s="70"/>
      <c r="L138" s="71">
        <f t="shared" si="19"/>
        <v>85000000</v>
      </c>
    </row>
    <row r="139" spans="1:12" s="67" customFormat="1" ht="15" hidden="1" outlineLevel="2" x14ac:dyDescent="0.25">
      <c r="A139" s="86" t="s">
        <v>140</v>
      </c>
      <c r="B139" s="23">
        <v>100000000</v>
      </c>
      <c r="C139" s="65"/>
      <c r="D139" s="65"/>
      <c r="E139" s="65"/>
      <c r="F139" s="65"/>
      <c r="G139" s="69">
        <f t="shared" si="18"/>
        <v>100000000</v>
      </c>
      <c r="H139" s="65"/>
      <c r="I139" s="69">
        <f>+G139+H139+50000000</f>
        <v>150000000</v>
      </c>
      <c r="J139" s="69"/>
      <c r="K139" s="70"/>
      <c r="L139" s="71">
        <f t="shared" si="19"/>
        <v>150000000</v>
      </c>
    </row>
    <row r="140" spans="1:12" s="67" customFormat="1" ht="15" hidden="1" outlineLevel="1" x14ac:dyDescent="0.25">
      <c r="A140" s="64" t="s">
        <v>142</v>
      </c>
      <c r="B140" s="18">
        <v>33733652.653600007</v>
      </c>
      <c r="C140" s="37"/>
      <c r="D140" s="37"/>
      <c r="E140" s="37"/>
      <c r="F140" s="37"/>
      <c r="G140" s="79">
        <f>+B140+C140+D140+E140+F140</f>
        <v>33733652.653600007</v>
      </c>
      <c r="H140" s="37"/>
      <c r="I140" s="79">
        <f>+G140+H140</f>
        <v>33733652.653600007</v>
      </c>
      <c r="J140" s="79">
        <v>0</v>
      </c>
      <c r="K140" s="89"/>
      <c r="L140" s="82">
        <f t="shared" si="19"/>
        <v>33733652.653600007</v>
      </c>
    </row>
    <row r="141" spans="1:12" s="63" customFormat="1" ht="30" collapsed="1" x14ac:dyDescent="0.25">
      <c r="A141" s="60" t="s">
        <v>143</v>
      </c>
      <c r="B141" s="61"/>
      <c r="C141" s="61">
        <f>+C142</f>
        <v>589823984.64977598</v>
      </c>
      <c r="D141" s="61"/>
      <c r="E141" s="61"/>
      <c r="F141" s="61">
        <f>+F145+F151</f>
        <v>290945694.24000001</v>
      </c>
      <c r="G141" s="61">
        <f>SUM(B141:F141)</f>
        <v>880769678.88977599</v>
      </c>
      <c r="H141" s="61"/>
      <c r="I141" s="61">
        <f>+H141+G141</f>
        <v>880769678.88977599</v>
      </c>
      <c r="J141" s="61">
        <f>+J142+J145+J151</f>
        <v>57298000</v>
      </c>
      <c r="K141" s="61">
        <f>+K142+K145+K151</f>
        <v>10000000</v>
      </c>
      <c r="L141" s="62">
        <f t="shared" si="19"/>
        <v>948067678.88977599</v>
      </c>
    </row>
    <row r="142" spans="1:12" s="67" customFormat="1" ht="15" x14ac:dyDescent="0.25">
      <c r="A142" s="94" t="s">
        <v>144</v>
      </c>
      <c r="B142" s="69"/>
      <c r="C142" s="79">
        <f>+C143+C144</f>
        <v>589823984.64977598</v>
      </c>
      <c r="D142" s="79"/>
      <c r="E142" s="79"/>
      <c r="F142" s="79"/>
      <c r="G142" s="79">
        <f t="shared" ref="G142:G154" si="20">+B142+C142+E142+F142+D142</f>
        <v>589823984.64977598</v>
      </c>
      <c r="H142" s="79"/>
      <c r="I142" s="79">
        <f>+H142+G142</f>
        <v>589823984.64977598</v>
      </c>
      <c r="J142" s="79">
        <f>SUM(J143:J144)</f>
        <v>57298000</v>
      </c>
      <c r="K142" s="79">
        <f>SUM(K143:K144)</f>
        <v>10000000</v>
      </c>
      <c r="L142" s="82">
        <f t="shared" si="19"/>
        <v>657121984.64977598</v>
      </c>
    </row>
    <row r="143" spans="1:12" s="67" customFormat="1" ht="15" x14ac:dyDescent="0.25">
      <c r="A143" s="94" t="s">
        <v>145</v>
      </c>
      <c r="B143" s="79"/>
      <c r="C143" s="79">
        <v>457115428.80377603</v>
      </c>
      <c r="D143" s="79"/>
      <c r="E143" s="79"/>
      <c r="F143" s="79"/>
      <c r="G143" s="79">
        <f t="shared" si="20"/>
        <v>457115428.80377603</v>
      </c>
      <c r="H143" s="79"/>
      <c r="I143" s="79">
        <f>+H143+G143</f>
        <v>457115428.80377603</v>
      </c>
      <c r="J143" s="18">
        <v>57298000</v>
      </c>
      <c r="K143" s="95">
        <v>10000000</v>
      </c>
      <c r="L143" s="82">
        <f>+I143+J143+K143</f>
        <v>524413428.80377603</v>
      </c>
    </row>
    <row r="144" spans="1:12" s="67" customFormat="1" ht="15" x14ac:dyDescent="0.25">
      <c r="A144" s="94" t="s">
        <v>146</v>
      </c>
      <c r="B144" s="79"/>
      <c r="C144" s="79">
        <v>132708555.846</v>
      </c>
      <c r="D144" s="79"/>
      <c r="E144" s="79"/>
      <c r="F144" s="79"/>
      <c r="G144" s="79">
        <f t="shared" si="20"/>
        <v>132708555.846</v>
      </c>
      <c r="H144" s="79"/>
      <c r="I144" s="79">
        <f>+H144+G144</f>
        <v>132708555.846</v>
      </c>
      <c r="J144" s="79">
        <v>0</v>
      </c>
      <c r="K144" s="89">
        <v>0</v>
      </c>
      <c r="L144" s="82">
        <f t="shared" si="19"/>
        <v>132708555.846</v>
      </c>
    </row>
    <row r="145" spans="1:12" s="97" customFormat="1" ht="15" x14ac:dyDescent="0.25">
      <c r="A145" s="94" t="s">
        <v>147</v>
      </c>
      <c r="B145" s="96"/>
      <c r="C145" s="39"/>
      <c r="D145" s="39"/>
      <c r="E145" s="39"/>
      <c r="F145" s="18">
        <f>SUM(F146:F150)</f>
        <v>192045694.24000001</v>
      </c>
      <c r="G145" s="79">
        <f t="shared" si="20"/>
        <v>192045694.24000001</v>
      </c>
      <c r="H145" s="79"/>
      <c r="I145" s="79">
        <f>+H145+G145</f>
        <v>192045694.24000001</v>
      </c>
      <c r="J145" s="79">
        <f>SUM(J146:J150)</f>
        <v>0</v>
      </c>
      <c r="K145" s="79">
        <f>SUM(K146:K150)</f>
        <v>0</v>
      </c>
      <c r="L145" s="82">
        <f>+I145+J145+K145</f>
        <v>192045694.24000001</v>
      </c>
    </row>
    <row r="146" spans="1:12" s="97" customFormat="1" ht="14.25" hidden="1" outlineLevel="1" x14ac:dyDescent="0.2">
      <c r="A146" s="74" t="s">
        <v>148</v>
      </c>
      <c r="B146" s="96"/>
      <c r="C146" s="39"/>
      <c r="D146" s="39"/>
      <c r="E146" s="39"/>
      <c r="F146" s="23">
        <v>132000000</v>
      </c>
      <c r="G146" s="69">
        <f t="shared" si="20"/>
        <v>132000000</v>
      </c>
      <c r="H146" s="39"/>
      <c r="I146" s="69">
        <f t="shared" ref="I146:I154" si="21">+H146+G146</f>
        <v>132000000</v>
      </c>
      <c r="J146" s="69"/>
      <c r="K146" s="70"/>
      <c r="L146" s="71">
        <f t="shared" si="19"/>
        <v>132000000</v>
      </c>
    </row>
    <row r="147" spans="1:12" s="97" customFormat="1" ht="14.25" hidden="1" outlineLevel="1" x14ac:dyDescent="0.2">
      <c r="A147" s="74" t="s">
        <v>149</v>
      </c>
      <c r="B147" s="96"/>
      <c r="C147" s="39"/>
      <c r="D147" s="39"/>
      <c r="E147" s="39"/>
      <c r="F147" s="23">
        <v>845694.24</v>
      </c>
      <c r="G147" s="69">
        <f t="shared" si="20"/>
        <v>845694.24</v>
      </c>
      <c r="H147" s="39"/>
      <c r="I147" s="69">
        <f t="shared" si="21"/>
        <v>845694.24</v>
      </c>
      <c r="J147" s="69"/>
      <c r="K147" s="70"/>
      <c r="L147" s="71">
        <f t="shared" si="19"/>
        <v>845694.24</v>
      </c>
    </row>
    <row r="148" spans="1:12" s="97" customFormat="1" ht="14.25" hidden="1" outlineLevel="1" x14ac:dyDescent="0.2">
      <c r="A148" s="74" t="s">
        <v>150</v>
      </c>
      <c r="B148" s="96"/>
      <c r="C148" s="39"/>
      <c r="D148" s="39"/>
      <c r="E148" s="39"/>
      <c r="F148" s="23">
        <v>21000000</v>
      </c>
      <c r="G148" s="69">
        <f t="shared" si="20"/>
        <v>21000000</v>
      </c>
      <c r="H148" s="39"/>
      <c r="I148" s="69">
        <f t="shared" si="21"/>
        <v>21000000</v>
      </c>
      <c r="J148" s="69"/>
      <c r="K148" s="70"/>
      <c r="L148" s="71">
        <f t="shared" si="19"/>
        <v>21000000</v>
      </c>
    </row>
    <row r="149" spans="1:12" s="97" customFormat="1" ht="14.25" hidden="1" outlineLevel="1" x14ac:dyDescent="0.2">
      <c r="A149" s="74" t="s">
        <v>151</v>
      </c>
      <c r="B149" s="96"/>
      <c r="C149" s="39"/>
      <c r="D149" s="39"/>
      <c r="E149" s="39"/>
      <c r="F149" s="23">
        <v>28000000</v>
      </c>
      <c r="G149" s="69">
        <f t="shared" si="20"/>
        <v>28000000</v>
      </c>
      <c r="H149" s="39"/>
      <c r="I149" s="69">
        <f t="shared" si="21"/>
        <v>28000000</v>
      </c>
      <c r="J149" s="69"/>
      <c r="K149" s="70"/>
      <c r="L149" s="71">
        <f t="shared" si="19"/>
        <v>28000000</v>
      </c>
    </row>
    <row r="150" spans="1:12" s="97" customFormat="1" ht="14.25" hidden="1" outlineLevel="1" x14ac:dyDescent="0.2">
      <c r="A150" s="74" t="s">
        <v>65</v>
      </c>
      <c r="B150" s="96"/>
      <c r="C150" s="39"/>
      <c r="D150" s="39"/>
      <c r="E150" s="39"/>
      <c r="F150" s="23">
        <v>10200000</v>
      </c>
      <c r="G150" s="69">
        <f t="shared" si="20"/>
        <v>10200000</v>
      </c>
      <c r="H150" s="39"/>
      <c r="I150" s="69">
        <f t="shared" si="21"/>
        <v>10200000</v>
      </c>
      <c r="J150" s="69"/>
      <c r="K150" s="70"/>
      <c r="L150" s="71">
        <f t="shared" si="19"/>
        <v>10200000</v>
      </c>
    </row>
    <row r="151" spans="1:12" s="97" customFormat="1" ht="15" collapsed="1" x14ac:dyDescent="0.25">
      <c r="A151" s="77" t="s">
        <v>152</v>
      </c>
      <c r="B151" s="96"/>
      <c r="C151" s="39"/>
      <c r="D151" s="39"/>
      <c r="E151" s="39"/>
      <c r="F151" s="18">
        <f>SUM(F152:F154)</f>
        <v>98900000</v>
      </c>
      <c r="G151" s="79">
        <f t="shared" si="20"/>
        <v>98900000</v>
      </c>
      <c r="H151" s="39"/>
      <c r="I151" s="79">
        <f>+H151+G151</f>
        <v>98900000</v>
      </c>
      <c r="J151" s="79">
        <f>SUM(J152:J154)</f>
        <v>0</v>
      </c>
      <c r="K151" s="79">
        <f>SUM(K152:K154)</f>
        <v>0</v>
      </c>
      <c r="L151" s="82">
        <f t="shared" si="19"/>
        <v>98900000</v>
      </c>
    </row>
    <row r="152" spans="1:12" s="97" customFormat="1" ht="14.25" hidden="1" outlineLevel="1" x14ac:dyDescent="0.2">
      <c r="A152" s="74" t="s">
        <v>153</v>
      </c>
      <c r="B152" s="96"/>
      <c r="C152" s="39"/>
      <c r="D152" s="39"/>
      <c r="E152" s="39"/>
      <c r="F152" s="23">
        <v>17500000</v>
      </c>
      <c r="G152" s="69">
        <f t="shared" si="20"/>
        <v>17500000</v>
      </c>
      <c r="H152" s="39"/>
      <c r="I152" s="69">
        <f t="shared" si="21"/>
        <v>17500000</v>
      </c>
      <c r="J152" s="69"/>
      <c r="K152" s="70"/>
      <c r="L152" s="71">
        <f t="shared" si="19"/>
        <v>17500000</v>
      </c>
    </row>
    <row r="153" spans="1:12" s="97" customFormat="1" ht="14.25" hidden="1" outlineLevel="1" x14ac:dyDescent="0.2">
      <c r="A153" s="74" t="s">
        <v>154</v>
      </c>
      <c r="B153" s="96"/>
      <c r="C153" s="39"/>
      <c r="D153" s="39"/>
      <c r="E153" s="39"/>
      <c r="F153" s="23">
        <v>59400000</v>
      </c>
      <c r="G153" s="69">
        <f t="shared" si="20"/>
        <v>59400000</v>
      </c>
      <c r="H153" s="39"/>
      <c r="I153" s="69">
        <f t="shared" si="21"/>
        <v>59400000</v>
      </c>
      <c r="J153" s="69"/>
      <c r="K153" s="70"/>
      <c r="L153" s="71">
        <f t="shared" si="19"/>
        <v>59400000</v>
      </c>
    </row>
    <row r="154" spans="1:12" s="97" customFormat="1" ht="14.25" hidden="1" outlineLevel="1" x14ac:dyDescent="0.2">
      <c r="A154" s="74" t="s">
        <v>155</v>
      </c>
      <c r="B154" s="96"/>
      <c r="C154" s="39"/>
      <c r="D154" s="39"/>
      <c r="E154" s="39"/>
      <c r="F154" s="23">
        <v>22000000</v>
      </c>
      <c r="G154" s="69">
        <f t="shared" si="20"/>
        <v>22000000</v>
      </c>
      <c r="H154" s="39"/>
      <c r="I154" s="69">
        <f t="shared" si="21"/>
        <v>22000000</v>
      </c>
      <c r="J154" s="69"/>
      <c r="K154" s="70"/>
      <c r="L154" s="71">
        <f t="shared" si="19"/>
        <v>22000000</v>
      </c>
    </row>
    <row r="155" spans="1:12" s="63" customFormat="1" ht="30" collapsed="1" x14ac:dyDescent="0.25">
      <c r="A155" s="60" t="s">
        <v>156</v>
      </c>
      <c r="B155" s="61">
        <f>+B156+B159</f>
        <v>208393207.0988</v>
      </c>
      <c r="C155" s="61"/>
      <c r="D155" s="61"/>
      <c r="E155" s="61"/>
      <c r="F155" s="61"/>
      <c r="G155" s="61">
        <f>SUM(B155:F155)</f>
        <v>208393207.0988</v>
      </c>
      <c r="H155" s="61"/>
      <c r="I155" s="61">
        <f>+H155+G155</f>
        <v>208393207.0988</v>
      </c>
      <c r="J155" s="61">
        <f>+J156+J159</f>
        <v>0</v>
      </c>
      <c r="K155" s="61">
        <f>+K156+K159</f>
        <v>0</v>
      </c>
      <c r="L155" s="62">
        <f t="shared" si="19"/>
        <v>208393207.0988</v>
      </c>
    </row>
    <row r="156" spans="1:12" s="67" customFormat="1" ht="15" x14ac:dyDescent="0.25">
      <c r="A156" s="64" t="s">
        <v>157</v>
      </c>
      <c r="B156" s="37">
        <f>+B157+B158</f>
        <v>161379421.0988</v>
      </c>
      <c r="C156" s="39"/>
      <c r="D156" s="39"/>
      <c r="E156" s="39"/>
      <c r="F156" s="65"/>
      <c r="G156" s="79">
        <f>+B156+C156+E156+F156+D156</f>
        <v>161379421.0988</v>
      </c>
      <c r="H156" s="79"/>
      <c r="I156" s="79">
        <f t="shared" ref="I156:I161" si="22">+G156+H156</f>
        <v>161379421.0988</v>
      </c>
      <c r="J156" s="37">
        <f>+J157+J158</f>
        <v>0</v>
      </c>
      <c r="K156" s="37">
        <f>+K157+K158</f>
        <v>0</v>
      </c>
      <c r="L156" s="82">
        <f t="shared" si="19"/>
        <v>161379421.0988</v>
      </c>
    </row>
    <row r="157" spans="1:12" s="67" customFormat="1" ht="14.25" hidden="1" outlineLevel="1" x14ac:dyDescent="0.2">
      <c r="A157" s="74" t="s">
        <v>158</v>
      </c>
      <c r="B157" s="22">
        <v>114439763.69880001</v>
      </c>
      <c r="C157" s="39"/>
      <c r="D157" s="39"/>
      <c r="E157" s="39"/>
      <c r="F157" s="39"/>
      <c r="G157" s="39">
        <f>+B157+C157+E157+F157+D157</f>
        <v>114439763.69880001</v>
      </c>
      <c r="H157" s="39"/>
      <c r="I157" s="39">
        <f t="shared" si="22"/>
        <v>114439763.69880001</v>
      </c>
      <c r="J157" s="39"/>
      <c r="K157" s="98"/>
      <c r="L157" s="99">
        <f t="shared" si="19"/>
        <v>114439763.69880001</v>
      </c>
    </row>
    <row r="158" spans="1:12" s="67" customFormat="1" ht="14.25" hidden="1" outlineLevel="1" x14ac:dyDescent="0.2">
      <c r="A158" s="74" t="s">
        <v>159</v>
      </c>
      <c r="B158" s="22">
        <v>46939657.400000006</v>
      </c>
      <c r="C158" s="39"/>
      <c r="D158" s="39"/>
      <c r="E158" s="39"/>
      <c r="F158" s="39"/>
      <c r="G158" s="39">
        <f>+B158+C158+E158+F158+D158</f>
        <v>46939657.400000006</v>
      </c>
      <c r="H158" s="39"/>
      <c r="I158" s="39">
        <f t="shared" si="22"/>
        <v>46939657.400000006</v>
      </c>
      <c r="J158" s="39"/>
      <c r="K158" s="98"/>
      <c r="L158" s="99">
        <f t="shared" si="19"/>
        <v>46939657.400000006</v>
      </c>
    </row>
    <row r="159" spans="1:12" s="67" customFormat="1" ht="15" collapsed="1" x14ac:dyDescent="0.25">
      <c r="A159" s="64" t="s">
        <v>160</v>
      </c>
      <c r="B159" s="18">
        <f>SUM(B160:B161)</f>
        <v>47013786</v>
      </c>
      <c r="C159" s="39"/>
      <c r="D159" s="39"/>
      <c r="E159" s="39"/>
      <c r="F159" s="39"/>
      <c r="G159" s="79">
        <f>+B159+C159+E159+F159+D159</f>
        <v>47013786</v>
      </c>
      <c r="H159" s="39"/>
      <c r="I159" s="79">
        <f t="shared" si="22"/>
        <v>47013786</v>
      </c>
      <c r="J159" s="79">
        <f>+J160+J161</f>
        <v>0</v>
      </c>
      <c r="K159" s="79">
        <f>+K160+K161</f>
        <v>0</v>
      </c>
      <c r="L159" s="82">
        <f t="shared" si="19"/>
        <v>47013786</v>
      </c>
    </row>
    <row r="160" spans="1:12" s="67" customFormat="1" ht="14.25" hidden="1" outlineLevel="1" x14ac:dyDescent="0.2">
      <c r="A160" s="74" t="s">
        <v>161</v>
      </c>
      <c r="B160" s="22">
        <v>17013786</v>
      </c>
      <c r="C160" s="39"/>
      <c r="D160" s="39"/>
      <c r="E160" s="39"/>
      <c r="F160" s="39"/>
      <c r="G160" s="39">
        <f>+B160+C160+E160+F160+D160</f>
        <v>17013786</v>
      </c>
      <c r="H160" s="39"/>
      <c r="I160" s="39">
        <f t="shared" si="22"/>
        <v>17013786</v>
      </c>
      <c r="J160" s="39"/>
      <c r="K160" s="98"/>
      <c r="L160" s="99">
        <f t="shared" si="19"/>
        <v>17013786</v>
      </c>
    </row>
    <row r="161" spans="1:12" s="67" customFormat="1" ht="14.25" hidden="1" outlineLevel="1" x14ac:dyDescent="0.2">
      <c r="A161" s="74" t="s">
        <v>162</v>
      </c>
      <c r="B161" s="22">
        <v>30000000</v>
      </c>
      <c r="C161" s="39"/>
      <c r="D161" s="39"/>
      <c r="E161" s="39"/>
      <c r="F161" s="39"/>
      <c r="G161" s="22">
        <v>30000000</v>
      </c>
      <c r="H161" s="39"/>
      <c r="I161" s="39">
        <f t="shared" si="22"/>
        <v>30000000</v>
      </c>
      <c r="J161" s="39"/>
      <c r="K161" s="98"/>
      <c r="L161" s="99">
        <f t="shared" si="19"/>
        <v>30000000</v>
      </c>
    </row>
    <row r="162" spans="1:12" s="63" customFormat="1" ht="15" collapsed="1" x14ac:dyDescent="0.25">
      <c r="A162" s="60" t="s">
        <v>163</v>
      </c>
      <c r="B162" s="61">
        <f>+B163+B168</f>
        <v>584049772.39240003</v>
      </c>
      <c r="C162" s="61"/>
      <c r="D162" s="61"/>
      <c r="E162" s="61"/>
      <c r="F162" s="61"/>
      <c r="G162" s="61">
        <f>SUM(B162:F162)</f>
        <v>584049772.39240003</v>
      </c>
      <c r="H162" s="61"/>
      <c r="I162" s="61">
        <f>+H162+G162</f>
        <v>584049772.39240003</v>
      </c>
      <c r="J162" s="61">
        <f>+J163+J168</f>
        <v>0</v>
      </c>
      <c r="K162" s="61">
        <f>+K163+K168</f>
        <v>19800000</v>
      </c>
      <c r="L162" s="62">
        <f t="shared" si="19"/>
        <v>603849772.39240003</v>
      </c>
    </row>
    <row r="163" spans="1:12" s="67" customFormat="1" ht="15" x14ac:dyDescent="0.25">
      <c r="A163" s="64" t="s">
        <v>164</v>
      </c>
      <c r="B163" s="18">
        <f>+B164+B165+B166+B167</f>
        <v>401970604.98440003</v>
      </c>
      <c r="C163" s="79"/>
      <c r="D163" s="79"/>
      <c r="E163" s="79"/>
      <c r="F163" s="79"/>
      <c r="G163" s="79">
        <f t="shared" ref="G163:G170" si="23">+B163+C163+D163+E163+F163</f>
        <v>401970604.98440003</v>
      </c>
      <c r="H163" s="79"/>
      <c r="I163" s="79">
        <f t="shared" ref="I163:I170" si="24">+G163+H163</f>
        <v>401970604.98440003</v>
      </c>
      <c r="J163" s="18">
        <f>+J164+J165+J166+J167</f>
        <v>0</v>
      </c>
      <c r="K163" s="18">
        <f>+K164+K165+K166+K167</f>
        <v>19800000</v>
      </c>
      <c r="L163" s="82">
        <f t="shared" si="19"/>
        <v>421770604.98440003</v>
      </c>
    </row>
    <row r="164" spans="1:12" s="67" customFormat="1" ht="15" hidden="1" outlineLevel="1" x14ac:dyDescent="0.25">
      <c r="A164" s="74" t="s">
        <v>165</v>
      </c>
      <c r="B164" s="23">
        <f>138822467.9684-3200000</f>
        <v>135622467.9684</v>
      </c>
      <c r="C164" s="79"/>
      <c r="D164" s="79"/>
      <c r="E164" s="79"/>
      <c r="F164" s="79"/>
      <c r="G164" s="69">
        <f t="shared" si="23"/>
        <v>135622467.9684</v>
      </c>
      <c r="H164" s="69"/>
      <c r="I164" s="69">
        <f t="shared" si="24"/>
        <v>135622467.9684</v>
      </c>
      <c r="J164" s="69"/>
      <c r="K164" s="84">
        <v>19800000</v>
      </c>
      <c r="L164" s="71">
        <f t="shared" si="19"/>
        <v>155422467.9684</v>
      </c>
    </row>
    <row r="165" spans="1:12" s="67" customFormat="1" ht="15" hidden="1" outlineLevel="1" x14ac:dyDescent="0.25">
      <c r="A165" s="74" t="s">
        <v>166</v>
      </c>
      <c r="B165" s="23">
        <f>29828923.416+3200000</f>
        <v>33028923.416000001</v>
      </c>
      <c r="C165" s="79"/>
      <c r="D165" s="79"/>
      <c r="E165" s="79"/>
      <c r="F165" s="79"/>
      <c r="G165" s="69">
        <f t="shared" si="23"/>
        <v>33028923.416000001</v>
      </c>
      <c r="H165" s="69"/>
      <c r="I165" s="69">
        <f t="shared" si="24"/>
        <v>33028923.416000001</v>
      </c>
      <c r="J165" s="69"/>
      <c r="K165" s="70"/>
      <c r="L165" s="71">
        <f t="shared" si="19"/>
        <v>33028923.416000001</v>
      </c>
    </row>
    <row r="166" spans="1:12" s="67" customFormat="1" ht="15" hidden="1" outlineLevel="1" x14ac:dyDescent="0.25">
      <c r="A166" s="74" t="s">
        <v>167</v>
      </c>
      <c r="B166" s="23">
        <v>154723473.60000002</v>
      </c>
      <c r="C166" s="79"/>
      <c r="D166" s="79"/>
      <c r="E166" s="79"/>
      <c r="F166" s="79"/>
      <c r="G166" s="69">
        <f t="shared" si="23"/>
        <v>154723473.60000002</v>
      </c>
      <c r="H166" s="69"/>
      <c r="I166" s="69">
        <f t="shared" si="24"/>
        <v>154723473.60000002</v>
      </c>
      <c r="J166" s="69"/>
      <c r="K166" s="70"/>
      <c r="L166" s="71">
        <f t="shared" si="19"/>
        <v>154723473.60000002</v>
      </c>
    </row>
    <row r="167" spans="1:12" s="67" customFormat="1" ht="15" hidden="1" outlineLevel="1" x14ac:dyDescent="0.25">
      <c r="A167" s="74" t="s">
        <v>168</v>
      </c>
      <c r="B167" s="23">
        <v>78595740</v>
      </c>
      <c r="C167" s="79"/>
      <c r="D167" s="79"/>
      <c r="E167" s="79"/>
      <c r="F167" s="79"/>
      <c r="G167" s="69">
        <f t="shared" si="23"/>
        <v>78595740</v>
      </c>
      <c r="H167" s="69"/>
      <c r="I167" s="69">
        <f t="shared" si="24"/>
        <v>78595740</v>
      </c>
      <c r="J167" s="69"/>
      <c r="K167" s="70"/>
      <c r="L167" s="71">
        <f t="shared" si="19"/>
        <v>78595740</v>
      </c>
    </row>
    <row r="168" spans="1:12" s="67" customFormat="1" ht="15" collapsed="1" x14ac:dyDescent="0.25">
      <c r="A168" s="64" t="s">
        <v>169</v>
      </c>
      <c r="B168" s="18">
        <f>+B169+B170</f>
        <v>182079167.40799999</v>
      </c>
      <c r="C168" s="79"/>
      <c r="D168" s="79"/>
      <c r="E168" s="79"/>
      <c r="F168" s="79"/>
      <c r="G168" s="79">
        <f t="shared" si="23"/>
        <v>182079167.40799999</v>
      </c>
      <c r="H168" s="79"/>
      <c r="I168" s="79">
        <f t="shared" si="24"/>
        <v>182079167.40799999</v>
      </c>
      <c r="J168" s="79">
        <f>SUM(J169:J170)</f>
        <v>0</v>
      </c>
      <c r="K168" s="79">
        <f>SUM(K169:K170)</f>
        <v>0</v>
      </c>
      <c r="L168" s="82">
        <f t="shared" si="19"/>
        <v>182079167.40799999</v>
      </c>
    </row>
    <row r="169" spans="1:12" s="67" customFormat="1" ht="15" hidden="1" outlineLevel="1" x14ac:dyDescent="0.25">
      <c r="A169" s="74" t="s">
        <v>170</v>
      </c>
      <c r="B169" s="23">
        <v>88155194</v>
      </c>
      <c r="C169" s="79"/>
      <c r="D169" s="79"/>
      <c r="E169" s="79"/>
      <c r="F169" s="79"/>
      <c r="G169" s="69">
        <f t="shared" si="23"/>
        <v>88155194</v>
      </c>
      <c r="H169" s="69"/>
      <c r="I169" s="69">
        <f t="shared" si="24"/>
        <v>88155194</v>
      </c>
      <c r="J169" s="69"/>
      <c r="K169" s="70"/>
      <c r="L169" s="71">
        <f t="shared" si="19"/>
        <v>88155194</v>
      </c>
    </row>
    <row r="170" spans="1:12" s="67" customFormat="1" ht="15" hidden="1" outlineLevel="1" x14ac:dyDescent="0.25">
      <c r="A170" s="74" t="s">
        <v>171</v>
      </c>
      <c r="B170" s="23">
        <v>93923973.407999992</v>
      </c>
      <c r="C170" s="79"/>
      <c r="D170" s="79"/>
      <c r="E170" s="79"/>
      <c r="F170" s="79"/>
      <c r="G170" s="69">
        <f t="shared" si="23"/>
        <v>93923973.407999992</v>
      </c>
      <c r="H170" s="69"/>
      <c r="I170" s="69">
        <f t="shared" si="24"/>
        <v>93923973.407999992</v>
      </c>
      <c r="J170" s="69"/>
      <c r="K170" s="70"/>
      <c r="L170" s="71">
        <f t="shared" si="19"/>
        <v>93923973.407999992</v>
      </c>
    </row>
    <row r="171" spans="1:12" s="63" customFormat="1" ht="30" collapsed="1" x14ac:dyDescent="0.25">
      <c r="A171" s="60" t="s">
        <v>172</v>
      </c>
      <c r="B171" s="61"/>
      <c r="C171" s="61"/>
      <c r="D171" s="61">
        <f>+D172+D178</f>
        <v>727120000</v>
      </c>
      <c r="E171" s="61"/>
      <c r="F171" s="61"/>
      <c r="G171" s="61">
        <f>SUM(B171:F171)</f>
        <v>727120000</v>
      </c>
      <c r="H171" s="61"/>
      <c r="I171" s="61">
        <f>+G171+H171</f>
        <v>727120000</v>
      </c>
      <c r="J171" s="61">
        <f>+J172+J178</f>
        <v>2450000000</v>
      </c>
      <c r="K171" s="61">
        <f>+K172+K178</f>
        <v>78000000</v>
      </c>
      <c r="L171" s="62">
        <f t="shared" si="19"/>
        <v>3255120000</v>
      </c>
    </row>
    <row r="172" spans="1:12" ht="15" x14ac:dyDescent="0.25">
      <c r="A172" s="64" t="s">
        <v>173</v>
      </c>
      <c r="B172" s="100"/>
      <c r="C172" s="100"/>
      <c r="D172" s="100">
        <f>+D173</f>
        <v>149000000</v>
      </c>
      <c r="E172" s="39"/>
      <c r="F172" s="39"/>
      <c r="G172" s="65">
        <f t="shared" ref="G172:G186" si="25">+B172+C172+D172+E172+F172</f>
        <v>149000000</v>
      </c>
      <c r="H172" s="39"/>
      <c r="I172" s="65">
        <f t="shared" ref="I172:I178" si="26">+H172+G172</f>
        <v>149000000</v>
      </c>
      <c r="J172" s="100">
        <f>+J173</f>
        <v>0</v>
      </c>
      <c r="K172" s="100">
        <f>+K173</f>
        <v>78000000</v>
      </c>
      <c r="L172" s="66">
        <f t="shared" si="19"/>
        <v>227000000</v>
      </c>
    </row>
    <row r="173" spans="1:12" ht="15" x14ac:dyDescent="0.25">
      <c r="A173" s="64" t="s">
        <v>174</v>
      </c>
      <c r="B173" s="100"/>
      <c r="C173" s="101"/>
      <c r="D173" s="102">
        <f>SUM(D174:D177)</f>
        <v>149000000</v>
      </c>
      <c r="E173" s="39"/>
      <c r="F173" s="69"/>
      <c r="G173" s="79">
        <f>+B173+C173+D173+E173+F173</f>
        <v>149000000</v>
      </c>
      <c r="H173" s="69"/>
      <c r="I173" s="102">
        <f>+H173+G173</f>
        <v>149000000</v>
      </c>
      <c r="J173" s="102">
        <f>SUM(J174:J177)</f>
        <v>0</v>
      </c>
      <c r="K173" s="102">
        <f>SUM(K174:K177)</f>
        <v>78000000</v>
      </c>
      <c r="L173" s="103">
        <f>+I173+J173+K173</f>
        <v>227000000</v>
      </c>
    </row>
    <row r="174" spans="1:12" ht="15" hidden="1" outlineLevel="1" x14ac:dyDescent="0.25">
      <c r="A174" s="68" t="s">
        <v>175</v>
      </c>
      <c r="B174" s="100"/>
      <c r="C174" s="101"/>
      <c r="D174" s="23">
        <v>124000000</v>
      </c>
      <c r="E174" s="39"/>
      <c r="F174" s="69"/>
      <c r="G174" s="69">
        <f t="shared" si="25"/>
        <v>124000000</v>
      </c>
      <c r="H174" s="69"/>
      <c r="I174" s="101">
        <f t="shared" si="26"/>
        <v>124000000</v>
      </c>
      <c r="J174" s="101"/>
      <c r="K174" s="104"/>
      <c r="L174" s="105">
        <f t="shared" si="19"/>
        <v>124000000</v>
      </c>
    </row>
    <row r="175" spans="1:12" ht="15" hidden="1" outlineLevel="1" x14ac:dyDescent="0.25">
      <c r="A175" s="68" t="s">
        <v>176</v>
      </c>
      <c r="B175" s="100"/>
      <c r="C175" s="101"/>
      <c r="D175" s="106">
        <v>10000000</v>
      </c>
      <c r="E175" s="39"/>
      <c r="F175" s="69"/>
      <c r="G175" s="69">
        <f t="shared" si="25"/>
        <v>10000000</v>
      </c>
      <c r="H175" s="69"/>
      <c r="I175" s="101">
        <f t="shared" si="26"/>
        <v>10000000</v>
      </c>
      <c r="J175" s="101"/>
      <c r="K175" s="104"/>
      <c r="L175" s="105">
        <f t="shared" si="19"/>
        <v>10000000</v>
      </c>
    </row>
    <row r="176" spans="1:12" ht="15" hidden="1" outlineLevel="1" x14ac:dyDescent="0.25">
      <c r="A176" s="68" t="s">
        <v>177</v>
      </c>
      <c r="B176" s="100"/>
      <c r="C176" s="101"/>
      <c r="D176" s="106">
        <v>15000000</v>
      </c>
      <c r="E176" s="39"/>
      <c r="F176" s="69"/>
      <c r="G176" s="69">
        <f t="shared" si="25"/>
        <v>15000000</v>
      </c>
      <c r="H176" s="69"/>
      <c r="I176" s="101">
        <f>+H176+G176</f>
        <v>15000000</v>
      </c>
      <c r="J176" s="101"/>
      <c r="K176" s="104"/>
      <c r="L176" s="105">
        <f t="shared" si="19"/>
        <v>15000000</v>
      </c>
    </row>
    <row r="177" spans="1:12" ht="15" hidden="1" outlineLevel="1" x14ac:dyDescent="0.25">
      <c r="A177" s="68" t="s">
        <v>178</v>
      </c>
      <c r="B177" s="100"/>
      <c r="C177" s="101"/>
      <c r="D177" s="106"/>
      <c r="E177" s="39"/>
      <c r="F177" s="69"/>
      <c r="G177" s="69">
        <f t="shared" si="25"/>
        <v>0</v>
      </c>
      <c r="H177" s="69"/>
      <c r="I177" s="101">
        <f>+H177+G177</f>
        <v>0</v>
      </c>
      <c r="J177" s="101"/>
      <c r="K177" s="104">
        <v>78000000</v>
      </c>
      <c r="L177" s="105">
        <f>+I177+J177+K177</f>
        <v>78000000</v>
      </c>
    </row>
    <row r="178" spans="1:12" ht="15" collapsed="1" x14ac:dyDescent="0.25">
      <c r="A178" s="64" t="s">
        <v>179</v>
      </c>
      <c r="B178" s="65"/>
      <c r="C178" s="65"/>
      <c r="D178" s="37">
        <f>+D179+D185</f>
        <v>578120000</v>
      </c>
      <c r="E178" s="39"/>
      <c r="F178" s="39"/>
      <c r="G178" s="65">
        <f t="shared" si="25"/>
        <v>578120000</v>
      </c>
      <c r="H178" s="79"/>
      <c r="I178" s="102">
        <f t="shared" si="26"/>
        <v>578120000</v>
      </c>
      <c r="J178" s="37">
        <f>+J179+J185</f>
        <v>2450000000</v>
      </c>
      <c r="K178" s="37">
        <f>+K179+K185</f>
        <v>0</v>
      </c>
      <c r="L178" s="103">
        <f t="shared" si="19"/>
        <v>3028120000</v>
      </c>
    </row>
    <row r="179" spans="1:12" ht="15" x14ac:dyDescent="0.25">
      <c r="A179" s="107" t="s">
        <v>180</v>
      </c>
      <c r="B179" s="65"/>
      <c r="C179" s="65"/>
      <c r="D179" s="65">
        <f>SUM(D180:D184)</f>
        <v>145420000</v>
      </c>
      <c r="E179" s="39"/>
      <c r="F179" s="39"/>
      <c r="G179" s="65">
        <f>+B179+C179+D179+E179+F179</f>
        <v>145420000</v>
      </c>
      <c r="H179" s="79"/>
      <c r="I179" s="102">
        <f>+H179+G179</f>
        <v>145420000</v>
      </c>
      <c r="J179" s="65">
        <f>SUM(J180:J184)</f>
        <v>2450000000</v>
      </c>
      <c r="K179" s="65">
        <f>SUM(K180:K184)</f>
        <v>0</v>
      </c>
      <c r="L179" s="103">
        <f t="shared" si="19"/>
        <v>2595420000</v>
      </c>
    </row>
    <row r="180" spans="1:12" ht="15" hidden="1" outlineLevel="1" x14ac:dyDescent="0.25">
      <c r="A180" s="93" t="s">
        <v>181</v>
      </c>
      <c r="B180" s="65"/>
      <c r="C180" s="69"/>
      <c r="D180" s="69">
        <v>28700000</v>
      </c>
      <c r="E180" s="39"/>
      <c r="F180" s="39"/>
      <c r="G180" s="69">
        <f t="shared" si="25"/>
        <v>28700000</v>
      </c>
      <c r="H180" s="39"/>
      <c r="I180" s="101">
        <f t="shared" ref="I180:I194" si="27">+H180+G180</f>
        <v>28700000</v>
      </c>
      <c r="J180" s="101"/>
      <c r="K180" s="104"/>
      <c r="L180" s="105">
        <f t="shared" si="19"/>
        <v>28700000</v>
      </c>
    </row>
    <row r="181" spans="1:12" ht="15" hidden="1" outlineLevel="1" x14ac:dyDescent="0.25">
      <c r="A181" s="93" t="s">
        <v>182</v>
      </c>
      <c r="B181" s="65"/>
      <c r="C181" s="69"/>
      <c r="D181" s="69">
        <v>25720000</v>
      </c>
      <c r="E181" s="39"/>
      <c r="F181" s="39"/>
      <c r="G181" s="69">
        <f t="shared" si="25"/>
        <v>25720000</v>
      </c>
      <c r="H181" s="39"/>
      <c r="I181" s="101">
        <f t="shared" si="27"/>
        <v>25720000</v>
      </c>
      <c r="J181" s="101"/>
      <c r="K181" s="104"/>
      <c r="L181" s="105">
        <f t="shared" si="19"/>
        <v>25720000</v>
      </c>
    </row>
    <row r="182" spans="1:12" ht="15" hidden="1" outlineLevel="1" x14ac:dyDescent="0.25">
      <c r="A182" s="93" t="s">
        <v>183</v>
      </c>
      <c r="B182" s="65"/>
      <c r="C182" s="69"/>
      <c r="D182" s="69">
        <v>70000000</v>
      </c>
      <c r="E182" s="39"/>
      <c r="F182" s="39"/>
      <c r="G182" s="69">
        <f t="shared" si="25"/>
        <v>70000000</v>
      </c>
      <c r="H182" s="39"/>
      <c r="I182" s="101">
        <f t="shared" si="27"/>
        <v>70000000</v>
      </c>
      <c r="J182" s="101"/>
      <c r="K182" s="104"/>
      <c r="L182" s="105">
        <f t="shared" si="19"/>
        <v>70000000</v>
      </c>
    </row>
    <row r="183" spans="1:12" ht="15" hidden="1" outlineLevel="1" x14ac:dyDescent="0.25">
      <c r="A183" s="93" t="s">
        <v>184</v>
      </c>
      <c r="B183" s="65"/>
      <c r="C183" s="69"/>
      <c r="D183" s="69">
        <v>21000000</v>
      </c>
      <c r="E183" s="39"/>
      <c r="F183" s="39"/>
      <c r="G183" s="69">
        <f t="shared" si="25"/>
        <v>21000000</v>
      </c>
      <c r="H183" s="39"/>
      <c r="I183" s="101">
        <f t="shared" si="27"/>
        <v>21000000</v>
      </c>
      <c r="J183" s="101"/>
      <c r="K183" s="104"/>
      <c r="L183" s="105">
        <f t="shared" si="19"/>
        <v>21000000</v>
      </c>
    </row>
    <row r="184" spans="1:12" ht="15" hidden="1" outlineLevel="1" x14ac:dyDescent="0.25">
      <c r="A184" s="93" t="s">
        <v>185</v>
      </c>
      <c r="B184" s="65"/>
      <c r="C184" s="69"/>
      <c r="D184" s="69"/>
      <c r="E184" s="39"/>
      <c r="F184" s="39"/>
      <c r="G184" s="69"/>
      <c r="H184" s="39"/>
      <c r="I184" s="101"/>
      <c r="J184" s="106">
        <v>2450000000</v>
      </c>
      <c r="K184" s="108"/>
      <c r="L184" s="105">
        <f t="shared" si="19"/>
        <v>2450000000</v>
      </c>
    </row>
    <row r="185" spans="1:12" ht="15" collapsed="1" x14ac:dyDescent="0.25">
      <c r="A185" s="109" t="s">
        <v>186</v>
      </c>
      <c r="B185" s="65"/>
      <c r="C185" s="65"/>
      <c r="D185" s="65">
        <f>SUM(D186:D194)</f>
        <v>432700000</v>
      </c>
      <c r="E185" s="39"/>
      <c r="F185" s="39"/>
      <c r="G185" s="65">
        <f>+B185+C185+D185+E185+F185</f>
        <v>432700000</v>
      </c>
      <c r="H185" s="79"/>
      <c r="I185" s="102">
        <f>+H185+G185</f>
        <v>432700000</v>
      </c>
      <c r="J185" s="65">
        <f>SUM(J186:J194)</f>
        <v>0</v>
      </c>
      <c r="K185" s="65">
        <f>SUM(K186:K194)</f>
        <v>0</v>
      </c>
      <c r="L185" s="103">
        <f t="shared" si="19"/>
        <v>432700000</v>
      </c>
    </row>
    <row r="186" spans="1:12" ht="15" hidden="1" outlineLevel="1" x14ac:dyDescent="0.25">
      <c r="A186" s="68" t="s">
        <v>187</v>
      </c>
      <c r="B186" s="65"/>
      <c r="C186" s="69"/>
      <c r="D186" s="23">
        <v>130000000</v>
      </c>
      <c r="E186" s="39"/>
      <c r="F186" s="39"/>
      <c r="G186" s="69">
        <f t="shared" si="25"/>
        <v>130000000</v>
      </c>
      <c r="H186" s="39"/>
      <c r="I186" s="101">
        <f t="shared" si="27"/>
        <v>130000000</v>
      </c>
      <c r="J186" s="101"/>
      <c r="K186" s="104"/>
      <c r="L186" s="105">
        <f t="shared" si="19"/>
        <v>130000000</v>
      </c>
    </row>
    <row r="187" spans="1:12" ht="15" hidden="1" outlineLevel="1" x14ac:dyDescent="0.25">
      <c r="A187" s="68" t="s">
        <v>188</v>
      </c>
      <c r="B187" s="65"/>
      <c r="C187" s="69"/>
      <c r="D187" s="23">
        <v>56000000</v>
      </c>
      <c r="E187" s="39"/>
      <c r="F187" s="39"/>
      <c r="G187" s="69">
        <f>+B187+C187+D187+E187+F187</f>
        <v>56000000</v>
      </c>
      <c r="H187" s="39"/>
      <c r="I187" s="101">
        <f t="shared" si="27"/>
        <v>56000000</v>
      </c>
      <c r="J187" s="101"/>
      <c r="K187" s="104"/>
      <c r="L187" s="105">
        <f t="shared" si="19"/>
        <v>56000000</v>
      </c>
    </row>
    <row r="188" spans="1:12" ht="15" hidden="1" outlineLevel="1" x14ac:dyDescent="0.25">
      <c r="A188" s="68" t="s">
        <v>189</v>
      </c>
      <c r="B188" s="65"/>
      <c r="C188" s="69"/>
      <c r="D188" s="23">
        <v>47500000</v>
      </c>
      <c r="E188" s="39"/>
      <c r="F188" s="39"/>
      <c r="G188" s="69">
        <f t="shared" ref="G188:G194" si="28">+B188+C188+D188+E188+F188</f>
        <v>47500000</v>
      </c>
      <c r="H188" s="39"/>
      <c r="I188" s="101">
        <f t="shared" si="27"/>
        <v>47500000</v>
      </c>
      <c r="J188" s="101"/>
      <c r="K188" s="104"/>
      <c r="L188" s="105">
        <f t="shared" si="19"/>
        <v>47500000</v>
      </c>
    </row>
    <row r="189" spans="1:12" ht="15" hidden="1" outlineLevel="1" x14ac:dyDescent="0.25">
      <c r="A189" s="68" t="s">
        <v>190</v>
      </c>
      <c r="B189" s="65"/>
      <c r="C189" s="69"/>
      <c r="D189" s="23">
        <v>18000000</v>
      </c>
      <c r="E189" s="39"/>
      <c r="F189" s="39"/>
      <c r="G189" s="69">
        <f t="shared" si="28"/>
        <v>18000000</v>
      </c>
      <c r="H189" s="39"/>
      <c r="I189" s="101">
        <f t="shared" si="27"/>
        <v>18000000</v>
      </c>
      <c r="J189" s="101"/>
      <c r="K189" s="104"/>
      <c r="L189" s="105">
        <f t="shared" si="19"/>
        <v>18000000</v>
      </c>
    </row>
    <row r="190" spans="1:12" ht="15" hidden="1" outlineLevel="1" x14ac:dyDescent="0.25">
      <c r="A190" s="68" t="s">
        <v>191</v>
      </c>
      <c r="B190" s="65"/>
      <c r="C190" s="69"/>
      <c r="D190" s="23">
        <v>30000000</v>
      </c>
      <c r="E190" s="39"/>
      <c r="F190" s="39"/>
      <c r="G190" s="69">
        <f t="shared" si="28"/>
        <v>30000000</v>
      </c>
      <c r="H190" s="39"/>
      <c r="I190" s="101">
        <f t="shared" si="27"/>
        <v>30000000</v>
      </c>
      <c r="J190" s="101"/>
      <c r="K190" s="104"/>
      <c r="L190" s="105">
        <f t="shared" si="19"/>
        <v>30000000</v>
      </c>
    </row>
    <row r="191" spans="1:12" ht="15" hidden="1" outlineLevel="1" x14ac:dyDescent="0.25">
      <c r="A191" s="68" t="s">
        <v>192</v>
      </c>
      <c r="B191" s="65"/>
      <c r="C191" s="69"/>
      <c r="D191" s="23">
        <v>41000000</v>
      </c>
      <c r="E191" s="39"/>
      <c r="F191" s="39"/>
      <c r="G191" s="69">
        <f t="shared" si="28"/>
        <v>41000000</v>
      </c>
      <c r="H191" s="39"/>
      <c r="I191" s="101">
        <f t="shared" si="27"/>
        <v>41000000</v>
      </c>
      <c r="J191" s="101"/>
      <c r="K191" s="104"/>
      <c r="L191" s="105">
        <f t="shared" si="19"/>
        <v>41000000</v>
      </c>
    </row>
    <row r="192" spans="1:12" ht="15" hidden="1" outlineLevel="1" x14ac:dyDescent="0.25">
      <c r="A192" s="68" t="s">
        <v>193</v>
      </c>
      <c r="B192" s="65"/>
      <c r="C192" s="69"/>
      <c r="D192" s="23">
        <v>16920000</v>
      </c>
      <c r="E192" s="39"/>
      <c r="F192" s="39"/>
      <c r="G192" s="69">
        <f t="shared" si="28"/>
        <v>16920000</v>
      </c>
      <c r="H192" s="39"/>
      <c r="I192" s="101">
        <f t="shared" si="27"/>
        <v>16920000</v>
      </c>
      <c r="J192" s="101"/>
      <c r="K192" s="104"/>
      <c r="L192" s="105">
        <f t="shared" si="19"/>
        <v>16920000</v>
      </c>
    </row>
    <row r="193" spans="1:18" ht="15" hidden="1" outlineLevel="1" x14ac:dyDescent="0.25">
      <c r="A193" s="68" t="s">
        <v>194</v>
      </c>
      <c r="B193" s="65"/>
      <c r="C193" s="69"/>
      <c r="D193" s="23">
        <v>23280000</v>
      </c>
      <c r="E193" s="39"/>
      <c r="F193" s="39"/>
      <c r="G193" s="69">
        <f t="shared" si="28"/>
        <v>23280000</v>
      </c>
      <c r="H193" s="39"/>
      <c r="I193" s="101">
        <f t="shared" si="27"/>
        <v>23280000</v>
      </c>
      <c r="J193" s="101"/>
      <c r="K193" s="104"/>
      <c r="L193" s="105">
        <f t="shared" si="19"/>
        <v>23280000</v>
      </c>
    </row>
    <row r="194" spans="1:18" ht="15" hidden="1" outlineLevel="1" x14ac:dyDescent="0.25">
      <c r="A194" s="68" t="s">
        <v>195</v>
      </c>
      <c r="B194" s="65"/>
      <c r="C194" s="69"/>
      <c r="D194" s="23">
        <v>70000000</v>
      </c>
      <c r="E194" s="39"/>
      <c r="F194" s="39"/>
      <c r="G194" s="69">
        <f t="shared" si="28"/>
        <v>70000000</v>
      </c>
      <c r="H194" s="39"/>
      <c r="I194" s="101">
        <f t="shared" si="27"/>
        <v>70000000</v>
      </c>
      <c r="J194" s="101"/>
      <c r="K194" s="104"/>
      <c r="L194" s="105">
        <f t="shared" si="19"/>
        <v>70000000</v>
      </c>
    </row>
    <row r="195" spans="1:18" ht="15" collapsed="1" x14ac:dyDescent="0.25">
      <c r="A195" s="83"/>
      <c r="B195" s="65"/>
      <c r="C195" s="65"/>
      <c r="D195" s="65"/>
      <c r="E195" s="65"/>
      <c r="F195" s="65"/>
      <c r="G195" s="65"/>
      <c r="H195" s="65"/>
      <c r="I195" s="65"/>
      <c r="J195" s="65"/>
      <c r="K195" s="110"/>
      <c r="L195" s="66">
        <f t="shared" si="19"/>
        <v>0</v>
      </c>
    </row>
    <row r="196" spans="1:18" ht="15" x14ac:dyDescent="0.25">
      <c r="A196" s="94" t="s">
        <v>196</v>
      </c>
      <c r="B196" s="22"/>
      <c r="C196" s="22"/>
      <c r="D196" s="22"/>
      <c r="E196" s="22"/>
      <c r="F196" s="22"/>
      <c r="G196" s="22"/>
      <c r="H196" s="37">
        <f>+H197+H198</f>
        <v>1985797116.6400001</v>
      </c>
      <c r="I196" s="37">
        <f>+H196+G196</f>
        <v>1985797116.6400001</v>
      </c>
      <c r="J196" s="37">
        <f>+J197+J198</f>
        <v>0</v>
      </c>
      <c r="K196" s="37">
        <f>+K197+K198</f>
        <v>0</v>
      </c>
      <c r="L196" s="46">
        <f t="shared" si="19"/>
        <v>1985797116.6400001</v>
      </c>
    </row>
    <row r="197" spans="1:18" ht="14.25" hidden="1" outlineLevel="1" x14ac:dyDescent="0.2">
      <c r="A197" s="92" t="s">
        <v>197</v>
      </c>
      <c r="B197" s="22"/>
      <c r="C197" s="22"/>
      <c r="D197" s="22"/>
      <c r="E197" s="22"/>
      <c r="F197" s="22"/>
      <c r="G197" s="22"/>
      <c r="H197" s="23">
        <v>1241123197.9000001</v>
      </c>
      <c r="I197" s="23">
        <f>+H197+G197</f>
        <v>1241123197.9000001</v>
      </c>
      <c r="J197" s="23"/>
      <c r="K197" s="84"/>
      <c r="L197" s="111">
        <f t="shared" si="19"/>
        <v>1241123197.9000001</v>
      </c>
    </row>
    <row r="198" spans="1:18" ht="14.25" hidden="1" outlineLevel="1" x14ac:dyDescent="0.2">
      <c r="A198" s="92" t="s">
        <v>198</v>
      </c>
      <c r="B198" s="22"/>
      <c r="C198" s="22"/>
      <c r="D198" s="22"/>
      <c r="E198" s="22"/>
      <c r="F198" s="22"/>
      <c r="G198" s="22"/>
      <c r="H198" s="23">
        <v>744673918.74000001</v>
      </c>
      <c r="I198" s="23">
        <f>+H198+G198</f>
        <v>744673918.74000001</v>
      </c>
      <c r="J198" s="23"/>
      <c r="K198" s="84"/>
      <c r="L198" s="111">
        <f t="shared" si="19"/>
        <v>744673918.74000001</v>
      </c>
    </row>
    <row r="199" spans="1:18" ht="15" collapsed="1" x14ac:dyDescent="0.25">
      <c r="A199" s="35"/>
      <c r="B199" s="22"/>
      <c r="C199" s="22"/>
      <c r="D199" s="22"/>
      <c r="E199" s="22"/>
      <c r="F199" s="22"/>
      <c r="G199" s="22"/>
      <c r="H199" s="22"/>
      <c r="I199" s="22"/>
      <c r="J199" s="22"/>
      <c r="K199" s="25"/>
      <c r="L199" s="43">
        <f t="shared" si="19"/>
        <v>0</v>
      </c>
    </row>
    <row r="200" spans="1:18" ht="15" x14ac:dyDescent="0.25">
      <c r="A200" s="91" t="s">
        <v>199</v>
      </c>
      <c r="B200" s="18"/>
      <c r="C200" s="18"/>
      <c r="D200" s="18"/>
      <c r="E200" s="18">
        <v>7900000000</v>
      </c>
      <c r="F200" s="18"/>
      <c r="G200" s="79">
        <f>+B200+C200+D200+E200+F200</f>
        <v>7900000000</v>
      </c>
      <c r="H200" s="18"/>
      <c r="I200" s="102">
        <f>+H200+G200</f>
        <v>7900000000</v>
      </c>
      <c r="J200" s="102">
        <v>0</v>
      </c>
      <c r="K200" s="112">
        <v>0</v>
      </c>
      <c r="L200" s="103">
        <f t="shared" si="19"/>
        <v>7900000000</v>
      </c>
    </row>
    <row r="201" spans="1:18" ht="15" x14ac:dyDescent="0.25">
      <c r="A201" s="35"/>
      <c r="B201" s="22"/>
      <c r="C201" s="22"/>
      <c r="D201" s="22"/>
      <c r="E201" s="22"/>
      <c r="F201" s="22"/>
      <c r="G201" s="22"/>
      <c r="H201" s="22"/>
      <c r="I201" s="22"/>
      <c r="J201" s="22"/>
      <c r="K201" s="25"/>
      <c r="L201" s="43">
        <f t="shared" ref="L201:L206" si="29">+I201+J201+K201</f>
        <v>0</v>
      </c>
    </row>
    <row r="202" spans="1:18" ht="15" x14ac:dyDescent="0.25">
      <c r="A202" s="94" t="s">
        <v>200</v>
      </c>
      <c r="B202" s="22"/>
      <c r="C202" s="22"/>
      <c r="D202" s="22"/>
      <c r="E202" s="22"/>
      <c r="F202" s="22"/>
      <c r="G202" s="37">
        <f>+B202+C202+E202+F202</f>
        <v>0</v>
      </c>
      <c r="H202" s="37">
        <f>+H203+H204</f>
        <v>796828783.41875648</v>
      </c>
      <c r="I202" s="37">
        <f>+H202+G202</f>
        <v>796828783.41875648</v>
      </c>
      <c r="J202" s="37">
        <f>+J203+J204</f>
        <v>772080395</v>
      </c>
      <c r="K202" s="37">
        <f>+K203+K204</f>
        <v>-133800000</v>
      </c>
      <c r="L202" s="46">
        <f t="shared" si="29"/>
        <v>1435109178.4187565</v>
      </c>
    </row>
    <row r="203" spans="1:18" s="97" customFormat="1" ht="14.25" outlineLevel="1" x14ac:dyDescent="0.2">
      <c r="A203" s="40" t="s">
        <v>201</v>
      </c>
      <c r="B203" s="22"/>
      <c r="C203" s="22"/>
      <c r="D203" s="22"/>
      <c r="E203" s="22"/>
      <c r="F203" s="22"/>
      <c r="G203" s="22">
        <f>+B203+C203+E203+F203</f>
        <v>0</v>
      </c>
      <c r="H203" s="39">
        <v>155563064.87788391</v>
      </c>
      <c r="I203" s="22">
        <f>+H203+G203</f>
        <v>155563064.87788391</v>
      </c>
      <c r="J203" s="22">
        <f>107065204-6776000-123065063+30693251</f>
        <v>7917392</v>
      </c>
      <c r="K203" s="25">
        <f>85000000-10000000-19800000-78000000</f>
        <v>-22800000</v>
      </c>
      <c r="L203" s="43">
        <f t="shared" si="29"/>
        <v>140680456.87788391</v>
      </c>
    </row>
    <row r="204" spans="1:18" s="97" customFormat="1" ht="14.25" outlineLevel="1" x14ac:dyDescent="0.2">
      <c r="A204" s="40" t="s">
        <v>202</v>
      </c>
      <c r="B204" s="22"/>
      <c r="C204" s="22"/>
      <c r="D204" s="22"/>
      <c r="E204" s="22"/>
      <c r="F204" s="22"/>
      <c r="G204" s="22">
        <f>+B204+C204+E204+F204</f>
        <v>0</v>
      </c>
      <c r="H204" s="22">
        <v>641265718.54087257</v>
      </c>
      <c r="I204" s="22">
        <f>+H204+G204</f>
        <v>641265718.54087257</v>
      </c>
      <c r="J204" s="22">
        <f>764163003</f>
        <v>764163003</v>
      </c>
      <c r="K204" s="25">
        <f>-61000000-50000000</f>
        <v>-111000000</v>
      </c>
      <c r="L204" s="43">
        <f t="shared" si="29"/>
        <v>1294428721.5408726</v>
      </c>
    </row>
    <row r="205" spans="1:18" ht="15" x14ac:dyDescent="0.25">
      <c r="A205" s="35"/>
      <c r="B205" s="22"/>
      <c r="C205" s="22"/>
      <c r="D205" s="22"/>
      <c r="E205" s="22"/>
      <c r="F205" s="22"/>
      <c r="G205" s="22"/>
      <c r="H205" s="22"/>
      <c r="I205" s="22"/>
      <c r="J205" s="22"/>
      <c r="K205" s="25"/>
      <c r="L205" s="43">
        <f t="shared" si="29"/>
        <v>0</v>
      </c>
    </row>
    <row r="206" spans="1:18" ht="15" x14ac:dyDescent="0.25">
      <c r="A206" s="35" t="s">
        <v>203</v>
      </c>
      <c r="B206" s="37">
        <f>+B39+B37</f>
        <v>3904120554.7203135</v>
      </c>
      <c r="C206" s="37">
        <f>+C37+C39</f>
        <v>1824959341.7110376</v>
      </c>
      <c r="D206" s="37">
        <f>+D39+D37</f>
        <v>972624643.52419519</v>
      </c>
      <c r="E206" s="37">
        <f>+E37+E39+E200</f>
        <v>14744841716.688625</v>
      </c>
      <c r="F206" s="37">
        <f>+F39+F37</f>
        <v>6559478998.9288273</v>
      </c>
      <c r="G206" s="37">
        <f>+B206+C206+E206+F206+D206</f>
        <v>28006025255.573002</v>
      </c>
      <c r="H206" s="37">
        <f>+H202+H196+H39+H37</f>
        <v>3703020213.5632491</v>
      </c>
      <c r="I206" s="37">
        <f>+H206+G206</f>
        <v>31709045469.13625</v>
      </c>
      <c r="J206" s="37">
        <f>+J202+J200+J196+J39+J37</f>
        <v>3366689679</v>
      </c>
      <c r="K206" s="37">
        <f>+K202+K200+K196+K39+K37</f>
        <v>-85000000</v>
      </c>
      <c r="L206" s="46">
        <f t="shared" si="29"/>
        <v>34990735148.136246</v>
      </c>
    </row>
    <row r="207" spans="1:18" ht="15.75" thickBot="1" x14ac:dyDescent="0.3">
      <c r="A207" s="113"/>
      <c r="B207" s="114"/>
      <c r="C207" s="115"/>
      <c r="D207" s="115"/>
      <c r="E207" s="116"/>
      <c r="F207" s="115"/>
      <c r="G207" s="115"/>
      <c r="H207" s="115"/>
      <c r="I207" s="115"/>
      <c r="J207" s="117"/>
      <c r="K207" s="117"/>
      <c r="L207" s="118"/>
      <c r="M207" s="33"/>
      <c r="N207" s="33"/>
      <c r="O207" s="33"/>
      <c r="P207" s="33"/>
      <c r="Q207" s="33"/>
      <c r="R207" s="33"/>
    </row>
    <row r="208" spans="1:18" ht="13.5" thickTop="1" x14ac:dyDescent="0.2">
      <c r="A208" s="119"/>
      <c r="B208" s="120"/>
      <c r="C208" s="120"/>
      <c r="D208" s="120"/>
      <c r="E208" s="120"/>
      <c r="F208" s="121"/>
      <c r="G208" s="122"/>
      <c r="H208" s="120"/>
      <c r="I208" s="120"/>
      <c r="J208" s="120"/>
      <c r="K208" s="120"/>
      <c r="L208" s="123"/>
    </row>
    <row r="209" spans="1:12" x14ac:dyDescent="0.2">
      <c r="A209" s="119"/>
      <c r="B209" s="120"/>
      <c r="C209" s="120"/>
      <c r="D209" s="120"/>
      <c r="E209" s="120"/>
      <c r="F209" s="124"/>
      <c r="G209" s="120"/>
      <c r="H209" s="120"/>
      <c r="I209" s="125"/>
      <c r="J209" s="125"/>
      <c r="K209" s="125"/>
      <c r="L209" s="126"/>
    </row>
    <row r="210" spans="1:12" ht="15.75" x14ac:dyDescent="0.25">
      <c r="A210" s="119"/>
      <c r="B210" s="122"/>
      <c r="C210" s="122"/>
      <c r="D210" s="122"/>
      <c r="E210" s="122"/>
      <c r="F210" s="127"/>
      <c r="G210" s="128"/>
      <c r="H210" s="127"/>
      <c r="I210" s="129"/>
      <c r="J210" s="129"/>
      <c r="K210" s="129"/>
      <c r="L210" s="123"/>
    </row>
    <row r="211" spans="1:12" x14ac:dyDescent="0.2">
      <c r="A211" s="122"/>
      <c r="B211" s="122"/>
      <c r="C211" s="122"/>
      <c r="D211" s="122"/>
      <c r="E211" s="122"/>
      <c r="F211" s="122"/>
      <c r="G211" s="122"/>
      <c r="H211" s="122"/>
      <c r="I211" s="125"/>
      <c r="J211" s="125"/>
      <c r="K211" s="125"/>
      <c r="L211" s="123"/>
    </row>
    <row r="212" spans="1:12" x14ac:dyDescent="0.2">
      <c r="A212" s="122"/>
      <c r="B212" s="122"/>
      <c r="C212" s="122"/>
      <c r="D212" s="122"/>
      <c r="E212" s="122"/>
      <c r="F212" s="122"/>
      <c r="G212" s="120"/>
      <c r="H212" s="120"/>
      <c r="I212" s="122"/>
      <c r="J212" s="122"/>
      <c r="K212" s="122"/>
      <c r="L212" s="123"/>
    </row>
    <row r="213" spans="1:12" x14ac:dyDescent="0.2">
      <c r="A213" s="122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3"/>
    </row>
    <row r="214" spans="1:12" x14ac:dyDescent="0.2">
      <c r="A214" s="12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3"/>
    </row>
    <row r="215" spans="1:12" x14ac:dyDescent="0.2">
      <c r="A215" s="122"/>
      <c r="B215" s="122"/>
      <c r="C215" s="122"/>
      <c r="D215" s="122"/>
      <c r="E215" s="122"/>
      <c r="F215" s="122"/>
      <c r="G215" s="122"/>
      <c r="H215" s="130"/>
      <c r="I215" s="122"/>
      <c r="J215" s="122"/>
      <c r="K215" s="122"/>
      <c r="L215" s="123"/>
    </row>
    <row r="216" spans="1:12" x14ac:dyDescent="0.2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3"/>
    </row>
    <row r="217" spans="1:12" x14ac:dyDescent="0.2">
      <c r="A217" s="122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3"/>
    </row>
    <row r="218" spans="1:12" x14ac:dyDescent="0.2">
      <c r="A218" s="122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3"/>
    </row>
    <row r="219" spans="1:12" x14ac:dyDescent="0.2">
      <c r="A219" s="122"/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3"/>
    </row>
    <row r="220" spans="1:12" x14ac:dyDescent="0.2">
      <c r="A220" s="122"/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3"/>
    </row>
    <row r="221" spans="1:12" x14ac:dyDescent="0.2">
      <c r="A221" s="122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3"/>
    </row>
    <row r="222" spans="1:12" x14ac:dyDescent="0.2">
      <c r="A222" s="122"/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3"/>
    </row>
    <row r="223" spans="1:12" x14ac:dyDescent="0.2">
      <c r="A223" s="122"/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3"/>
    </row>
    <row r="224" spans="1:12" x14ac:dyDescent="0.2">
      <c r="A224" s="122"/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3"/>
    </row>
    <row r="225" spans="1:12" x14ac:dyDescent="0.2">
      <c r="A225" s="12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3"/>
    </row>
    <row r="226" spans="1:12" x14ac:dyDescent="0.2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3"/>
    </row>
    <row r="227" spans="1:12" x14ac:dyDescent="0.2">
      <c r="A227" s="12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3"/>
    </row>
    <row r="228" spans="1:12" x14ac:dyDescent="0.2">
      <c r="A228" s="122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3"/>
    </row>
    <row r="229" spans="1:12" x14ac:dyDescent="0.2">
      <c r="A229" s="122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3"/>
    </row>
    <row r="230" spans="1:12" x14ac:dyDescent="0.2">
      <c r="A230" s="122"/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3"/>
    </row>
    <row r="231" spans="1:12" x14ac:dyDescent="0.2">
      <c r="A231" s="122"/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3"/>
    </row>
    <row r="232" spans="1:12" x14ac:dyDescent="0.2">
      <c r="A232" s="122"/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3"/>
    </row>
    <row r="233" spans="1:12" x14ac:dyDescent="0.2">
      <c r="A233" s="122"/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3"/>
    </row>
    <row r="234" spans="1:12" x14ac:dyDescent="0.2">
      <c r="A234" s="122"/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3"/>
    </row>
    <row r="235" spans="1:12" x14ac:dyDescent="0.2">
      <c r="A235" s="122"/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3"/>
    </row>
    <row r="236" spans="1:12" x14ac:dyDescent="0.2">
      <c r="A236" s="122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3"/>
    </row>
    <row r="237" spans="1:12" x14ac:dyDescent="0.2">
      <c r="A237" s="122"/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3"/>
    </row>
    <row r="238" spans="1:12" x14ac:dyDescent="0.2">
      <c r="A238" s="122"/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3"/>
    </row>
    <row r="239" spans="1:12" x14ac:dyDescent="0.2">
      <c r="A239" s="122"/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3"/>
    </row>
    <row r="240" spans="1:12" x14ac:dyDescent="0.2">
      <c r="A240" s="122"/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3"/>
    </row>
    <row r="241" spans="1:12" x14ac:dyDescent="0.2">
      <c r="A241" s="122"/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3"/>
    </row>
    <row r="242" spans="1:12" x14ac:dyDescent="0.2">
      <c r="A242" s="122"/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3"/>
    </row>
    <row r="243" spans="1:12" x14ac:dyDescent="0.2">
      <c r="A243" s="122"/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3"/>
    </row>
    <row r="244" spans="1:12" x14ac:dyDescent="0.2">
      <c r="A244" s="122"/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3"/>
    </row>
    <row r="245" spans="1:12" x14ac:dyDescent="0.2">
      <c r="A245" s="122"/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3"/>
    </row>
    <row r="246" spans="1:12" x14ac:dyDescent="0.2">
      <c r="A246" s="122"/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3"/>
    </row>
    <row r="247" spans="1:12" x14ac:dyDescent="0.2">
      <c r="A247" s="122"/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3"/>
    </row>
    <row r="248" spans="1:12" x14ac:dyDescent="0.2">
      <c r="A248" s="122"/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3"/>
    </row>
    <row r="249" spans="1:12" x14ac:dyDescent="0.2">
      <c r="A249" s="122"/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3"/>
    </row>
    <row r="250" spans="1:12" x14ac:dyDescent="0.2">
      <c r="A250" s="122"/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  <c r="L250" s="123"/>
    </row>
    <row r="251" spans="1:12" x14ac:dyDescent="0.2">
      <c r="A251" s="122"/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  <c r="L251" s="123"/>
    </row>
    <row r="252" spans="1:12" x14ac:dyDescent="0.2">
      <c r="A252" s="122"/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3"/>
    </row>
    <row r="253" spans="1:12" x14ac:dyDescent="0.2">
      <c r="A253" s="122"/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3"/>
    </row>
    <row r="254" spans="1:12" x14ac:dyDescent="0.2">
      <c r="A254" s="122"/>
      <c r="B254" s="122"/>
      <c r="C254" s="122"/>
      <c r="D254" s="122"/>
      <c r="E254" s="122"/>
      <c r="F254" s="122"/>
      <c r="G254" s="122"/>
      <c r="H254" s="122"/>
      <c r="I254" s="122"/>
      <c r="J254" s="122"/>
      <c r="K254" s="122"/>
      <c r="L254" s="123"/>
    </row>
    <row r="255" spans="1:12" x14ac:dyDescent="0.2">
      <c r="A255" s="122"/>
      <c r="B255" s="122"/>
      <c r="C255" s="122"/>
      <c r="D255" s="122"/>
      <c r="E255" s="122"/>
      <c r="F255" s="122"/>
      <c r="G255" s="122"/>
      <c r="H255" s="122"/>
      <c r="I255" s="122"/>
      <c r="J255" s="122"/>
      <c r="K255" s="122"/>
      <c r="L255" s="123"/>
    </row>
    <row r="256" spans="1:12" x14ac:dyDescent="0.2">
      <c r="A256" s="122"/>
      <c r="B256" s="122"/>
      <c r="C256" s="122"/>
      <c r="D256" s="122"/>
      <c r="E256" s="122"/>
      <c r="F256" s="122"/>
      <c r="G256" s="122"/>
      <c r="H256" s="122"/>
      <c r="I256" s="122"/>
      <c r="J256" s="122"/>
      <c r="K256" s="122"/>
      <c r="L256" s="123"/>
    </row>
    <row r="257" spans="1:12" x14ac:dyDescent="0.2">
      <c r="A257" s="122"/>
      <c r="B257" s="122"/>
      <c r="C257" s="122"/>
      <c r="D257" s="122"/>
      <c r="E257" s="122"/>
      <c r="F257" s="122"/>
      <c r="G257" s="122"/>
      <c r="H257" s="122"/>
      <c r="I257" s="122"/>
      <c r="J257" s="122"/>
      <c r="K257" s="122"/>
      <c r="L257" s="123"/>
    </row>
    <row r="258" spans="1:12" x14ac:dyDescent="0.2">
      <c r="A258" s="122"/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3"/>
    </row>
    <row r="259" spans="1:12" x14ac:dyDescent="0.2">
      <c r="A259" s="122"/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3"/>
    </row>
    <row r="260" spans="1:12" x14ac:dyDescent="0.2">
      <c r="A260" s="122"/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3"/>
    </row>
    <row r="261" spans="1:12" x14ac:dyDescent="0.2">
      <c r="A261" s="122"/>
      <c r="B261" s="122"/>
      <c r="C261" s="122"/>
      <c r="D261" s="122"/>
      <c r="E261" s="122"/>
      <c r="F261" s="122"/>
      <c r="G261" s="122"/>
      <c r="H261" s="122"/>
      <c r="I261" s="122"/>
      <c r="J261" s="122"/>
      <c r="K261" s="122"/>
      <c r="L261" s="123"/>
    </row>
    <row r="262" spans="1:12" x14ac:dyDescent="0.2">
      <c r="A262" s="122"/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3"/>
    </row>
    <row r="263" spans="1:12" x14ac:dyDescent="0.2">
      <c r="A263" s="122"/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3"/>
    </row>
    <row r="264" spans="1:12" x14ac:dyDescent="0.2">
      <c r="A264" s="122"/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23"/>
    </row>
    <row r="265" spans="1:12" x14ac:dyDescent="0.2">
      <c r="A265" s="122"/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3"/>
    </row>
    <row r="266" spans="1:12" x14ac:dyDescent="0.2">
      <c r="A266" s="122"/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3"/>
    </row>
    <row r="267" spans="1:12" x14ac:dyDescent="0.2">
      <c r="A267" s="122"/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3"/>
    </row>
    <row r="268" spans="1:12" x14ac:dyDescent="0.2">
      <c r="A268" s="122"/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3"/>
    </row>
    <row r="269" spans="1:12" x14ac:dyDescent="0.2">
      <c r="A269" s="122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3"/>
    </row>
    <row r="270" spans="1:12" x14ac:dyDescent="0.2">
      <c r="A270" s="122"/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3"/>
    </row>
    <row r="271" spans="1:12" x14ac:dyDescent="0.2">
      <c r="A271" s="122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3"/>
    </row>
    <row r="272" spans="1:12" x14ac:dyDescent="0.2">
      <c r="A272" s="122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3"/>
    </row>
    <row r="273" spans="1:12" x14ac:dyDescent="0.2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3"/>
    </row>
    <row r="274" spans="1:12" x14ac:dyDescent="0.2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3"/>
    </row>
    <row r="275" spans="1:12" x14ac:dyDescent="0.2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3"/>
    </row>
    <row r="276" spans="1:12" x14ac:dyDescent="0.2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3"/>
    </row>
    <row r="277" spans="1:12" x14ac:dyDescent="0.2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3"/>
    </row>
    <row r="278" spans="1:12" x14ac:dyDescent="0.2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3"/>
    </row>
    <row r="279" spans="1:12" x14ac:dyDescent="0.2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3"/>
    </row>
    <row r="280" spans="1:12" x14ac:dyDescent="0.2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3"/>
    </row>
    <row r="281" spans="1:12" x14ac:dyDescent="0.2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3"/>
    </row>
  </sheetData>
  <mergeCells count="4">
    <mergeCell ref="A1:L1"/>
    <mergeCell ref="A2:L2"/>
    <mergeCell ref="A3:L3"/>
    <mergeCell ref="A4:L4"/>
  </mergeCells>
  <printOptions horizontalCentered="1"/>
  <pageMargins left="0.23622047244094491" right="0.23622047244094491" top="0.31496062992125984" bottom="0.27559055118110237" header="0" footer="0"/>
  <pageSetup scale="41" orientation="portrait" r:id="rId1"/>
  <headerFooter alignWithMargins="0"/>
  <rowBreaks count="1" manualBreakCount="1">
    <brk id="20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2019-10-16T16:36:42Z</dcterms:created>
  <dcterms:modified xsi:type="dcterms:W3CDTF">2019-10-16T16:37:21Z</dcterms:modified>
</cp:coreProperties>
</file>