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4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 Minagricultura'!$A$1:$E$39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Minagricultura'!$C$46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eeeee">'[1]Ejecución ingresos 2013'!#REF!</definedName>
    <definedName name="EPPC">'Anexo 1 Minagricultura'!$C$54</definedName>
    <definedName name="FDGFDG">#REF!</definedName>
    <definedName name="FECHA_DE_RECIBIDO">[5]BASE!$E$3:$E$177</definedName>
    <definedName name="FOMENTO">'Anexo 1 Minagricultura'!$C$53</definedName>
    <definedName name="FOMENTOS">'[7]Anexo 1 Minagricultura'!$C$51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ppc">'[8]Inversión total en programas'!$B$86</definedName>
    <definedName name="RESERV_FUTU">#REF!</definedName>
    <definedName name="saldo">'[1]Ejecución ingresos 2013'!#REF!</definedName>
    <definedName name="saldos">'[1]Ejecución ingresos 2013'!#REF!</definedName>
    <definedName name="SUPERA2004">'Anexo 1 Minagricultura'!#REF!</definedName>
    <definedName name="SUPERA2005">'Anexo 1 Minagricultura'!#REF!</definedName>
    <definedName name="SUPERA2010">'[8]Anexo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Minagricultura'!$D$32</definedName>
    <definedName name="xx">[9]Ingresos!$C$19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Minagricultura'!$A$1:$D$39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1" i="1"/>
  <c r="C70" i="1"/>
  <c r="C69" i="1"/>
  <c r="C68" i="1"/>
  <c r="C60" i="1"/>
  <c r="C59" i="1"/>
  <c r="C58" i="1"/>
  <c r="C57" i="1"/>
  <c r="C61" i="1" s="1"/>
  <c r="C50" i="1"/>
  <c r="C51" i="1" s="1"/>
  <c r="C46" i="1"/>
  <c r="D36" i="1"/>
  <c r="E36" i="1" s="1"/>
  <c r="D35" i="1"/>
  <c r="E35" i="1" s="1"/>
  <c r="D34" i="1"/>
  <c r="E34" i="1" s="1"/>
  <c r="D33" i="1"/>
  <c r="E33" i="1" s="1"/>
  <c r="D32" i="1"/>
  <c r="E32" i="1" s="1"/>
  <c r="C31" i="1"/>
  <c r="B31" i="1"/>
  <c r="C27" i="1"/>
  <c r="C25" i="1" s="1"/>
  <c r="C39" i="1" s="1"/>
  <c r="B27" i="1"/>
  <c r="B25" i="1" s="1"/>
  <c r="B39" i="1" s="1"/>
  <c r="D23" i="1"/>
  <c r="E23" i="1" s="1"/>
  <c r="D22" i="1"/>
  <c r="D21" i="1" s="1"/>
  <c r="E21" i="1" s="1"/>
  <c r="C21" i="1"/>
  <c r="B21" i="1"/>
  <c r="D19" i="1"/>
  <c r="E19" i="1" s="1"/>
  <c r="D18" i="1"/>
  <c r="E18" i="1" s="1"/>
  <c r="C17" i="1"/>
  <c r="E17" i="1" s="1"/>
  <c r="B17" i="1"/>
  <c r="C15" i="1"/>
  <c r="C14" i="1"/>
  <c r="B13" i="1"/>
  <c r="C11" i="1"/>
  <c r="B11" i="1"/>
  <c r="C53" i="1" l="1"/>
  <c r="D14" i="1" s="1"/>
  <c r="D13" i="1" s="1"/>
  <c r="C54" i="1"/>
  <c r="D15" i="1" s="1"/>
  <c r="E14" i="1"/>
  <c r="C65" i="1" s="1"/>
  <c r="E15" i="1"/>
  <c r="C66" i="1" s="1"/>
  <c r="D29" i="1" s="1"/>
  <c r="E29" i="1" s="1"/>
  <c r="C55" i="1"/>
  <c r="D31" i="1"/>
  <c r="E31" i="1" s="1"/>
  <c r="E22" i="1"/>
  <c r="E43" i="1" l="1"/>
  <c r="D28" i="1"/>
  <c r="C64" i="1"/>
  <c r="C63" i="1" s="1"/>
  <c r="E13" i="1"/>
  <c r="D11" i="1"/>
  <c r="E11" i="1" s="1"/>
  <c r="E28" i="1" l="1"/>
  <c r="D27" i="1"/>
  <c r="E42" i="1"/>
  <c r="D25" i="1" l="1"/>
  <c r="E27" i="1"/>
  <c r="E25" i="1" l="1"/>
  <c r="D39" i="1"/>
  <c r="E39" i="1" s="1"/>
</calcChain>
</file>

<file path=xl/comments1.xml><?xml version="1.0" encoding="utf-8"?>
<comments xmlns="http://schemas.openxmlformats.org/spreadsheetml/2006/main">
  <authors>
    <author>Oscar Rubio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EN EL  MES DE JUNIO SE OBTUVIERON RENDIMIENTOS FINANCIEROS POR CDT´S NEGATIVOS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NO SE ORIGINO INGRESOS POR DIFERENCIA EN CAMBIO EN LAS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</commentList>
</comments>
</file>

<file path=xl/sharedStrings.xml><?xml version="1.0" encoding="utf-8"?>
<sst xmlns="http://schemas.openxmlformats.org/spreadsheetml/2006/main" count="69" uniqueCount="51">
  <si>
    <t>MINISTERIO DE AGRICULTURA Y DESARROLLO RURAL</t>
  </si>
  <si>
    <t>DIRECCIÓN DE PLANEACIÓN Y SEGUIMIENTO PRESUPUESTAL</t>
  </si>
  <si>
    <t>PRESUPUESTO DE INGRESOS VIGENCIA  2.014</t>
  </si>
  <si>
    <t>ANEXO 1</t>
  </si>
  <si>
    <t>CUENTAS</t>
  </si>
  <si>
    <t>PRESUPUESTO</t>
  </si>
  <si>
    <t>INICIAL</t>
  </si>
  <si>
    <t>MODIFICADO</t>
  </si>
  <si>
    <t>% VARIACIÓN</t>
  </si>
  <si>
    <t>AÑO 2013</t>
  </si>
  <si>
    <t>AÑO 2014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</si>
  <si>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</si>
  <si>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</si>
  <si>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</si>
  <si>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</si>
  <si>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</si>
  <si>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</si>
  <si>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</si>
  <si>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</si>
  <si>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</si>
  <si>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</si>
  <si>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</si>
  <si>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</si>
  <si>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</si>
  <si>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</si>
  <si>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</si>
  <si>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</si>
  <si>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</si>
  <si>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</si>
  <si>
    <t>VARIABLES DE INGRESOS VIGENCIA 2014</t>
  </si>
  <si>
    <t>INGRESOS TOTALES 2014</t>
  </si>
  <si>
    <t>INGRESOS FNP</t>
  </si>
  <si>
    <t>INGRESOS PPC</t>
  </si>
  <si>
    <t>CABEZAS ESTIMADAS AÑO 2013</t>
  </si>
  <si>
    <t>Incremento presupuestado</t>
  </si>
  <si>
    <t>TOTAL CABEZAS MAS INCREMENTO PARA 2014</t>
  </si>
  <si>
    <t>SALARIO MÍNIMO MENSUAL LEGAL VIGENTE AÑO 2013</t>
  </si>
  <si>
    <t>TOTAL S.M.M.L.V MAS INCREMENTO</t>
  </si>
  <si>
    <t>Salario diario legal vigente estimado año 2014</t>
  </si>
  <si>
    <t>CUOTA FOMENTO PORCICOLA AÑO 2014</t>
  </si>
  <si>
    <t>CUOTA EPPC AÑO 2014</t>
  </si>
  <si>
    <t>TOTAL CUOTA</t>
  </si>
  <si>
    <t>VENTAS PPC</t>
  </si>
  <si>
    <t>TENAZAS</t>
  </si>
  <si>
    <t>BULONES</t>
  </si>
  <si>
    <t>BIOLÓGICO</t>
  </si>
  <si>
    <t>CHAPETAS</t>
  </si>
  <si>
    <t>TOTAL VENTAS PPC</t>
  </si>
  <si>
    <t>RENDIMIENTOS FINANCIEROS</t>
  </si>
  <si>
    <t>OTROS INGRESOS FINANCIEROS</t>
  </si>
  <si>
    <t>Extraordinarios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</si>
</sst>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0.0%"/>
    <numFmt numFmtId="169" formatCode="_-* #,##0.00000000_-;\-* #,##0.00000000_-;_-* &quot;-&quot;??_-;_-@_-"/>
    <numFmt numFmtId="170" formatCode="_-* #,##0.00_-;\-* #,##0.00_-;_-* &quot;-&quot;??_-;_-@_-"/>
    <numFmt numFmtId="171" formatCode="_ &quot;$&quot;\ * #,##0_ ;_ &quot;$&quot;\ * \-#,##0_ ;_ &quot;$&quot;\ * &quot;-&quot;??_ ;_ @_ "/>
  </numFmts>
  <fonts count="13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10"/>
      <color indexed="9"/>
      <name val="Comic Sans MS"/>
      <family val="4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Comic Sans MS"/>
      <family val="4"/>
    </font>
    <font>
      <sz val="11"/>
      <color indexed="9"/>
      <name val="Arial"/>
      <family val="2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164" fontId="2" fillId="0" borderId="0" xfId="4" applyNumberFormat="1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165" fontId="3" fillId="0" borderId="0" xfId="2" applyFont="1"/>
    <xf numFmtId="0" fontId="4" fillId="0" borderId="0" xfId="0" applyFont="1" applyFill="1" applyAlignment="1">
      <alignment horizontal="centerContinuous"/>
    </xf>
    <xf numFmtId="164" fontId="2" fillId="0" borderId="0" xfId="4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6" fontId="3" fillId="0" borderId="0" xfId="0" applyNumberFormat="1" applyFont="1" applyFill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wrapText="1"/>
    </xf>
    <xf numFmtId="166" fontId="3" fillId="0" borderId="0" xfId="1" applyFont="1" applyFill="1"/>
    <xf numFmtId="0" fontId="4" fillId="0" borderId="1" xfId="0" applyFont="1" applyFill="1" applyBorder="1" applyAlignment="1">
      <alignment horizontal="left" wrapText="1"/>
    </xf>
    <xf numFmtId="164" fontId="4" fillId="3" borderId="2" xfId="4" applyNumberFormat="1" applyFont="1" applyFill="1" applyBorder="1" applyAlignment="1">
      <alignment horizontal="center" wrapText="1"/>
    </xf>
    <xf numFmtId="10" fontId="4" fillId="0" borderId="7" xfId="3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67" fontId="2" fillId="3" borderId="9" xfId="5" applyNumberFormat="1" applyFont="1" applyFill="1" applyBorder="1" applyAlignment="1">
      <alignment wrapText="1"/>
    </xf>
    <xf numFmtId="167" fontId="2" fillId="3" borderId="10" xfId="5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4" fontId="4" fillId="3" borderId="12" xfId="4" applyNumberFormat="1" applyFont="1" applyFill="1" applyBorder="1" applyAlignment="1">
      <alignment wrapText="1"/>
    </xf>
    <xf numFmtId="164" fontId="4" fillId="0" borderId="13" xfId="4" applyNumberFormat="1" applyFont="1" applyFill="1" applyBorder="1" applyAlignment="1">
      <alignment wrapText="1"/>
    </xf>
    <xf numFmtId="164" fontId="3" fillId="0" borderId="0" xfId="0" applyNumberFormat="1" applyFont="1" applyFill="1"/>
    <xf numFmtId="167" fontId="3" fillId="0" borderId="0" xfId="0" applyNumberFormat="1" applyFont="1"/>
    <xf numFmtId="167" fontId="2" fillId="0" borderId="10" xfId="5" applyNumberFormat="1" applyFont="1" applyFill="1" applyBorder="1" applyAlignment="1">
      <alignment wrapText="1"/>
    </xf>
    <xf numFmtId="10" fontId="2" fillId="0" borderId="7" xfId="3" applyNumberFormat="1" applyFont="1" applyFill="1" applyBorder="1" applyAlignment="1">
      <alignment wrapText="1"/>
    </xf>
    <xf numFmtId="165" fontId="3" fillId="0" borderId="0" xfId="2" applyFont="1" applyFill="1"/>
    <xf numFmtId="164" fontId="3" fillId="0" borderId="0" xfId="0" applyNumberFormat="1" applyFont="1"/>
    <xf numFmtId="167" fontId="3" fillId="0" borderId="0" xfId="0" applyNumberFormat="1" applyFont="1" applyFill="1"/>
    <xf numFmtId="167" fontId="5" fillId="0" borderId="0" xfId="0" applyNumberFormat="1" applyFont="1"/>
    <xf numFmtId="0" fontId="4" fillId="0" borderId="8" xfId="0" applyFont="1" applyFill="1" applyBorder="1" applyAlignment="1">
      <alignment wrapText="1"/>
    </xf>
    <xf numFmtId="167" fontId="4" fillId="3" borderId="9" xfId="5" applyNumberFormat="1" applyFont="1" applyFill="1" applyBorder="1" applyAlignment="1">
      <alignment wrapText="1"/>
    </xf>
    <xf numFmtId="167" fontId="4" fillId="0" borderId="10" xfId="5" applyNumberFormat="1" applyFont="1" applyFill="1" applyBorder="1" applyAlignment="1">
      <alignment wrapText="1"/>
    </xf>
    <xf numFmtId="166" fontId="3" fillId="0" borderId="0" xfId="1" applyFont="1"/>
    <xf numFmtId="167" fontId="2" fillId="0" borderId="9" xfId="5" applyNumberFormat="1" applyFont="1" applyFill="1" applyBorder="1" applyAlignment="1">
      <alignment wrapText="1"/>
    </xf>
    <xf numFmtId="10" fontId="2" fillId="0" borderId="10" xfId="3" applyNumberFormat="1" applyFont="1" applyFill="1" applyBorder="1" applyAlignment="1">
      <alignment wrapText="1"/>
    </xf>
    <xf numFmtId="3" fontId="5" fillId="0" borderId="0" xfId="0" applyNumberFormat="1" applyFont="1"/>
    <xf numFmtId="167" fontId="4" fillId="3" borderId="12" xfId="5" applyNumberFormat="1" applyFont="1" applyFill="1" applyBorder="1" applyAlignment="1">
      <alignment wrapText="1"/>
    </xf>
    <xf numFmtId="167" fontId="4" fillId="0" borderId="12" xfId="5" applyNumberFormat="1" applyFont="1" applyFill="1" applyBorder="1" applyAlignment="1">
      <alignment wrapText="1"/>
    </xf>
    <xf numFmtId="3" fontId="3" fillId="0" borderId="0" xfId="0" applyNumberFormat="1" applyFont="1"/>
    <xf numFmtId="167" fontId="2" fillId="3" borderId="9" xfId="3" applyNumberFormat="1" applyFont="1" applyFill="1" applyBorder="1" applyAlignment="1">
      <alignment wrapText="1"/>
    </xf>
    <xf numFmtId="167" fontId="2" fillId="0" borderId="10" xfId="3" applyNumberFormat="1" applyFont="1" applyFill="1" applyBorder="1" applyAlignment="1">
      <alignment wrapText="1"/>
    </xf>
    <xf numFmtId="164" fontId="5" fillId="0" borderId="0" xfId="0" applyNumberFormat="1" applyFont="1"/>
    <xf numFmtId="0" fontId="5" fillId="0" borderId="0" xfId="0" applyFont="1"/>
    <xf numFmtId="167" fontId="4" fillId="0" borderId="9" xfId="5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67" fontId="2" fillId="0" borderId="15" xfId="5" applyNumberFormat="1" applyFont="1" applyFill="1" applyBorder="1" applyAlignment="1">
      <alignment wrapText="1"/>
    </xf>
    <xf numFmtId="167" fontId="2" fillId="3" borderId="15" xfId="5" applyNumberFormat="1" applyFont="1" applyFill="1" applyBorder="1" applyAlignment="1">
      <alignment wrapText="1"/>
    </xf>
    <xf numFmtId="167" fontId="2" fillId="0" borderId="16" xfId="5" applyNumberFormat="1" applyFont="1" applyFill="1" applyBorder="1" applyAlignment="1">
      <alignment wrapText="1"/>
    </xf>
    <xf numFmtId="167" fontId="2" fillId="3" borderId="16" xfId="5" applyNumberFormat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167" fontId="4" fillId="3" borderId="18" xfId="0" applyNumberFormat="1" applyFont="1" applyFill="1" applyBorder="1" applyAlignment="1">
      <alignment wrapText="1"/>
    </xf>
    <xf numFmtId="10" fontId="4" fillId="0" borderId="18" xfId="3" applyNumberFormat="1" applyFont="1" applyFill="1" applyBorder="1" applyAlignment="1">
      <alignment wrapText="1"/>
    </xf>
    <xf numFmtId="3" fontId="6" fillId="0" borderId="0" xfId="0" applyNumberFormat="1" applyFont="1" applyFill="1"/>
    <xf numFmtId="0" fontId="7" fillId="0" borderId="0" xfId="0" applyFont="1" applyFill="1"/>
    <xf numFmtId="164" fontId="7" fillId="0" borderId="0" xfId="4" applyNumberFormat="1" applyFont="1" applyFill="1"/>
    <xf numFmtId="4" fontId="7" fillId="0" borderId="0" xfId="0" applyNumberFormat="1" applyFont="1" applyFill="1"/>
    <xf numFmtId="0" fontId="8" fillId="0" borderId="0" xfId="0" applyFont="1" applyFill="1"/>
    <xf numFmtId="167" fontId="3" fillId="0" borderId="0" xfId="1" applyNumberFormat="1" applyFont="1" applyFill="1" applyBorder="1"/>
    <xf numFmtId="167" fontId="3" fillId="0" borderId="0" xfId="1" applyNumberFormat="1" applyFont="1"/>
    <xf numFmtId="164" fontId="4" fillId="0" borderId="0" xfId="4" applyNumberFormat="1" applyFont="1" applyFill="1" applyAlignment="1">
      <alignment horizontal="center"/>
    </xf>
    <xf numFmtId="0" fontId="3" fillId="0" borderId="0" xfId="0" applyFont="1" applyFill="1" applyBorder="1"/>
    <xf numFmtId="10" fontId="7" fillId="0" borderId="0" xfId="3" applyNumberFormat="1" applyFont="1" applyFill="1"/>
    <xf numFmtId="168" fontId="7" fillId="0" borderId="0" xfId="3" applyNumberFormat="1" applyFont="1" applyFill="1"/>
    <xf numFmtId="169" fontId="7" fillId="0" borderId="0" xfId="3" applyNumberFormat="1" applyFont="1" applyFill="1"/>
    <xf numFmtId="0" fontId="7" fillId="0" borderId="0" xfId="0" quotePrefix="1" applyFont="1" applyFill="1" applyAlignment="1">
      <alignment horizontal="left"/>
    </xf>
    <xf numFmtId="43" fontId="7" fillId="0" borderId="0" xfId="4" applyNumberFormat="1" applyFont="1" applyFill="1"/>
    <xf numFmtId="168" fontId="9" fillId="0" borderId="0" xfId="3" applyNumberFormat="1" applyFont="1" applyFill="1"/>
    <xf numFmtId="167" fontId="9" fillId="0" borderId="0" xfId="3" applyNumberFormat="1" applyFont="1"/>
    <xf numFmtId="167" fontId="9" fillId="0" borderId="0" xfId="0" applyNumberFormat="1" applyFont="1"/>
    <xf numFmtId="10" fontId="9" fillId="0" borderId="0" xfId="3" applyNumberFormat="1" applyFont="1" applyFill="1"/>
    <xf numFmtId="0" fontId="9" fillId="0" borderId="0" xfId="0" applyFont="1"/>
    <xf numFmtId="165" fontId="7" fillId="0" borderId="0" xfId="2" applyFont="1" applyFill="1"/>
    <xf numFmtId="166" fontId="7" fillId="0" borderId="0" xfId="1" applyFont="1" applyFill="1"/>
    <xf numFmtId="170" fontId="3" fillId="0" borderId="0" xfId="0" applyNumberFormat="1" applyFont="1"/>
    <xf numFmtId="165" fontId="3" fillId="0" borderId="0" xfId="0" applyNumberFormat="1" applyFont="1" applyFill="1"/>
    <xf numFmtId="164" fontId="10" fillId="0" borderId="0" xfId="4" applyNumberFormat="1" applyFont="1" applyFill="1"/>
    <xf numFmtId="0" fontId="6" fillId="0" borderId="0" xfId="0" applyFont="1"/>
    <xf numFmtId="171" fontId="7" fillId="0" borderId="0" xfId="2" applyNumberFormat="1" applyFont="1" applyFill="1"/>
    <xf numFmtId="166" fontId="5" fillId="0" borderId="0" xfId="1" applyFont="1"/>
    <xf numFmtId="0" fontId="4" fillId="4" borderId="0" xfId="0" applyFont="1" applyFill="1"/>
    <xf numFmtId="164" fontId="7" fillId="4" borderId="0" xfId="4" applyNumberFormat="1" applyFont="1" applyFill="1"/>
    <xf numFmtId="164" fontId="8" fillId="4" borderId="0" xfId="4" applyNumberFormat="1" applyFont="1" applyFill="1"/>
    <xf numFmtId="171" fontId="4" fillId="0" borderId="0" xfId="2" applyNumberFormat="1" applyFont="1" applyFill="1"/>
    <xf numFmtId="0" fontId="4" fillId="4" borderId="0" xfId="0" applyFont="1" applyFill="1" applyAlignment="1">
      <alignment horizontal="left"/>
    </xf>
    <xf numFmtId="165" fontId="4" fillId="0" borderId="0" xfId="2" applyFont="1" applyFill="1"/>
    <xf numFmtId="165" fontId="3" fillId="0" borderId="0" xfId="3" applyNumberFormat="1" applyFont="1"/>
    <xf numFmtId="164" fontId="3" fillId="0" borderId="0" xfId="4" applyNumberFormat="1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inicial%20ingresos%20vigencia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Superavit 2013"/>
      <sheetName val="Escenario PPC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Hoja1"/>
    </sheetNames>
    <sheetDataSet>
      <sheetData sheetId="0"/>
      <sheetData sheetId="1">
        <row r="13">
          <cell r="C13">
            <v>109017973</v>
          </cell>
        </row>
        <row r="22">
          <cell r="C22">
            <v>841087260</v>
          </cell>
        </row>
      </sheetData>
      <sheetData sheetId="2">
        <row r="13">
          <cell r="J13">
            <v>13293242.197428571</v>
          </cell>
        </row>
        <row r="27">
          <cell r="J27">
            <v>442001.45666666667</v>
          </cell>
        </row>
        <row r="44">
          <cell r="J44">
            <v>9366404.2428571433</v>
          </cell>
        </row>
        <row r="60">
          <cell r="J60">
            <v>1188886.7142857143</v>
          </cell>
        </row>
      </sheetData>
      <sheetData sheetId="3">
        <row r="14">
          <cell r="I14">
            <v>2085276214.1755028</v>
          </cell>
        </row>
        <row r="19">
          <cell r="I19">
            <v>7079456137.0498514</v>
          </cell>
        </row>
      </sheetData>
      <sheetData sheetId="4">
        <row r="104">
          <cell r="G104">
            <v>133501280</v>
          </cell>
        </row>
        <row r="116">
          <cell r="I116">
            <v>1293093760</v>
          </cell>
        </row>
        <row r="130">
          <cell r="B130">
            <v>6090000</v>
          </cell>
        </row>
        <row r="137">
          <cell r="B137">
            <v>0</v>
          </cell>
        </row>
        <row r="143">
          <cell r="B143">
            <v>1432685040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52"/>
  <sheetViews>
    <sheetView tabSelected="1" zoomScale="85" zoomScaleNormal="85" zoomScaleSheetLayoutView="80" workbookViewId="0">
      <pane xSplit="1" ySplit="10" topLeftCell="C11" activePane="bottomRight" state="frozen"/>
      <selection activeCell="X27" sqref="X27"/>
      <selection pane="topRight" activeCell="X27" sqref="X27"/>
      <selection pane="bottomLeft" activeCell="X27" sqref="X27"/>
      <selection pane="bottomRight" activeCell="A18" sqref="A18"/>
    </sheetView>
  </sheetViews>
  <sheetFormatPr baseColWidth="10" defaultRowHeight="15" outlineLevelRow="1" x14ac:dyDescent="0.3"/>
  <cols>
    <col min="1" max="1" width="57.85546875" style="3" bestFit="1" customWidth="1"/>
    <col min="2" max="2" width="17.85546875" style="98" hidden="1" customWidth="1"/>
    <col min="3" max="3" width="19.42578125" style="98" customWidth="1"/>
    <col min="4" max="4" width="20.5703125" style="3" customWidth="1"/>
    <col min="5" max="5" width="18.28515625" style="3" customWidth="1"/>
    <col min="6" max="6" width="22.7109375" style="3" customWidth="1"/>
    <col min="7" max="7" width="19.28515625" style="3" bestFit="1" customWidth="1"/>
    <col min="8" max="8" width="23" style="3" customWidth="1"/>
    <col min="9" max="9" width="18" style="3" bestFit="1" customWidth="1"/>
    <col min="10" max="10" width="12.5703125" style="3" bestFit="1" customWidth="1"/>
    <col min="11" max="11" width="16.140625" style="3" bestFit="1" customWidth="1"/>
    <col min="12" max="12" width="12" style="3" bestFit="1" customWidth="1"/>
    <col min="13" max="13" width="11.85546875" style="3" bestFit="1" customWidth="1"/>
    <col min="14" max="14" width="12" style="3" bestFit="1" customWidth="1"/>
    <col min="15" max="16384" width="11.42578125" style="3"/>
  </cols>
  <sheetData>
    <row r="1" spans="1:12" ht="15.75" x14ac:dyDescent="0.3">
      <c r="A1" s="1"/>
      <c r="B1" s="2"/>
      <c r="C1" s="2"/>
      <c r="D1" s="1"/>
      <c r="E1" s="1"/>
      <c r="F1" s="1"/>
    </row>
    <row r="2" spans="1:12" ht="15.75" x14ac:dyDescent="0.3">
      <c r="A2" s="4" t="s">
        <v>0</v>
      </c>
      <c r="B2" s="4"/>
      <c r="C2" s="4"/>
      <c r="D2" s="4"/>
      <c r="E2" s="4"/>
      <c r="F2" s="5"/>
      <c r="G2" s="5"/>
    </row>
    <row r="3" spans="1:12" ht="15.75" x14ac:dyDescent="0.3">
      <c r="A3" s="4" t="s">
        <v>1</v>
      </c>
      <c r="B3" s="4"/>
      <c r="C3" s="4"/>
      <c r="D3" s="4"/>
      <c r="E3" s="4"/>
      <c r="F3" s="5"/>
      <c r="G3" s="5"/>
    </row>
    <row r="4" spans="1:12" ht="15.75" x14ac:dyDescent="0.3">
      <c r="A4" s="4" t="s">
        <v>2</v>
      </c>
      <c r="B4" s="4"/>
      <c r="C4" s="4"/>
      <c r="D4" s="4"/>
      <c r="E4" s="4"/>
      <c r="F4" s="5"/>
      <c r="G4" s="5"/>
      <c r="H4" s="6"/>
      <c r="I4" s="7"/>
    </row>
    <row r="5" spans="1:12" ht="15.75" x14ac:dyDescent="0.3">
      <c r="A5" s="8"/>
      <c r="B5" s="9"/>
      <c r="C5" s="9"/>
      <c r="D5" s="10"/>
      <c r="E5" s="10"/>
      <c r="F5" s="10"/>
      <c r="G5" s="6"/>
      <c r="H5" s="6"/>
    </row>
    <row r="6" spans="1:12" ht="15.75" x14ac:dyDescent="0.3">
      <c r="A6" s="11" t="s">
        <v>3</v>
      </c>
      <c r="B6" s="11"/>
      <c r="C6" s="11"/>
      <c r="D6" s="11"/>
      <c r="E6" s="11"/>
      <c r="F6" s="12"/>
      <c r="G6" s="12"/>
      <c r="H6" s="6"/>
    </row>
    <row r="7" spans="1:12" ht="16.5" thickBot="1" x14ac:dyDescent="0.35">
      <c r="A7" s="13"/>
      <c r="B7" s="13"/>
      <c r="C7" s="13"/>
      <c r="D7" s="13"/>
      <c r="E7" s="13"/>
      <c r="F7" s="13"/>
      <c r="G7" s="6"/>
      <c r="H7" s="6"/>
    </row>
    <row r="8" spans="1:12" ht="15.75" x14ac:dyDescent="0.3">
      <c r="A8" s="14" t="s">
        <v>4</v>
      </c>
      <c r="B8" s="15" t="s">
        <v>5</v>
      </c>
      <c r="C8" s="15" t="s">
        <v>5</v>
      </c>
      <c r="D8" s="15" t="s">
        <v>5</v>
      </c>
      <c r="E8" s="16"/>
      <c r="F8" s="6"/>
    </row>
    <row r="9" spans="1:12" ht="15.75" x14ac:dyDescent="0.3">
      <c r="A9" s="17"/>
      <c r="B9" s="18" t="s">
        <v>6</v>
      </c>
      <c r="C9" s="18" t="s">
        <v>7</v>
      </c>
      <c r="D9" s="18" t="s">
        <v>6</v>
      </c>
      <c r="E9" s="18" t="s">
        <v>8</v>
      </c>
      <c r="F9" s="19"/>
    </row>
    <row r="10" spans="1:12" ht="16.5" thickBot="1" x14ac:dyDescent="0.35">
      <c r="A10" s="20"/>
      <c r="B10" s="21" t="s">
        <v>9</v>
      </c>
      <c r="C10" s="21" t="s">
        <v>9</v>
      </c>
      <c r="D10" s="21" t="s">
        <v>10</v>
      </c>
      <c r="E10" s="22"/>
      <c r="F10" s="23"/>
    </row>
    <row r="11" spans="1:12" ht="15.75" customHeight="1" x14ac:dyDescent="0.3">
      <c r="A11" s="24" t="s">
        <v>11</v>
      </c>
      <c r="B11" s="25">
        <f>+B13+B17+B21</f>
        <v>26944686179.437458</v>
      </c>
      <c r="C11" s="25">
        <f>+C13+C17+C21</f>
        <v>27359614550.39106</v>
      </c>
      <c r="D11" s="25">
        <f>+D13+D17+D21</f>
        <v>29022703517.625355</v>
      </c>
      <c r="E11" s="26">
        <f>(D11-C11)/C11</f>
        <v>6.0786271830372836E-2</v>
      </c>
      <c r="F11" s="6"/>
    </row>
    <row r="12" spans="1:12" ht="13.5" customHeight="1" x14ac:dyDescent="0.3">
      <c r="A12" s="27"/>
      <c r="B12" s="28"/>
      <c r="C12" s="28">
        <v>0</v>
      </c>
      <c r="D12" s="29"/>
      <c r="E12" s="26"/>
      <c r="F12" s="6"/>
    </row>
    <row r="13" spans="1:12" ht="15.75" x14ac:dyDescent="0.3">
      <c r="A13" s="30" t="s">
        <v>12</v>
      </c>
      <c r="B13" s="31">
        <f>+B14+B15</f>
        <v>19727175637.256001</v>
      </c>
      <c r="C13" s="31">
        <v>18887268613.209602</v>
      </c>
      <c r="D13" s="32">
        <f>+D14+D15</f>
        <v>19725321798.400002</v>
      </c>
      <c r="E13" s="26">
        <f t="shared" ref="E13:E39" si="0">(D13-C13)/C13</f>
        <v>4.4371327710364193E-2</v>
      </c>
      <c r="F13" s="33"/>
      <c r="J13" s="34"/>
    </row>
    <row r="14" spans="1:12" ht="15.75" x14ac:dyDescent="0.3">
      <c r="A14" s="27" t="s">
        <v>13</v>
      </c>
      <c r="B14" s="28">
        <v>12329484773.256001</v>
      </c>
      <c r="C14" s="28">
        <f>+C13*62.5%</f>
        <v>11804542883.256001</v>
      </c>
      <c r="D14" s="35">
        <f>+CABEZAS_PROYEC*FOMENTO</f>
        <v>12328326124</v>
      </c>
      <c r="E14" s="36">
        <f>(D14-C14)/C14</f>
        <v>4.43713277103642E-2</v>
      </c>
      <c r="F14" s="37"/>
      <c r="I14" s="38"/>
      <c r="L14" s="34"/>
    </row>
    <row r="15" spans="1:12" ht="15.75" x14ac:dyDescent="0.3">
      <c r="A15" s="27" t="s">
        <v>14</v>
      </c>
      <c r="B15" s="28">
        <v>7397690864</v>
      </c>
      <c r="C15" s="28">
        <f>+C13*37.5%</f>
        <v>7082725729.9536009</v>
      </c>
      <c r="D15" s="35">
        <f>+CABEZAS_PROYEC*EPPC</f>
        <v>7396995674.3999996</v>
      </c>
      <c r="E15" s="36">
        <f>(D15-C15)/C15</f>
        <v>4.4371327710364061E-2</v>
      </c>
      <c r="F15" s="37"/>
      <c r="I15" s="38"/>
      <c r="L15" s="34"/>
    </row>
    <row r="16" spans="1:12" ht="15.75" x14ac:dyDescent="0.3">
      <c r="A16" s="27"/>
      <c r="B16" s="28"/>
      <c r="C16" s="28"/>
      <c r="D16" s="35"/>
      <c r="E16" s="36"/>
      <c r="F16" s="39"/>
      <c r="I16" s="40"/>
      <c r="L16" s="34"/>
    </row>
    <row r="17" spans="1:10" ht="15.75" x14ac:dyDescent="0.3">
      <c r="A17" s="41" t="s">
        <v>15</v>
      </c>
      <c r="B17" s="42">
        <f>+B18+B19</f>
        <v>132649368</v>
      </c>
      <c r="C17" s="42">
        <f>+C18+C19</f>
        <v>132649368</v>
      </c>
      <c r="D17" s="43">
        <v>132649368</v>
      </c>
      <c r="E17" s="26">
        <f t="shared" si="0"/>
        <v>0</v>
      </c>
      <c r="F17" s="39"/>
      <c r="G17" s="44"/>
      <c r="I17" s="34"/>
    </row>
    <row r="18" spans="1:10" ht="15.75" x14ac:dyDescent="0.3">
      <c r="A18" s="27" t="s">
        <v>13</v>
      </c>
      <c r="B18" s="45">
        <v>82905855</v>
      </c>
      <c r="C18" s="45">
        <v>82905855</v>
      </c>
      <c r="D18" s="35">
        <f>+D17*62.5%</f>
        <v>82905855</v>
      </c>
      <c r="E18" s="36">
        <f t="shared" si="0"/>
        <v>0</v>
      </c>
      <c r="F18" s="23"/>
      <c r="I18" s="34"/>
    </row>
    <row r="19" spans="1:10" ht="15.75" x14ac:dyDescent="0.3">
      <c r="A19" s="27" t="s">
        <v>14</v>
      </c>
      <c r="B19" s="45">
        <v>49743513</v>
      </c>
      <c r="C19" s="45">
        <v>49743513</v>
      </c>
      <c r="D19" s="35">
        <f>+D17*37.5%</f>
        <v>49743513</v>
      </c>
      <c r="E19" s="36">
        <f t="shared" si="0"/>
        <v>0</v>
      </c>
      <c r="F19" s="39"/>
      <c r="I19" s="34"/>
    </row>
    <row r="20" spans="1:10" ht="15.75" x14ac:dyDescent="0.3">
      <c r="A20" s="27"/>
      <c r="B20" s="45"/>
      <c r="C20" s="45"/>
      <c r="D20" s="35"/>
      <c r="E20" s="46"/>
      <c r="F20" s="6"/>
      <c r="I20" s="47"/>
      <c r="J20" s="34"/>
    </row>
    <row r="21" spans="1:10" ht="15.75" x14ac:dyDescent="0.3">
      <c r="A21" s="30" t="s">
        <v>16</v>
      </c>
      <c r="B21" s="48">
        <f>+B22+B23</f>
        <v>7084861174.1814566</v>
      </c>
      <c r="C21" s="48">
        <f>+C22+C23</f>
        <v>8339696569.1814566</v>
      </c>
      <c r="D21" s="49">
        <f>+D22+D23</f>
        <v>9164732351.2253532</v>
      </c>
      <c r="E21" s="26">
        <f t="shared" si="0"/>
        <v>9.8928753006762474E-2</v>
      </c>
      <c r="F21" s="6"/>
      <c r="I21" s="50"/>
    </row>
    <row r="22" spans="1:10" ht="15.75" x14ac:dyDescent="0.3">
      <c r="A22" s="27" t="s">
        <v>13</v>
      </c>
      <c r="B22" s="28">
        <v>2161087305.840765</v>
      </c>
      <c r="C22" s="51">
        <v>3091451968.840765</v>
      </c>
      <c r="D22" s="52">
        <f>+'[1]Superavit 2013'!I14</f>
        <v>2085276214.1755028</v>
      </c>
      <c r="E22" s="36">
        <f t="shared" si="0"/>
        <v>-0.32547028542143541</v>
      </c>
      <c r="F22" s="6"/>
      <c r="I22" s="53"/>
    </row>
    <row r="23" spans="1:10" ht="15.75" x14ac:dyDescent="0.3">
      <c r="A23" s="27" t="s">
        <v>14</v>
      </c>
      <c r="B23" s="28">
        <v>4923773868.3406916</v>
      </c>
      <c r="C23" s="28">
        <v>5248244600.3406916</v>
      </c>
      <c r="D23" s="35">
        <f>+'[1]Superavit 2013'!I19</f>
        <v>7079456137.0498514</v>
      </c>
      <c r="E23" s="36">
        <f t="shared" si="0"/>
        <v>0.34891886262128219</v>
      </c>
      <c r="F23" s="23"/>
      <c r="I23" s="54"/>
    </row>
    <row r="24" spans="1:10" ht="15.75" x14ac:dyDescent="0.3">
      <c r="A24" s="27"/>
      <c r="B24" s="28"/>
      <c r="C24" s="28"/>
      <c r="D24" s="35"/>
      <c r="E24" s="36"/>
      <c r="F24" s="6"/>
      <c r="I24" s="54"/>
    </row>
    <row r="25" spans="1:10" ht="15.75" x14ac:dyDescent="0.3">
      <c r="A25" s="41" t="s">
        <v>17</v>
      </c>
      <c r="B25" s="42">
        <f>+B27+B31</f>
        <v>4206870783.2917457</v>
      </c>
      <c r="C25" s="42">
        <f>+C27+C31</f>
        <v>3545285497.2917457</v>
      </c>
      <c r="D25" s="55">
        <f>+D27+D31</f>
        <v>2686341951.5108924</v>
      </c>
      <c r="E25" s="26">
        <f t="shared" si="0"/>
        <v>-0.24227768015777654</v>
      </c>
      <c r="F25" s="6"/>
      <c r="I25" s="50"/>
    </row>
    <row r="26" spans="1:10" ht="15.75" x14ac:dyDescent="0.3">
      <c r="A26" s="27"/>
      <c r="B26" s="28"/>
      <c r="C26" s="28"/>
      <c r="D26" s="35"/>
      <c r="E26" s="26"/>
      <c r="F26" s="6"/>
      <c r="I26" s="34"/>
    </row>
    <row r="27" spans="1:10" ht="15.75" x14ac:dyDescent="0.3">
      <c r="A27" s="41" t="s">
        <v>18</v>
      </c>
      <c r="B27" s="42">
        <f>+B28+B29</f>
        <v>155471368.25174579</v>
      </c>
      <c r="C27" s="42">
        <f>+C28+C29</f>
        <v>283829522.25174576</v>
      </c>
      <c r="D27" s="55">
        <f>+D28+D29</f>
        <v>283981020.45946342</v>
      </c>
      <c r="E27" s="26">
        <f t="shared" si="0"/>
        <v>5.3376479837528694E-4</v>
      </c>
      <c r="F27" s="39"/>
    </row>
    <row r="28" spans="1:10" ht="15.75" x14ac:dyDescent="0.3">
      <c r="A28" s="27" t="s">
        <v>19</v>
      </c>
      <c r="B28" s="28">
        <v>110015522.56989588</v>
      </c>
      <c r="C28" s="45">
        <v>110015522.56989588</v>
      </c>
      <c r="D28" s="45">
        <f>+$C$65</f>
        <v>117384048.41981643</v>
      </c>
      <c r="E28" s="36">
        <f t="shared" si="0"/>
        <v>6.697714720428774E-2</v>
      </c>
      <c r="F28" s="39"/>
      <c r="I28" s="34"/>
    </row>
    <row r="29" spans="1:10" ht="15.75" x14ac:dyDescent="0.3">
      <c r="A29" s="27" t="s">
        <v>20</v>
      </c>
      <c r="B29" s="28">
        <v>45455845.681849904</v>
      </c>
      <c r="C29" s="45">
        <v>173813999.6818499</v>
      </c>
      <c r="D29" s="45">
        <f>+$C$66</f>
        <v>166596972.03964698</v>
      </c>
      <c r="E29" s="36">
        <f t="shared" si="0"/>
        <v>-4.1521555544507351E-2</v>
      </c>
      <c r="F29" s="6"/>
      <c r="I29" s="34"/>
    </row>
    <row r="30" spans="1:10" ht="15.75" x14ac:dyDescent="0.3">
      <c r="A30" s="27"/>
      <c r="B30" s="28"/>
      <c r="C30" s="28"/>
      <c r="D30" s="35"/>
      <c r="E30" s="36"/>
      <c r="F30" s="6"/>
    </row>
    <row r="31" spans="1:10" ht="15.75" x14ac:dyDescent="0.3">
      <c r="A31" s="41" t="s">
        <v>21</v>
      </c>
      <c r="B31" s="42">
        <f>SUM(B32:B37)</f>
        <v>4051399415.04</v>
      </c>
      <c r="C31" s="42">
        <f>SUM(C32:C37)</f>
        <v>3261455975.04</v>
      </c>
      <c r="D31" s="55">
        <f>SUM(D32:D37)</f>
        <v>2402360931.0514288</v>
      </c>
      <c r="E31" s="26">
        <f t="shared" si="0"/>
        <v>-0.26340844413146947</v>
      </c>
      <c r="F31" s="6"/>
    </row>
    <row r="32" spans="1:10" ht="15.75" x14ac:dyDescent="0.3">
      <c r="A32" s="27" t="s">
        <v>22</v>
      </c>
      <c r="B32" s="28">
        <v>2062421440</v>
      </c>
      <c r="C32" s="45">
        <v>2062421440</v>
      </c>
      <c r="D32" s="45">
        <f>+'[1]Escenario PPC'!B143</f>
        <v>1432685040</v>
      </c>
      <c r="E32" s="36">
        <f t="shared" si="0"/>
        <v>-0.30533836963991218</v>
      </c>
      <c r="F32" s="6"/>
    </row>
    <row r="33" spans="1:12" ht="15.75" x14ac:dyDescent="0.3">
      <c r="A33" s="56" t="s">
        <v>23</v>
      </c>
      <c r="B33" s="28">
        <v>12531430.5</v>
      </c>
      <c r="C33" s="57">
        <v>12531430.5</v>
      </c>
      <c r="D33" s="57">
        <f>+$C$69</f>
        <v>14266640.571428571</v>
      </c>
      <c r="E33" s="36">
        <f t="shared" si="0"/>
        <v>0.13846863464059997</v>
      </c>
      <c r="F33" s="6"/>
    </row>
    <row r="34" spans="1:12" ht="15.75" x14ac:dyDescent="0.3">
      <c r="A34" s="56" t="s">
        <v>24</v>
      </c>
      <c r="B34" s="28">
        <v>20558487</v>
      </c>
      <c r="C34" s="57">
        <v>20558487</v>
      </c>
      <c r="D34" s="57">
        <f>+$C$70</f>
        <v>5304017.4800000004</v>
      </c>
      <c r="E34" s="36">
        <f t="shared" si="0"/>
        <v>-0.74200351027777478</v>
      </c>
      <c r="F34" s="6"/>
    </row>
    <row r="35" spans="1:12" ht="15.75" x14ac:dyDescent="0.3">
      <c r="A35" s="56" t="s">
        <v>25</v>
      </c>
      <c r="B35" s="28">
        <v>96535175</v>
      </c>
      <c r="C35" s="58">
        <v>112185175</v>
      </c>
      <c r="D35" s="57">
        <f>+$C$71</f>
        <v>109017973</v>
      </c>
      <c r="E35" s="36">
        <f t="shared" si="0"/>
        <v>-2.8231912104250852E-2</v>
      </c>
      <c r="F35" s="6"/>
    </row>
    <row r="36" spans="1:12" ht="15.75" x14ac:dyDescent="0.3">
      <c r="A36" s="56" t="s">
        <v>26</v>
      </c>
      <c r="B36" s="28">
        <v>1859352882.54</v>
      </c>
      <c r="C36" s="57">
        <v>1053759442.54</v>
      </c>
      <c r="D36" s="57">
        <f>+'[1]Otros ingresos'!$C$22</f>
        <v>841087260</v>
      </c>
      <c r="E36" s="36">
        <f t="shared" si="0"/>
        <v>-0.20182232676119252</v>
      </c>
      <c r="F36" s="39"/>
    </row>
    <row r="37" spans="1:12" ht="15.75" x14ac:dyDescent="0.3">
      <c r="A37" s="56" t="s">
        <v>27</v>
      </c>
      <c r="B37" s="28">
        <v>0</v>
      </c>
      <c r="C37" s="57">
        <v>0</v>
      </c>
      <c r="D37" s="59"/>
      <c r="E37" s="36"/>
      <c r="F37" s="6"/>
    </row>
    <row r="38" spans="1:12" ht="16.5" thickBot="1" x14ac:dyDescent="0.35">
      <c r="A38" s="56"/>
      <c r="B38" s="58"/>
      <c r="C38" s="58"/>
      <c r="D38" s="60"/>
      <c r="E38" s="36"/>
      <c r="F38" s="6"/>
    </row>
    <row r="39" spans="1:12" ht="16.5" thickBot="1" x14ac:dyDescent="0.35">
      <c r="A39" s="61" t="s">
        <v>28</v>
      </c>
      <c r="B39" s="62">
        <f>+B25+B11</f>
        <v>31151556962.729202</v>
      </c>
      <c r="C39" s="62">
        <f>+C25+C11</f>
        <v>30904900047.682804</v>
      </c>
      <c r="D39" s="62">
        <f>+D25+D11</f>
        <v>31709045469.136246</v>
      </c>
      <c r="E39" s="63">
        <f t="shared" si="0"/>
        <v>2.6019997483011922E-2</v>
      </c>
      <c r="F39" s="64"/>
    </row>
    <row r="40" spans="1:12" ht="15.75" hidden="1" outlineLevel="1" x14ac:dyDescent="0.3">
      <c r="A40" s="65"/>
      <c r="B40" s="66"/>
      <c r="C40" s="66"/>
      <c r="D40" s="67"/>
      <c r="E40" s="67"/>
      <c r="F40" s="67"/>
      <c r="G40" s="6"/>
      <c r="H40" s="6"/>
    </row>
    <row r="41" spans="1:12" ht="15.75" hidden="1" outlineLevel="1" x14ac:dyDescent="0.3">
      <c r="A41" s="68" t="s">
        <v>29</v>
      </c>
      <c r="B41" s="66"/>
      <c r="C41" s="66"/>
      <c r="D41" s="68" t="s">
        <v>30</v>
      </c>
      <c r="E41" s="68"/>
    </row>
    <row r="42" spans="1:12" ht="15.75" hidden="1" outlineLevel="1" x14ac:dyDescent="0.3">
      <c r="A42" s="68"/>
      <c r="B42" s="66"/>
      <c r="C42" s="66"/>
      <c r="D42" s="68" t="s">
        <v>31</v>
      </c>
      <c r="E42" s="69">
        <f>+D14+D18+D22+D28+D33+D35+D36</f>
        <v>15578264115.166748</v>
      </c>
      <c r="F42" s="70"/>
    </row>
    <row r="43" spans="1:12" ht="15.75" hidden="1" outlineLevel="1" x14ac:dyDescent="0.3">
      <c r="A43" s="65"/>
      <c r="B43" s="66"/>
      <c r="C43" s="71"/>
      <c r="D43" s="68" t="s">
        <v>32</v>
      </c>
      <c r="E43" s="69">
        <f>+D15+D19+D23+D29+D32+D34+D37</f>
        <v>16130781353.969498</v>
      </c>
      <c r="F43" s="70"/>
    </row>
    <row r="44" spans="1:12" ht="15.75" hidden="1" outlineLevel="1" x14ac:dyDescent="0.3">
      <c r="A44" s="65" t="s">
        <v>33</v>
      </c>
      <c r="B44" s="66"/>
      <c r="C44" s="66">
        <v>3001930</v>
      </c>
      <c r="D44" s="66"/>
      <c r="E44" s="72"/>
      <c r="F44" s="72"/>
      <c r="J44" s="66"/>
      <c r="K44" s="66"/>
      <c r="L44" s="66"/>
    </row>
    <row r="45" spans="1:12" ht="15.75" hidden="1" outlineLevel="1" x14ac:dyDescent="0.3">
      <c r="A45" s="65" t="s">
        <v>34</v>
      </c>
      <c r="B45" s="66"/>
      <c r="C45" s="73">
        <v>0</v>
      </c>
      <c r="D45" s="74"/>
      <c r="E45" s="75"/>
      <c r="F45" s="74"/>
      <c r="G45" s="6"/>
      <c r="H45" s="6"/>
      <c r="K45" s="34"/>
    </row>
    <row r="46" spans="1:12" ht="16.5" hidden="1" outlineLevel="1" x14ac:dyDescent="0.3">
      <c r="A46" s="76" t="s">
        <v>35</v>
      </c>
      <c r="B46" s="65"/>
      <c r="C46" s="66">
        <f>+C44*(1+C45)</f>
        <v>3001930</v>
      </c>
      <c r="D46" s="66"/>
      <c r="E46" s="77"/>
      <c r="F46" s="66"/>
      <c r="G46" s="6"/>
      <c r="H46" s="78"/>
      <c r="I46" s="79"/>
      <c r="J46" s="80"/>
    </row>
    <row r="47" spans="1:12" ht="16.5" hidden="1" outlineLevel="1" x14ac:dyDescent="0.3">
      <c r="A47" s="65"/>
      <c r="B47" s="65"/>
      <c r="C47" s="65"/>
      <c r="D47" s="65"/>
      <c r="E47" s="65"/>
      <c r="F47" s="65"/>
      <c r="G47" s="6"/>
      <c r="H47" s="81"/>
      <c r="I47" s="82"/>
      <c r="J47" s="82"/>
    </row>
    <row r="48" spans="1:12" ht="15.75" hidden="1" outlineLevel="1" x14ac:dyDescent="0.3">
      <c r="A48" s="76" t="s">
        <v>36</v>
      </c>
      <c r="B48" s="65"/>
      <c r="C48" s="83">
        <v>589500</v>
      </c>
      <c r="D48" s="83"/>
      <c r="E48" s="83"/>
      <c r="F48" s="83"/>
      <c r="G48" s="6"/>
      <c r="H48" s="6"/>
    </row>
    <row r="49" spans="1:11" ht="15.75" hidden="1" outlineLevel="1" x14ac:dyDescent="0.3">
      <c r="A49" s="65" t="s">
        <v>34</v>
      </c>
      <c r="B49" s="65"/>
      <c r="C49" s="73">
        <v>4.4999999999999998E-2</v>
      </c>
      <c r="D49" s="73"/>
      <c r="E49" s="73"/>
      <c r="F49" s="73"/>
      <c r="G49" s="6"/>
      <c r="H49" s="6"/>
    </row>
    <row r="50" spans="1:11" ht="15.75" hidden="1" outlineLevel="1" x14ac:dyDescent="0.3">
      <c r="A50" s="65" t="s">
        <v>37</v>
      </c>
      <c r="B50" s="66"/>
      <c r="C50" s="83">
        <f>+C48*(1+C49)</f>
        <v>616027.5</v>
      </c>
      <c r="D50" s="83"/>
      <c r="E50" s="83"/>
      <c r="F50" s="83"/>
      <c r="G50" s="84"/>
      <c r="H50" s="23"/>
    </row>
    <row r="51" spans="1:11" ht="15.75" hidden="1" outlineLevel="1" x14ac:dyDescent="0.3">
      <c r="A51" s="76" t="s">
        <v>38</v>
      </c>
      <c r="B51" s="66"/>
      <c r="C51" s="83">
        <f>ROUND(C50/30,0)</f>
        <v>20534</v>
      </c>
      <c r="D51" s="83"/>
      <c r="E51" s="83"/>
      <c r="F51" s="83"/>
      <c r="G51" s="84"/>
      <c r="H51" s="84"/>
      <c r="I51" s="85"/>
    </row>
    <row r="52" spans="1:11" ht="15.75" hidden="1" outlineLevel="1" x14ac:dyDescent="0.3">
      <c r="A52" s="65"/>
      <c r="B52" s="66"/>
      <c r="C52" s="66"/>
      <c r="D52" s="66"/>
      <c r="E52" s="66"/>
      <c r="F52" s="66"/>
      <c r="G52" s="6"/>
      <c r="H52" s="6"/>
    </row>
    <row r="53" spans="1:11" ht="15.75" hidden="1" outlineLevel="1" x14ac:dyDescent="0.3">
      <c r="A53" s="76" t="s">
        <v>39</v>
      </c>
      <c r="B53" s="66"/>
      <c r="C53" s="83">
        <f>+(C51*32%)*62.5%</f>
        <v>4106.8</v>
      </c>
      <c r="D53" s="83"/>
      <c r="E53" s="83"/>
      <c r="F53" s="83"/>
      <c r="G53" s="6"/>
      <c r="H53" s="6"/>
    </row>
    <row r="54" spans="1:11" ht="15.75" hidden="1" outlineLevel="1" x14ac:dyDescent="0.3">
      <c r="A54" s="65" t="s">
        <v>40</v>
      </c>
      <c r="B54" s="66"/>
      <c r="C54" s="83">
        <f>+(C51*32%)*37.5%</f>
        <v>2464.08</v>
      </c>
      <c r="D54" s="83"/>
      <c r="E54" s="83"/>
      <c r="F54" s="83"/>
      <c r="G54" s="86"/>
      <c r="H54" s="6"/>
    </row>
    <row r="55" spans="1:11" ht="15.75" hidden="1" outlineLevel="1" x14ac:dyDescent="0.3">
      <c r="A55" s="65" t="s">
        <v>41</v>
      </c>
      <c r="B55" s="66"/>
      <c r="C55" s="83">
        <f>+EPPC+FOMENTO</f>
        <v>6570.88</v>
      </c>
      <c r="D55" s="83"/>
      <c r="E55" s="83"/>
      <c r="F55" s="83"/>
      <c r="G55" s="86"/>
      <c r="H55" s="6"/>
    </row>
    <row r="56" spans="1:11" ht="15.75" hidden="1" outlineLevel="1" x14ac:dyDescent="0.3">
      <c r="A56" s="65" t="s">
        <v>42</v>
      </c>
      <c r="B56" s="66"/>
      <c r="C56" s="83"/>
      <c r="D56" s="87"/>
      <c r="E56" s="87"/>
      <c r="F56" s="87"/>
      <c r="G56" s="88"/>
      <c r="H56" s="88"/>
      <c r="I56" s="88"/>
      <c r="J56" s="88"/>
      <c r="K56" s="88"/>
    </row>
    <row r="57" spans="1:11" ht="15.75" hidden="1" outlineLevel="1" x14ac:dyDescent="0.3">
      <c r="A57" s="65" t="s">
        <v>43</v>
      </c>
      <c r="B57" s="65"/>
      <c r="C57" s="89">
        <f>+'[1]Escenario PPC'!B130</f>
        <v>6090000</v>
      </c>
      <c r="D57" s="89"/>
      <c r="E57" s="89"/>
      <c r="F57" s="89"/>
      <c r="G57" s="88"/>
      <c r="H57" s="88"/>
      <c r="I57" s="88"/>
      <c r="J57" s="88"/>
      <c r="K57" s="88"/>
    </row>
    <row r="58" spans="1:11" ht="15.75" hidden="1" outlineLevel="1" x14ac:dyDescent="0.3">
      <c r="A58" s="65" t="s">
        <v>44</v>
      </c>
      <c r="B58" s="65"/>
      <c r="C58" s="89">
        <f>+'[1]Escenario PPC'!B137</f>
        <v>0</v>
      </c>
      <c r="D58" s="89"/>
      <c r="E58" s="89"/>
      <c r="F58" s="89"/>
      <c r="G58" s="88"/>
      <c r="H58" s="88"/>
      <c r="I58" s="88"/>
      <c r="J58" s="88"/>
      <c r="K58" s="88"/>
    </row>
    <row r="59" spans="1:11" ht="15.75" hidden="1" outlineLevel="1" x14ac:dyDescent="0.3">
      <c r="A59" s="65" t="s">
        <v>45</v>
      </c>
      <c r="B59" s="65"/>
      <c r="C59" s="89">
        <f>+'[1]Escenario PPC'!G104</f>
        <v>133501280</v>
      </c>
      <c r="D59" s="89"/>
      <c r="E59" s="89"/>
      <c r="F59" s="89"/>
      <c r="G59" s="54"/>
      <c r="H59" s="88"/>
      <c r="I59" s="88"/>
      <c r="J59" s="88"/>
      <c r="K59" s="88"/>
    </row>
    <row r="60" spans="1:11" ht="15.75" hidden="1" outlineLevel="1" x14ac:dyDescent="0.3">
      <c r="A60" s="65" t="s">
        <v>46</v>
      </c>
      <c r="B60" s="65"/>
      <c r="C60" s="89">
        <f>+'[1]Escenario PPC'!I116</f>
        <v>1293093760</v>
      </c>
      <c r="D60" s="89"/>
      <c r="E60" s="89"/>
      <c r="F60" s="89"/>
      <c r="G60" s="90"/>
      <c r="H60" s="88"/>
      <c r="I60" s="88"/>
      <c r="J60" s="88"/>
      <c r="K60" s="88"/>
    </row>
    <row r="61" spans="1:11" ht="15.75" hidden="1" outlineLevel="1" x14ac:dyDescent="0.3">
      <c r="A61" s="91" t="s">
        <v>47</v>
      </c>
      <c r="B61" s="92"/>
      <c r="C61" s="93">
        <f>SUM(C57:C60)</f>
        <v>1432685040</v>
      </c>
      <c r="D61" s="94"/>
      <c r="E61" s="94"/>
      <c r="F61" s="94"/>
      <c r="G61" s="88"/>
      <c r="H61" s="88"/>
      <c r="I61" s="88"/>
      <c r="J61" s="88"/>
      <c r="K61" s="88"/>
    </row>
    <row r="62" spans="1:11" ht="15.75" hidden="1" outlineLevel="1" x14ac:dyDescent="0.3">
      <c r="A62" s="65"/>
      <c r="B62" s="66"/>
      <c r="C62" s="83"/>
      <c r="D62" s="94"/>
      <c r="E62" s="94"/>
      <c r="F62" s="94"/>
      <c r="G62" s="88"/>
      <c r="H62" s="88"/>
      <c r="I62" s="88"/>
      <c r="J62" s="88"/>
      <c r="K62" s="88"/>
    </row>
    <row r="63" spans="1:11" ht="15.75" hidden="1" outlineLevel="1" x14ac:dyDescent="0.3">
      <c r="A63" s="91" t="s">
        <v>17</v>
      </c>
      <c r="B63" s="92"/>
      <c r="C63" s="93">
        <f>+C64+C67+C68+C73+C71</f>
        <v>1253656911.5108919</v>
      </c>
      <c r="D63" s="94"/>
      <c r="E63" s="94"/>
      <c r="F63" s="94"/>
      <c r="G63" s="88"/>
      <c r="H63" s="88"/>
      <c r="I63" s="88"/>
      <c r="J63" s="88"/>
      <c r="K63" s="88"/>
    </row>
    <row r="64" spans="1:11" ht="15.75" hidden="1" outlineLevel="1" x14ac:dyDescent="0.3">
      <c r="A64" s="95" t="s">
        <v>48</v>
      </c>
      <c r="B64" s="65"/>
      <c r="C64" s="94">
        <f>+C65+C66</f>
        <v>283981020.45946342</v>
      </c>
      <c r="D64" s="94"/>
      <c r="E64" s="94"/>
      <c r="F64" s="94"/>
      <c r="G64" s="88"/>
      <c r="H64" s="88"/>
      <c r="I64" s="88"/>
      <c r="J64" s="88"/>
      <c r="K64" s="88"/>
    </row>
    <row r="65" spans="1:11" ht="15.75" hidden="1" outlineLevel="1" x14ac:dyDescent="0.3">
      <c r="A65" s="65" t="s">
        <v>23</v>
      </c>
      <c r="B65" s="65"/>
      <c r="C65" s="89">
        <f>+'[1]Rendimientos '!J44*12*(1+E14)</f>
        <v>117384048.41981643</v>
      </c>
      <c r="D65" s="89"/>
      <c r="E65" s="89"/>
      <c r="F65" s="89"/>
      <c r="G65" s="88"/>
      <c r="H65" s="88"/>
      <c r="I65" s="88"/>
      <c r="J65" s="88"/>
      <c r="K65" s="88"/>
    </row>
    <row r="66" spans="1:11" ht="15.75" hidden="1" outlineLevel="1" x14ac:dyDescent="0.3">
      <c r="A66" s="65" t="s">
        <v>24</v>
      </c>
      <c r="B66" s="65"/>
      <c r="C66" s="89">
        <f>+'[1]Rendimientos '!J13*12*(1+E15)</f>
        <v>166596972.03964698</v>
      </c>
      <c r="D66" s="89"/>
      <c r="E66" s="89"/>
      <c r="F66" s="89"/>
      <c r="G66" s="88"/>
      <c r="H66" s="88"/>
      <c r="I66" s="88"/>
      <c r="J66" s="88"/>
      <c r="K66" s="88"/>
    </row>
    <row r="67" spans="1:11" ht="15.75" hidden="1" outlineLevel="1" x14ac:dyDescent="0.3">
      <c r="A67" s="91" t="s">
        <v>21</v>
      </c>
      <c r="B67" s="65"/>
      <c r="C67" s="94"/>
      <c r="D67" s="94"/>
      <c r="E67" s="94"/>
      <c r="F67" s="94"/>
      <c r="G67" s="88"/>
      <c r="H67" s="88"/>
      <c r="I67" s="88"/>
      <c r="J67" s="88"/>
      <c r="K67" s="88"/>
    </row>
    <row r="68" spans="1:11" ht="15.75" hidden="1" outlineLevel="1" x14ac:dyDescent="0.3">
      <c r="A68" s="91" t="s">
        <v>49</v>
      </c>
      <c r="B68" s="65"/>
      <c r="C68" s="94">
        <f>+C69+C70</f>
        <v>19570658.051428571</v>
      </c>
      <c r="D68" s="94"/>
      <c r="E68" s="94"/>
      <c r="F68" s="94"/>
      <c r="G68" s="88"/>
      <c r="H68" s="88"/>
      <c r="I68" s="88"/>
      <c r="J68" s="88"/>
      <c r="K68" s="88"/>
    </row>
    <row r="69" spans="1:11" ht="15.75" hidden="1" outlineLevel="1" x14ac:dyDescent="0.3">
      <c r="A69" s="65" t="s">
        <v>23</v>
      </c>
      <c r="B69" s="65"/>
      <c r="C69" s="89">
        <f>+'[1]Rendimientos '!J60*12</f>
        <v>14266640.571428571</v>
      </c>
      <c r="D69" s="89"/>
      <c r="E69" s="89"/>
      <c r="F69" s="89"/>
      <c r="G69" s="88"/>
      <c r="H69" s="88"/>
      <c r="I69" s="88"/>
      <c r="J69" s="88"/>
      <c r="K69" s="88"/>
    </row>
    <row r="70" spans="1:11" ht="15.75" hidden="1" outlineLevel="1" x14ac:dyDescent="0.3">
      <c r="A70" s="65" t="s">
        <v>24</v>
      </c>
      <c r="B70" s="65"/>
      <c r="C70" s="89">
        <f>+'[1]Rendimientos '!J27*12</f>
        <v>5304017.4800000004</v>
      </c>
      <c r="D70" s="89"/>
      <c r="E70" s="89"/>
      <c r="F70" s="89"/>
      <c r="G70" s="88"/>
      <c r="H70" s="88"/>
      <c r="I70" s="88"/>
      <c r="J70" s="88"/>
      <c r="K70" s="88"/>
    </row>
    <row r="71" spans="1:11" ht="15.75" hidden="1" outlineLevel="1" x14ac:dyDescent="0.3">
      <c r="A71" s="65" t="s">
        <v>25</v>
      </c>
      <c r="B71" s="65"/>
      <c r="C71" s="94">
        <f>+'[1]Otros ingresos'!C13</f>
        <v>109017973</v>
      </c>
      <c r="D71" s="89"/>
      <c r="E71" s="89"/>
      <c r="F71" s="89"/>
      <c r="G71" s="88"/>
      <c r="H71" s="88"/>
      <c r="I71" s="88"/>
      <c r="J71" s="88"/>
      <c r="K71" s="88"/>
    </row>
    <row r="72" spans="1:11" ht="15.75" hidden="1" outlineLevel="1" x14ac:dyDescent="0.3">
      <c r="A72" s="65" t="s">
        <v>50</v>
      </c>
      <c r="B72" s="65"/>
      <c r="C72" s="89"/>
      <c r="D72" s="89"/>
      <c r="E72" s="89"/>
      <c r="F72" s="89"/>
      <c r="G72" s="88"/>
      <c r="H72" s="88"/>
      <c r="I72" s="88"/>
      <c r="J72" s="88"/>
      <c r="K72" s="88"/>
    </row>
    <row r="73" spans="1:11" ht="15.75" hidden="1" outlineLevel="1" x14ac:dyDescent="0.3">
      <c r="A73" s="91" t="s">
        <v>26</v>
      </c>
      <c r="B73" s="3"/>
      <c r="C73" s="94">
        <f>+'[1]Otros ingresos'!C22</f>
        <v>841087260</v>
      </c>
      <c r="D73" s="94"/>
      <c r="E73" s="94"/>
      <c r="F73" s="94"/>
      <c r="G73" s="88"/>
      <c r="H73" s="88"/>
      <c r="I73" s="88"/>
      <c r="J73" s="88"/>
      <c r="K73" s="88"/>
    </row>
    <row r="74" spans="1:11" ht="15.75" hidden="1" collapsed="1" x14ac:dyDescent="0.3">
      <c r="A74" s="91" t="s">
        <v>27</v>
      </c>
      <c r="B74" s="3"/>
      <c r="C74" s="96">
        <v>0</v>
      </c>
      <c r="D74" s="96"/>
      <c r="E74" s="96"/>
      <c r="F74" s="96"/>
    </row>
    <row r="75" spans="1:11" hidden="1" x14ac:dyDescent="0.3">
      <c r="A75"/>
      <c r="B75" s="3"/>
      <c r="C75" s="3"/>
    </row>
    <row r="76" spans="1:11" hidden="1" x14ac:dyDescent="0.3">
      <c r="A76"/>
      <c r="B76" s="3"/>
      <c r="C76" s="97"/>
    </row>
    <row r="77" spans="1:11" x14ac:dyDescent="0.3">
      <c r="A77"/>
      <c r="B77" s="3"/>
      <c r="C77" s="3"/>
    </row>
    <row r="78" spans="1:11" x14ac:dyDescent="0.3">
      <c r="A78"/>
      <c r="B78" s="3"/>
      <c r="C78" s="3"/>
    </row>
    <row r="79" spans="1:11" x14ac:dyDescent="0.3">
      <c r="A79"/>
      <c r="B79" s="3"/>
      <c r="C79" s="3"/>
    </row>
    <row r="80" spans="1:11" x14ac:dyDescent="0.3">
      <c r="A80"/>
      <c r="B80" s="3"/>
      <c r="C80" s="3"/>
    </row>
    <row r="81" spans="1:3" x14ac:dyDescent="0.3">
      <c r="A81"/>
      <c r="B81" s="3"/>
      <c r="C81" s="3"/>
    </row>
    <row r="82" spans="1:3" x14ac:dyDescent="0.3">
      <c r="A82"/>
      <c r="B82" s="3"/>
      <c r="C82" s="3"/>
    </row>
    <row r="83" spans="1:3" x14ac:dyDescent="0.3">
      <c r="A83"/>
      <c r="B83" s="3"/>
      <c r="C83" s="3"/>
    </row>
    <row r="84" spans="1:3" x14ac:dyDescent="0.3">
      <c r="A84"/>
      <c r="B84" s="3"/>
      <c r="C84" s="3"/>
    </row>
    <row r="85" spans="1:3" x14ac:dyDescent="0.3">
      <c r="A85"/>
      <c r="B85" s="3"/>
      <c r="C85" s="3"/>
    </row>
    <row r="86" spans="1:3" x14ac:dyDescent="0.3">
      <c r="A86"/>
      <c r="B86" s="3"/>
      <c r="C86" s="3"/>
    </row>
    <row r="87" spans="1:3" x14ac:dyDescent="0.3">
      <c r="A87"/>
      <c r="B87" s="3"/>
      <c r="C87" s="3"/>
    </row>
    <row r="88" spans="1:3" x14ac:dyDescent="0.3">
      <c r="A88"/>
      <c r="B88" s="3"/>
      <c r="C88" s="3"/>
    </row>
    <row r="89" spans="1:3" x14ac:dyDescent="0.3">
      <c r="A89"/>
      <c r="B89" s="3"/>
      <c r="C89" s="3"/>
    </row>
    <row r="90" spans="1:3" x14ac:dyDescent="0.3">
      <c r="A90"/>
      <c r="B90" s="3"/>
      <c r="C90" s="3"/>
    </row>
    <row r="91" spans="1:3" x14ac:dyDescent="0.3">
      <c r="A91"/>
      <c r="B91" s="3"/>
      <c r="C91" s="3"/>
    </row>
    <row r="92" spans="1:3" x14ac:dyDescent="0.3">
      <c r="A92"/>
      <c r="B92" s="3"/>
      <c r="C92" s="3"/>
    </row>
    <row r="93" spans="1:3" x14ac:dyDescent="0.3">
      <c r="A93"/>
      <c r="B93" s="3"/>
      <c r="C93" s="3"/>
    </row>
    <row r="94" spans="1:3" x14ac:dyDescent="0.3">
      <c r="A94"/>
      <c r="B94" s="3"/>
      <c r="C94" s="3"/>
    </row>
    <row r="95" spans="1:3" x14ac:dyDescent="0.3">
      <c r="A95"/>
      <c r="B95" s="3"/>
      <c r="C95" s="3"/>
    </row>
    <row r="96" spans="1:3" x14ac:dyDescent="0.3">
      <c r="A96"/>
      <c r="B96" s="3"/>
      <c r="C96" s="3"/>
    </row>
    <row r="97" spans="1:3" x14ac:dyDescent="0.3">
      <c r="A97"/>
      <c r="B97" s="3"/>
      <c r="C97" s="3"/>
    </row>
    <row r="98" spans="1:3" x14ac:dyDescent="0.3">
      <c r="A98"/>
      <c r="B98" s="3"/>
      <c r="C98" s="3"/>
    </row>
    <row r="99" spans="1:3" x14ac:dyDescent="0.3">
      <c r="A99"/>
      <c r="B99" s="3"/>
      <c r="C99" s="3"/>
    </row>
    <row r="100" spans="1:3" x14ac:dyDescent="0.3">
      <c r="A100"/>
      <c r="B100" s="3"/>
      <c r="C100" s="3"/>
    </row>
    <row r="101" spans="1:3" x14ac:dyDescent="0.3">
      <c r="A101"/>
      <c r="B101" s="3"/>
      <c r="C101" s="3"/>
    </row>
    <row r="102" spans="1:3" x14ac:dyDescent="0.3">
      <c r="A102"/>
      <c r="B102" s="3"/>
      <c r="C102" s="3"/>
    </row>
    <row r="103" spans="1:3" x14ac:dyDescent="0.3">
      <c r="A103"/>
      <c r="B103" s="3"/>
      <c r="C103" s="3"/>
    </row>
    <row r="104" spans="1:3" x14ac:dyDescent="0.3">
      <c r="A104"/>
      <c r="B104" s="3"/>
      <c r="C104" s="3"/>
    </row>
    <row r="105" spans="1:3" x14ac:dyDescent="0.3">
      <c r="A105"/>
      <c r="B105" s="3"/>
      <c r="C105" s="3"/>
    </row>
    <row r="106" spans="1:3" x14ac:dyDescent="0.3">
      <c r="A106"/>
      <c r="B106" s="3"/>
      <c r="C106" s="3"/>
    </row>
    <row r="107" spans="1:3" x14ac:dyDescent="0.3">
      <c r="A107"/>
      <c r="B107" s="3"/>
      <c r="C107" s="3"/>
    </row>
    <row r="108" spans="1:3" x14ac:dyDescent="0.3">
      <c r="A108"/>
      <c r="B108" s="3"/>
      <c r="C108" s="3"/>
    </row>
    <row r="109" spans="1:3" x14ac:dyDescent="0.3">
      <c r="A109"/>
      <c r="B109" s="3"/>
      <c r="C109" s="3"/>
    </row>
    <row r="110" spans="1:3" x14ac:dyDescent="0.3">
      <c r="A110"/>
      <c r="B110" s="3"/>
      <c r="C110" s="3"/>
    </row>
    <row r="111" spans="1:3" x14ac:dyDescent="0.3">
      <c r="A111"/>
      <c r="B111" s="3"/>
      <c r="C111" s="3"/>
    </row>
    <row r="112" spans="1:3" x14ac:dyDescent="0.3">
      <c r="A112"/>
      <c r="B112" s="3"/>
      <c r="C112" s="3"/>
    </row>
    <row r="113" spans="1:3" x14ac:dyDescent="0.3">
      <c r="A113"/>
      <c r="B113" s="3"/>
      <c r="C113" s="3"/>
    </row>
    <row r="114" spans="1:3" x14ac:dyDescent="0.3">
      <c r="A114"/>
      <c r="B114" s="3"/>
      <c r="C114" s="3"/>
    </row>
    <row r="115" spans="1:3" x14ac:dyDescent="0.3">
      <c r="A115"/>
      <c r="B115" s="3"/>
      <c r="C115" s="3"/>
    </row>
    <row r="116" spans="1:3" x14ac:dyDescent="0.3">
      <c r="A116"/>
      <c r="B116" s="3"/>
      <c r="C116" s="3"/>
    </row>
    <row r="117" spans="1:3" x14ac:dyDescent="0.3">
      <c r="A117"/>
      <c r="B117" s="3"/>
      <c r="C117" s="3"/>
    </row>
    <row r="118" spans="1:3" x14ac:dyDescent="0.3">
      <c r="A118"/>
      <c r="B118" s="3"/>
      <c r="C118" s="3"/>
    </row>
    <row r="119" spans="1:3" x14ac:dyDescent="0.3">
      <c r="A119"/>
      <c r="B119" s="3"/>
      <c r="C119" s="3"/>
    </row>
    <row r="120" spans="1:3" x14ac:dyDescent="0.3">
      <c r="A120"/>
      <c r="B120" s="3"/>
      <c r="C120" s="3"/>
    </row>
    <row r="121" spans="1:3" x14ac:dyDescent="0.3">
      <c r="A121"/>
      <c r="B121" s="3"/>
      <c r="C121" s="3"/>
    </row>
    <row r="122" spans="1:3" x14ac:dyDescent="0.3">
      <c r="A122"/>
      <c r="B122" s="3"/>
      <c r="C122" s="3"/>
    </row>
    <row r="123" spans="1:3" x14ac:dyDescent="0.3">
      <c r="A123"/>
      <c r="B123" s="3"/>
      <c r="C123" s="3"/>
    </row>
    <row r="124" spans="1:3" x14ac:dyDescent="0.3">
      <c r="A124"/>
      <c r="B124" s="3"/>
      <c r="C124" s="3"/>
    </row>
    <row r="125" spans="1:3" x14ac:dyDescent="0.3">
      <c r="A125"/>
      <c r="B125" s="3"/>
      <c r="C125" s="3"/>
    </row>
    <row r="126" spans="1:3" x14ac:dyDescent="0.3">
      <c r="A126"/>
      <c r="B126" s="3"/>
      <c r="C126" s="3"/>
    </row>
    <row r="127" spans="1:3" x14ac:dyDescent="0.3">
      <c r="A127"/>
      <c r="B127" s="3"/>
      <c r="C127" s="3"/>
    </row>
    <row r="128" spans="1:3" x14ac:dyDescent="0.3">
      <c r="A128"/>
      <c r="B128" s="3"/>
      <c r="C128" s="3"/>
    </row>
    <row r="129" spans="1:3" x14ac:dyDescent="0.3">
      <c r="A129"/>
      <c r="B129" s="3"/>
      <c r="C129" s="3"/>
    </row>
    <row r="130" spans="1:3" x14ac:dyDescent="0.3">
      <c r="A130"/>
      <c r="B130" s="3"/>
      <c r="C130" s="3"/>
    </row>
    <row r="131" spans="1:3" x14ac:dyDescent="0.3">
      <c r="A131"/>
      <c r="B131" s="3"/>
      <c r="C131" s="3"/>
    </row>
    <row r="132" spans="1:3" x14ac:dyDescent="0.3">
      <c r="A132"/>
      <c r="B132" s="3"/>
      <c r="C132" s="3"/>
    </row>
    <row r="133" spans="1:3" x14ac:dyDescent="0.3">
      <c r="A133"/>
      <c r="B133" s="3"/>
      <c r="C133" s="3"/>
    </row>
    <row r="134" spans="1:3" x14ac:dyDescent="0.3">
      <c r="A134"/>
      <c r="B134" s="3"/>
      <c r="C134" s="3"/>
    </row>
    <row r="135" spans="1:3" x14ac:dyDescent="0.3">
      <c r="A135"/>
      <c r="B135" s="3"/>
      <c r="C135" s="3"/>
    </row>
    <row r="136" spans="1:3" x14ac:dyDescent="0.3">
      <c r="A136"/>
      <c r="B136" s="3"/>
      <c r="C136" s="3"/>
    </row>
    <row r="137" spans="1:3" x14ac:dyDescent="0.3">
      <c r="B137" s="3"/>
      <c r="C137" s="3"/>
    </row>
    <row r="138" spans="1:3" x14ac:dyDescent="0.3">
      <c r="B138" s="3"/>
      <c r="C138" s="3"/>
    </row>
    <row r="139" spans="1:3" x14ac:dyDescent="0.3">
      <c r="B139" s="3"/>
      <c r="C139" s="3"/>
    </row>
    <row r="140" spans="1:3" x14ac:dyDescent="0.3">
      <c r="B140" s="3"/>
      <c r="C140" s="3"/>
    </row>
    <row r="141" spans="1:3" x14ac:dyDescent="0.3">
      <c r="B141" s="3"/>
      <c r="C141" s="3"/>
    </row>
    <row r="142" spans="1:3" x14ac:dyDescent="0.3">
      <c r="B142" s="3"/>
      <c r="C142" s="3"/>
    </row>
    <row r="143" spans="1:3" x14ac:dyDescent="0.3">
      <c r="B143" s="3"/>
      <c r="C143" s="3"/>
    </row>
    <row r="144" spans="1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  <row r="480" spans="2:3" x14ac:dyDescent="0.3">
      <c r="B480" s="3"/>
      <c r="C480" s="3"/>
    </row>
    <row r="481" spans="2:3" x14ac:dyDescent="0.3">
      <c r="B481" s="3"/>
      <c r="C481" s="3"/>
    </row>
    <row r="482" spans="2:3" x14ac:dyDescent="0.3">
      <c r="B482" s="3"/>
      <c r="C482" s="3"/>
    </row>
    <row r="483" spans="2:3" x14ac:dyDescent="0.3">
      <c r="B483" s="3"/>
      <c r="C483" s="3"/>
    </row>
    <row r="484" spans="2:3" x14ac:dyDescent="0.3">
      <c r="B484" s="3"/>
      <c r="C484" s="3"/>
    </row>
    <row r="485" spans="2:3" x14ac:dyDescent="0.3">
      <c r="B485" s="3"/>
      <c r="C485" s="3"/>
    </row>
    <row r="486" spans="2:3" x14ac:dyDescent="0.3">
      <c r="B486" s="3"/>
      <c r="C486" s="3"/>
    </row>
    <row r="487" spans="2:3" x14ac:dyDescent="0.3">
      <c r="B487" s="3"/>
      <c r="C487" s="3"/>
    </row>
    <row r="488" spans="2:3" x14ac:dyDescent="0.3">
      <c r="B488" s="3"/>
      <c r="C488" s="3"/>
    </row>
    <row r="489" spans="2:3" x14ac:dyDescent="0.3">
      <c r="B489" s="3"/>
      <c r="C489" s="3"/>
    </row>
    <row r="490" spans="2:3" x14ac:dyDescent="0.3">
      <c r="B490" s="3"/>
      <c r="C490" s="3"/>
    </row>
    <row r="491" spans="2:3" x14ac:dyDescent="0.3">
      <c r="B491" s="3"/>
      <c r="C491" s="3"/>
    </row>
    <row r="492" spans="2:3" x14ac:dyDescent="0.3">
      <c r="B492" s="3"/>
      <c r="C492" s="3"/>
    </row>
    <row r="493" spans="2:3" x14ac:dyDescent="0.3">
      <c r="B493" s="3"/>
      <c r="C493" s="3"/>
    </row>
    <row r="494" spans="2:3" x14ac:dyDescent="0.3">
      <c r="B494" s="3"/>
      <c r="C494" s="3"/>
    </row>
    <row r="495" spans="2:3" x14ac:dyDescent="0.3">
      <c r="B495" s="3"/>
      <c r="C495" s="3"/>
    </row>
    <row r="496" spans="2:3" x14ac:dyDescent="0.3">
      <c r="B496" s="3"/>
      <c r="C496" s="3"/>
    </row>
    <row r="497" spans="2:3" x14ac:dyDescent="0.3">
      <c r="B497" s="3"/>
      <c r="C497" s="3"/>
    </row>
    <row r="498" spans="2:3" x14ac:dyDescent="0.3">
      <c r="B498" s="3"/>
      <c r="C498" s="3"/>
    </row>
    <row r="499" spans="2:3" x14ac:dyDescent="0.3">
      <c r="B499" s="3"/>
      <c r="C499" s="3"/>
    </row>
    <row r="500" spans="2:3" x14ac:dyDescent="0.3">
      <c r="B500" s="3"/>
      <c r="C500" s="3"/>
    </row>
    <row r="501" spans="2:3" x14ac:dyDescent="0.3">
      <c r="B501" s="3"/>
      <c r="C501" s="3"/>
    </row>
    <row r="502" spans="2:3" x14ac:dyDescent="0.3">
      <c r="B502" s="3"/>
      <c r="C502" s="3"/>
    </row>
    <row r="503" spans="2:3" x14ac:dyDescent="0.3">
      <c r="B503" s="3"/>
      <c r="C503" s="3"/>
    </row>
    <row r="504" spans="2:3" x14ac:dyDescent="0.3">
      <c r="B504" s="3"/>
      <c r="C504" s="3"/>
    </row>
    <row r="505" spans="2:3" x14ac:dyDescent="0.3">
      <c r="B505" s="3"/>
      <c r="C505" s="3"/>
    </row>
    <row r="506" spans="2:3" x14ac:dyDescent="0.3">
      <c r="B506" s="3"/>
      <c r="C506" s="3"/>
    </row>
    <row r="507" spans="2:3" x14ac:dyDescent="0.3">
      <c r="B507" s="3"/>
      <c r="C507" s="3"/>
    </row>
    <row r="508" spans="2:3" x14ac:dyDescent="0.3">
      <c r="B508" s="3"/>
      <c r="C508" s="3"/>
    </row>
    <row r="509" spans="2:3" x14ac:dyDescent="0.3">
      <c r="B509" s="3"/>
      <c r="C509" s="3"/>
    </row>
    <row r="510" spans="2:3" x14ac:dyDescent="0.3">
      <c r="B510" s="3"/>
      <c r="C510" s="3"/>
    </row>
    <row r="511" spans="2:3" x14ac:dyDescent="0.3">
      <c r="B511" s="3"/>
      <c r="C511" s="3"/>
    </row>
    <row r="512" spans="2:3" x14ac:dyDescent="0.3">
      <c r="B512" s="3"/>
      <c r="C512" s="3"/>
    </row>
    <row r="513" spans="2:3" x14ac:dyDescent="0.3">
      <c r="B513" s="3"/>
      <c r="C513" s="3"/>
    </row>
    <row r="514" spans="2:3" x14ac:dyDescent="0.3">
      <c r="B514" s="3"/>
      <c r="C514" s="3"/>
    </row>
    <row r="515" spans="2:3" x14ac:dyDescent="0.3">
      <c r="B515" s="3"/>
      <c r="C515" s="3"/>
    </row>
    <row r="516" spans="2:3" x14ac:dyDescent="0.3">
      <c r="B516" s="3"/>
      <c r="C516" s="3"/>
    </row>
    <row r="517" spans="2:3" x14ac:dyDescent="0.3">
      <c r="B517" s="3"/>
      <c r="C517" s="3"/>
    </row>
    <row r="518" spans="2:3" x14ac:dyDescent="0.3">
      <c r="B518" s="3"/>
      <c r="C518" s="3"/>
    </row>
    <row r="519" spans="2:3" x14ac:dyDescent="0.3">
      <c r="B519" s="3"/>
      <c r="C519" s="3"/>
    </row>
    <row r="520" spans="2:3" x14ac:dyDescent="0.3">
      <c r="B520" s="3"/>
      <c r="C520" s="3"/>
    </row>
    <row r="521" spans="2:3" x14ac:dyDescent="0.3">
      <c r="B521" s="3"/>
      <c r="C521" s="3"/>
    </row>
    <row r="522" spans="2:3" x14ac:dyDescent="0.3">
      <c r="B522" s="3"/>
      <c r="C522" s="3"/>
    </row>
    <row r="523" spans="2:3" x14ac:dyDescent="0.3">
      <c r="B523" s="3"/>
      <c r="C523" s="3"/>
    </row>
    <row r="524" spans="2:3" x14ac:dyDescent="0.3">
      <c r="B524" s="3"/>
      <c r="C524" s="3"/>
    </row>
    <row r="525" spans="2:3" x14ac:dyDescent="0.3">
      <c r="B525" s="3"/>
      <c r="C525" s="3"/>
    </row>
    <row r="526" spans="2:3" x14ac:dyDescent="0.3">
      <c r="B526" s="3"/>
      <c r="C526" s="3"/>
    </row>
    <row r="527" spans="2:3" x14ac:dyDescent="0.3">
      <c r="B527" s="3"/>
      <c r="C527" s="3"/>
    </row>
    <row r="528" spans="2:3" x14ac:dyDescent="0.3">
      <c r="B528" s="3"/>
      <c r="C528" s="3"/>
    </row>
    <row r="529" spans="2:3" x14ac:dyDescent="0.3">
      <c r="B529" s="3"/>
      <c r="C529" s="3"/>
    </row>
    <row r="530" spans="2:3" x14ac:dyDescent="0.3">
      <c r="B530" s="3"/>
      <c r="C530" s="3"/>
    </row>
    <row r="531" spans="2:3" x14ac:dyDescent="0.3">
      <c r="B531" s="3"/>
      <c r="C531" s="3"/>
    </row>
    <row r="532" spans="2:3" x14ac:dyDescent="0.3">
      <c r="B532" s="3"/>
      <c r="C532" s="3"/>
    </row>
    <row r="533" spans="2:3" x14ac:dyDescent="0.3">
      <c r="B533" s="3"/>
      <c r="C533" s="3"/>
    </row>
    <row r="534" spans="2:3" x14ac:dyDescent="0.3">
      <c r="B534" s="3"/>
      <c r="C534" s="3"/>
    </row>
    <row r="535" spans="2:3" x14ac:dyDescent="0.3">
      <c r="B535" s="3"/>
      <c r="C535" s="3"/>
    </row>
    <row r="536" spans="2:3" x14ac:dyDescent="0.3">
      <c r="B536" s="3"/>
      <c r="C536" s="3"/>
    </row>
    <row r="537" spans="2:3" x14ac:dyDescent="0.3">
      <c r="B537" s="3"/>
      <c r="C537" s="3"/>
    </row>
    <row r="538" spans="2:3" x14ac:dyDescent="0.3">
      <c r="B538" s="3"/>
      <c r="C538" s="3"/>
    </row>
    <row r="539" spans="2:3" x14ac:dyDescent="0.3">
      <c r="B539" s="3"/>
      <c r="C539" s="3"/>
    </row>
    <row r="540" spans="2:3" x14ac:dyDescent="0.3">
      <c r="B540" s="3"/>
      <c r="C540" s="3"/>
    </row>
    <row r="541" spans="2:3" x14ac:dyDescent="0.3">
      <c r="B541" s="3"/>
      <c r="C541" s="3"/>
    </row>
    <row r="542" spans="2:3" x14ac:dyDescent="0.3">
      <c r="B542" s="3"/>
      <c r="C542" s="3"/>
    </row>
    <row r="543" spans="2:3" x14ac:dyDescent="0.3">
      <c r="B543" s="3"/>
      <c r="C543" s="3"/>
    </row>
    <row r="544" spans="2:3" x14ac:dyDescent="0.3">
      <c r="B544" s="3"/>
      <c r="C544" s="3"/>
    </row>
    <row r="545" spans="2:3" x14ac:dyDescent="0.3">
      <c r="B545" s="3"/>
      <c r="C545" s="3"/>
    </row>
    <row r="546" spans="2:3" x14ac:dyDescent="0.3">
      <c r="B546" s="3"/>
      <c r="C546" s="3"/>
    </row>
    <row r="547" spans="2:3" x14ac:dyDescent="0.3">
      <c r="B547" s="3"/>
      <c r="C547" s="3"/>
    </row>
    <row r="548" spans="2:3" x14ac:dyDescent="0.3">
      <c r="B548" s="3"/>
      <c r="C548" s="3"/>
    </row>
    <row r="549" spans="2:3" x14ac:dyDescent="0.3">
      <c r="B549" s="3"/>
      <c r="C549" s="3"/>
    </row>
    <row r="550" spans="2:3" x14ac:dyDescent="0.3">
      <c r="B550" s="3"/>
      <c r="C550" s="3"/>
    </row>
    <row r="551" spans="2:3" x14ac:dyDescent="0.3">
      <c r="B551" s="3"/>
      <c r="C551" s="3"/>
    </row>
    <row r="552" spans="2:3" x14ac:dyDescent="0.3">
      <c r="B552" s="3"/>
      <c r="C552" s="3"/>
    </row>
  </sheetData>
  <mergeCells count="5">
    <mergeCell ref="A2:E2"/>
    <mergeCell ref="A3:E3"/>
    <mergeCell ref="A4:E4"/>
    <mergeCell ref="A6:E6"/>
    <mergeCell ref="A8:A10"/>
  </mergeCells>
  <printOptions horizontalCentered="1"/>
  <pageMargins left="0.39370078740157483" right="0.39370078740157483" top="0.59055118110236227" bottom="0.59055118110236227" header="0.51181102362204722" footer="0.51181102362204722"/>
  <pageSetup scale="86" orientation="portrait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Anexo 1 Minagricultura</vt:lpstr>
      <vt:lpstr>'Anexo 1 Minagricultura'!Área_de_impresión</vt:lpstr>
      <vt:lpstr>CABEZAS_PROYEC</vt:lpstr>
      <vt:lpstr>EPPC</vt:lpstr>
      <vt:lpstr>FOMENTO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2019-10-16T16:30:57Z</dcterms:created>
  <dcterms:modified xsi:type="dcterms:W3CDTF">2019-10-16T16:31:45Z</dcterms:modified>
</cp:coreProperties>
</file>