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9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hidden="1">#REF!</definedName>
    <definedName name="ANEXO" hidden="1">'[6]Inversión total en programas'!$A$50:$IV$50,'[6]Inversión total en programas'!$A$60:$IV$63</definedName>
    <definedName name="_xlnm.Print_Area" localSheetId="0">'Anexo 2 '!$A$1:$K$192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'[9]Anexo 1 Minagricultura'!#REF!</definedName>
    <definedName name="CABEZAS_PROYEC" localSheetId="0">'[10]Anexo 1 Minagricultura'!$C$46</definedName>
    <definedName name="CABEZAS_PROYEC">'[5]Anexo 1'!$C$45</definedName>
    <definedName name="CONTRATOS">#REF!</definedName>
    <definedName name="CUOTAPPC2005" localSheetId="0">'[10]Anexo 1 Minagricultura'!#REF!</definedName>
    <definedName name="CUOTAPPC2005">'[5]Anexo 1'!#REF!</definedName>
    <definedName name="CUOTAPPC2013" localSheetId="0">'[10]Anexo 1 Minagricultura'!#REF!</definedName>
    <definedName name="CUOTAPPC2013">'[5]Anexo 1'!#REF!</definedName>
    <definedName name="CUOTAPPC203" localSheetId="0">'[10]Anexo 1 Minagricultura'!#REF!</definedName>
    <definedName name="CUOTAPPC203">'[5]Anexo 1'!#REF!</definedName>
    <definedName name="DIAG_PPC">#REF!</definedName>
    <definedName name="DIRECCION">[11]consecutivo!$M$9:$M$13</definedName>
    <definedName name="DISTRIBUIDOR">#REF!</definedName>
    <definedName name="Dólar" localSheetId="0">#REF!</definedName>
    <definedName name="Dólar">#REF!</definedName>
    <definedName name="eeeee" localSheetId="0">'[10]Ejecución ingresos 2014'!#REF!</definedName>
    <definedName name="eeeee">'[5]Ejecución ingresos 2018'!#REF!</definedName>
    <definedName name="EPPC" localSheetId="0">'[10]Anexo 1 Minagricultura'!$C$54</definedName>
    <definedName name="EPPC">'[5]Anexo 1'!$C$53</definedName>
    <definedName name="Euro" localSheetId="0">#REF!</definedName>
    <definedName name="Euro">#REF!</definedName>
    <definedName name="FDGFDG">#REF!</definedName>
    <definedName name="FECHA_DE_RECIBIDO">[12]BASE!$E$3:$E$177</definedName>
    <definedName name="FOMENTO" localSheetId="0">'[10]Anexo 1 Minagricultura'!$C$53</definedName>
    <definedName name="FOMENTO">'[5]Anexo 1'!$C$52</definedName>
    <definedName name="FOMENTOS">'[15]Anexo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RESERV_FUTU">#REF!</definedName>
    <definedName name="saldo" localSheetId="0">'[10]Ejecución ingresos 2014'!#REF!</definedName>
    <definedName name="saldo">'[5]Ejecución ingresos 2018'!#REF!</definedName>
    <definedName name="saldos" localSheetId="0">'[10]Ejecución ingresos 2014'!#REF!</definedName>
    <definedName name="saldos">'[5]Ejecución ingresos 2018'!#REF!</definedName>
    <definedName name="SUPERA2004" localSheetId="0">'[10]Anexo 1 Minagricultura'!#REF!</definedName>
    <definedName name="SUPERA2004">'[5]Anexo 1'!#REF!</definedName>
    <definedName name="SUPERA2005" localSheetId="0">'[10]Anexo 1 Minagricultura'!#REF!</definedName>
    <definedName name="SUPERA2005">'[5]Anexo 1'!#REF!</definedName>
    <definedName name="SUPERA2010">'[17]Anexo 1 Minagricultura'!$C$21</definedName>
    <definedName name="SUPERA2012" localSheetId="0">'[10]Anexo 1 Minagricultura'!#REF!</definedName>
    <definedName name="SUPERA2012">'[5]Anexo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xx">[18]Ingresos!$C$19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'[20]Ingresos 2014'!#REF!</definedName>
    <definedName name="ZFRONTERA">'[20]Ingresos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5" i="1" l="1"/>
  <c r="I194" i="1"/>
  <c r="E189" i="1"/>
  <c r="J183" i="1"/>
  <c r="H183" i="1"/>
  <c r="J179" i="1"/>
  <c r="I179" i="1"/>
  <c r="I178" i="1"/>
  <c r="H175" i="1"/>
  <c r="J175" i="1" s="1"/>
  <c r="A175" i="1"/>
  <c r="H174" i="1"/>
  <c r="J174" i="1" s="1"/>
  <c r="E174" i="1"/>
  <c r="E173" i="1"/>
  <c r="E50" i="1" s="1"/>
  <c r="J171" i="1"/>
  <c r="H171" i="1"/>
  <c r="J170" i="1"/>
  <c r="H170" i="1"/>
  <c r="A170" i="1"/>
  <c r="H169" i="1"/>
  <c r="J169" i="1" s="1"/>
  <c r="A169" i="1"/>
  <c r="J168" i="1"/>
  <c r="H168" i="1"/>
  <c r="A168" i="1"/>
  <c r="H167" i="1"/>
  <c r="D166" i="1"/>
  <c r="H165" i="1"/>
  <c r="J165" i="1" s="1"/>
  <c r="A165" i="1"/>
  <c r="H164" i="1"/>
  <c r="J164" i="1" s="1"/>
  <c r="A164" i="1"/>
  <c r="H163" i="1"/>
  <c r="D162" i="1"/>
  <c r="D161" i="1"/>
  <c r="J160" i="1"/>
  <c r="H160" i="1"/>
  <c r="H159" i="1"/>
  <c r="J159" i="1" s="1"/>
  <c r="H158" i="1"/>
  <c r="H157" i="1" s="1"/>
  <c r="A158" i="1"/>
  <c r="D157" i="1"/>
  <c r="H156" i="1"/>
  <c r="J156" i="1" s="1"/>
  <c r="H155" i="1"/>
  <c r="J155" i="1" s="1"/>
  <c r="H154" i="1"/>
  <c r="J154" i="1" s="1"/>
  <c r="J153" i="1"/>
  <c r="H153" i="1"/>
  <c r="A153" i="1"/>
  <c r="H152" i="1"/>
  <c r="J152" i="1" s="1"/>
  <c r="A152" i="1"/>
  <c r="H151" i="1"/>
  <c r="J151" i="1" s="1"/>
  <c r="A151" i="1"/>
  <c r="H150" i="1"/>
  <c r="J150" i="1" s="1"/>
  <c r="A150" i="1"/>
  <c r="H149" i="1"/>
  <c r="H148" i="1" s="1"/>
  <c r="D149" i="1"/>
  <c r="D148" i="1"/>
  <c r="J147" i="1"/>
  <c r="H147" i="1"/>
  <c r="H146" i="1"/>
  <c r="J146" i="1" s="1"/>
  <c r="H145" i="1"/>
  <c r="D144" i="1"/>
  <c r="D143" i="1"/>
  <c r="D50" i="1" s="1"/>
  <c r="D189" i="1" s="1"/>
  <c r="J141" i="1"/>
  <c r="H141" i="1"/>
  <c r="H140" i="1"/>
  <c r="J140" i="1" s="1"/>
  <c r="C139" i="1"/>
  <c r="H139" i="1" s="1"/>
  <c r="J139" i="1" s="1"/>
  <c r="H138" i="1"/>
  <c r="J138" i="1" s="1"/>
  <c r="J137" i="1" s="1"/>
  <c r="H137" i="1"/>
  <c r="C137" i="1"/>
  <c r="J135" i="1"/>
  <c r="H135" i="1"/>
  <c r="J134" i="1"/>
  <c r="H134" i="1"/>
  <c r="H132" i="1"/>
  <c r="J132" i="1" s="1"/>
  <c r="H131" i="1"/>
  <c r="J131" i="1" s="1"/>
  <c r="H130" i="1"/>
  <c r="C130" i="1"/>
  <c r="J129" i="1"/>
  <c r="H129" i="1"/>
  <c r="H128" i="1"/>
  <c r="J128" i="1" s="1"/>
  <c r="H127" i="1"/>
  <c r="C127" i="1"/>
  <c r="H126" i="1"/>
  <c r="J126" i="1" s="1"/>
  <c r="A126" i="1"/>
  <c r="J125" i="1"/>
  <c r="H125" i="1"/>
  <c r="A125" i="1"/>
  <c r="H124" i="1"/>
  <c r="J124" i="1" s="1"/>
  <c r="H123" i="1"/>
  <c r="J123" i="1" s="1"/>
  <c r="J122" i="1"/>
  <c r="H122" i="1"/>
  <c r="C121" i="1"/>
  <c r="H118" i="1"/>
  <c r="J118" i="1" s="1"/>
  <c r="J117" i="1"/>
  <c r="H117" i="1"/>
  <c r="G116" i="1"/>
  <c r="J115" i="1"/>
  <c r="H115" i="1"/>
  <c r="J114" i="1"/>
  <c r="H114" i="1"/>
  <c r="A114" i="1"/>
  <c r="J113" i="1"/>
  <c r="H113" i="1"/>
  <c r="G113" i="1"/>
  <c r="J112" i="1"/>
  <c r="H112" i="1"/>
  <c r="H111" i="1"/>
  <c r="G110" i="1"/>
  <c r="H109" i="1"/>
  <c r="J109" i="1" s="1"/>
  <c r="H108" i="1"/>
  <c r="J108" i="1" s="1"/>
  <c r="J107" i="1"/>
  <c r="H107" i="1"/>
  <c r="H106" i="1"/>
  <c r="J106" i="1" s="1"/>
  <c r="H105" i="1"/>
  <c r="H104" i="1"/>
  <c r="J104" i="1" s="1"/>
  <c r="G103" i="1"/>
  <c r="G102" i="1" s="1"/>
  <c r="H100" i="1"/>
  <c r="J100" i="1" s="1"/>
  <c r="J99" i="1"/>
  <c r="H99" i="1"/>
  <c r="H98" i="1"/>
  <c r="J98" i="1" s="1"/>
  <c r="J97" i="1"/>
  <c r="H97" i="1"/>
  <c r="J96" i="1"/>
  <c r="H96" i="1"/>
  <c r="H95" i="1"/>
  <c r="J95" i="1" s="1"/>
  <c r="J94" i="1"/>
  <c r="H94" i="1"/>
  <c r="F93" i="1"/>
  <c r="H93" i="1" s="1"/>
  <c r="J93" i="1" s="1"/>
  <c r="H92" i="1"/>
  <c r="J92" i="1" s="1"/>
  <c r="J91" i="1"/>
  <c r="H91" i="1"/>
  <c r="H90" i="1"/>
  <c r="J90" i="1" s="1"/>
  <c r="H89" i="1"/>
  <c r="J89" i="1" s="1"/>
  <c r="H88" i="1"/>
  <c r="J88" i="1" s="1"/>
  <c r="H87" i="1"/>
  <c r="J87" i="1" s="1"/>
  <c r="J84" i="1" s="1"/>
  <c r="J86" i="1"/>
  <c r="H86" i="1"/>
  <c r="H85" i="1"/>
  <c r="J85" i="1" s="1"/>
  <c r="F84" i="1"/>
  <c r="H83" i="1"/>
  <c r="J83" i="1" s="1"/>
  <c r="J82" i="1"/>
  <c r="H82" i="1"/>
  <c r="J81" i="1"/>
  <c r="H81" i="1"/>
  <c r="H80" i="1"/>
  <c r="J80" i="1" s="1"/>
  <c r="J79" i="1"/>
  <c r="H79" i="1"/>
  <c r="J78" i="1"/>
  <c r="H78" i="1"/>
  <c r="H77" i="1"/>
  <c r="J77" i="1" s="1"/>
  <c r="H76" i="1"/>
  <c r="J76" i="1" s="1"/>
  <c r="H75" i="1"/>
  <c r="J75" i="1" s="1"/>
  <c r="H74" i="1"/>
  <c r="J73" i="1"/>
  <c r="H73" i="1"/>
  <c r="F72" i="1"/>
  <c r="F64" i="1" s="1"/>
  <c r="F50" i="1" s="1"/>
  <c r="F189" i="1" s="1"/>
  <c r="J71" i="1"/>
  <c r="H71" i="1"/>
  <c r="H70" i="1"/>
  <c r="J70" i="1" s="1"/>
  <c r="H69" i="1"/>
  <c r="J69" i="1" s="1"/>
  <c r="J68" i="1"/>
  <c r="H68" i="1"/>
  <c r="H67" i="1"/>
  <c r="J67" i="1" s="1"/>
  <c r="H66" i="1"/>
  <c r="F65" i="1"/>
  <c r="J62" i="1"/>
  <c r="H62" i="1"/>
  <c r="H61" i="1"/>
  <c r="J61" i="1" s="1"/>
  <c r="H60" i="1"/>
  <c r="B59" i="1"/>
  <c r="H58" i="1"/>
  <c r="J58" i="1" s="1"/>
  <c r="J57" i="1"/>
  <c r="H57" i="1"/>
  <c r="H56" i="1"/>
  <c r="J56" i="1" s="1"/>
  <c r="B55" i="1"/>
  <c r="H54" i="1"/>
  <c r="J54" i="1" s="1"/>
  <c r="H53" i="1"/>
  <c r="B53" i="1"/>
  <c r="B52" i="1" s="1"/>
  <c r="B50" i="1" s="1"/>
  <c r="G50" i="1"/>
  <c r="D48" i="1"/>
  <c r="C48" i="1"/>
  <c r="B48" i="1"/>
  <c r="I45" i="1"/>
  <c r="J45" i="1" s="1"/>
  <c r="J44" i="1"/>
  <c r="I44" i="1"/>
  <c r="I43" i="1"/>
  <c r="J43" i="1" s="1"/>
  <c r="I42" i="1"/>
  <c r="J41" i="1"/>
  <c r="I41" i="1"/>
  <c r="I40" i="1"/>
  <c r="J40" i="1" s="1"/>
  <c r="I39" i="1"/>
  <c r="I38" i="1" s="1"/>
  <c r="I36" i="1"/>
  <c r="G36" i="1"/>
  <c r="F36" i="1"/>
  <c r="F48" i="1" s="1"/>
  <c r="E36" i="1"/>
  <c r="D36" i="1"/>
  <c r="C36" i="1"/>
  <c r="B36" i="1"/>
  <c r="H35" i="1"/>
  <c r="J35" i="1" s="1"/>
  <c r="J34" i="1"/>
  <c r="H34" i="1"/>
  <c r="H33" i="1"/>
  <c r="J33" i="1" s="1"/>
  <c r="J32" i="1"/>
  <c r="H32" i="1"/>
  <c r="H31" i="1"/>
  <c r="J31" i="1" s="1"/>
  <c r="J30" i="1"/>
  <c r="H30" i="1"/>
  <c r="J29" i="1"/>
  <c r="H29" i="1"/>
  <c r="H28" i="1"/>
  <c r="J28" i="1" s="1"/>
  <c r="H27" i="1"/>
  <c r="J27" i="1" s="1"/>
  <c r="J26" i="1"/>
  <c r="H26" i="1"/>
  <c r="H25" i="1"/>
  <c r="J25" i="1" s="1"/>
  <c r="H24" i="1"/>
  <c r="H36" i="1" s="1"/>
  <c r="H23" i="1"/>
  <c r="J23" i="1" s="1"/>
  <c r="J22" i="1"/>
  <c r="H22" i="1"/>
  <c r="J21" i="1"/>
  <c r="H21" i="1"/>
  <c r="I19" i="1"/>
  <c r="G19" i="1"/>
  <c r="H19" i="1" s="1"/>
  <c r="F19" i="1"/>
  <c r="E19" i="1"/>
  <c r="E48" i="1" s="1"/>
  <c r="D19" i="1"/>
  <c r="C19" i="1"/>
  <c r="B19" i="1"/>
  <c r="H18" i="1"/>
  <c r="J18" i="1" s="1"/>
  <c r="J17" i="1"/>
  <c r="H17" i="1"/>
  <c r="H16" i="1"/>
  <c r="J16" i="1" s="1"/>
  <c r="J15" i="1"/>
  <c r="H15" i="1"/>
  <c r="J14" i="1"/>
  <c r="H14" i="1"/>
  <c r="H13" i="1"/>
  <c r="J13" i="1" s="1"/>
  <c r="H12" i="1"/>
  <c r="J12" i="1" s="1"/>
  <c r="H11" i="1"/>
  <c r="J11" i="1" s="1"/>
  <c r="H10" i="1"/>
  <c r="J10" i="1" s="1"/>
  <c r="J9" i="1"/>
  <c r="H9" i="1"/>
  <c r="I8" i="1"/>
  <c r="G8" i="1"/>
  <c r="F8" i="1"/>
  <c r="E8" i="1"/>
  <c r="D8" i="1"/>
  <c r="C8" i="1"/>
  <c r="B8" i="1"/>
  <c r="J116" i="1" l="1"/>
  <c r="H162" i="1"/>
  <c r="J163" i="1"/>
  <c r="B189" i="1"/>
  <c r="H8" i="1"/>
  <c r="J53" i="1"/>
  <c r="J103" i="1"/>
  <c r="J111" i="1"/>
  <c r="H110" i="1"/>
  <c r="H103" i="1"/>
  <c r="J130" i="1"/>
  <c r="J55" i="1"/>
  <c r="J121" i="1"/>
  <c r="J127" i="1"/>
  <c r="J149" i="1"/>
  <c r="H166" i="1"/>
  <c r="J167" i="1"/>
  <c r="H48" i="1"/>
  <c r="H65" i="1"/>
  <c r="H144" i="1"/>
  <c r="J145" i="1"/>
  <c r="I46" i="1"/>
  <c r="I48" i="1" s="1"/>
  <c r="J42" i="1"/>
  <c r="H55" i="1"/>
  <c r="H52" i="1" s="1"/>
  <c r="J66" i="1"/>
  <c r="H72" i="1"/>
  <c r="J105" i="1"/>
  <c r="C136" i="1"/>
  <c r="J19" i="1"/>
  <c r="J8" i="1"/>
  <c r="J39" i="1"/>
  <c r="J74" i="1"/>
  <c r="H59" i="1"/>
  <c r="G48" i="1"/>
  <c r="G189" i="1" s="1"/>
  <c r="H195" i="1" s="1"/>
  <c r="J60" i="1"/>
  <c r="H121" i="1"/>
  <c r="J24" i="1"/>
  <c r="J36" i="1" s="1"/>
  <c r="H84" i="1"/>
  <c r="H116" i="1"/>
  <c r="J158" i="1"/>
  <c r="I177" i="1"/>
  <c r="J177" i="1" s="1"/>
  <c r="J178" i="1"/>
  <c r="I196" i="1"/>
  <c r="H173" i="1"/>
  <c r="J173" i="1" s="1"/>
  <c r="J195" i="1"/>
  <c r="H136" i="1" l="1"/>
  <c r="C133" i="1"/>
  <c r="C120" i="1" s="1"/>
  <c r="C50" i="1" s="1"/>
  <c r="H64" i="1"/>
  <c r="J162" i="1"/>
  <c r="J38" i="1"/>
  <c r="J72" i="1"/>
  <c r="H161" i="1"/>
  <c r="J59" i="1"/>
  <c r="J52" i="1"/>
  <c r="J157" i="1"/>
  <c r="J166" i="1"/>
  <c r="H102" i="1"/>
  <c r="J110" i="1"/>
  <c r="J144" i="1"/>
  <c r="J102" i="1"/>
  <c r="I187" i="1"/>
  <c r="J187" i="1" s="1"/>
  <c r="J65" i="1"/>
  <c r="H143" i="1"/>
  <c r="J143" i="1" s="1"/>
  <c r="J148" i="1"/>
  <c r="J136" i="1" l="1"/>
  <c r="H133" i="1"/>
  <c r="H120" i="1" s="1"/>
  <c r="J120" i="1" s="1"/>
  <c r="J64" i="1"/>
  <c r="J46" i="1"/>
  <c r="J161" i="1"/>
  <c r="H50" i="1"/>
  <c r="J50" i="1" s="1"/>
  <c r="C189" i="1"/>
  <c r="J48" i="1" l="1"/>
  <c r="H194" i="1"/>
  <c r="H189" i="1"/>
  <c r="J133" i="1"/>
  <c r="H196" i="1" l="1"/>
  <c r="J194" i="1"/>
  <c r="I186" i="1" l="1"/>
  <c r="J196" i="1"/>
  <c r="I185" i="1" l="1"/>
  <c r="J186" i="1"/>
  <c r="I189" i="1" l="1"/>
  <c r="J189" i="1" s="1"/>
  <c r="J185" i="1"/>
  <c r="K185" i="1" s="1"/>
  <c r="K186" i="1"/>
  <c r="K189" i="1" l="1"/>
  <c r="K107" i="1"/>
  <c r="K91" i="1"/>
  <c r="K14" i="1"/>
  <c r="K171" i="1"/>
  <c r="K147" i="1"/>
  <c r="K115" i="1"/>
  <c r="K97" i="1"/>
  <c r="K86" i="1"/>
  <c r="K71" i="1"/>
  <c r="K34" i="1"/>
  <c r="K141" i="1"/>
  <c r="K26" i="1"/>
  <c r="K9" i="1"/>
  <c r="K129" i="1"/>
  <c r="K112" i="1"/>
  <c r="K78" i="1"/>
  <c r="K62" i="1"/>
  <c r="K181" i="1"/>
  <c r="K114" i="1"/>
  <c r="K96" i="1"/>
  <c r="K122" i="1"/>
  <c r="K41" i="1"/>
  <c r="K151" i="1"/>
  <c r="K17" i="1"/>
  <c r="K57" i="1"/>
  <c r="K139" i="1"/>
  <c r="K99" i="1"/>
  <c r="K164" i="1"/>
  <c r="K104" i="1"/>
  <c r="K21" i="1"/>
  <c r="K87" i="1"/>
  <c r="K123" i="1"/>
  <c r="K152" i="1"/>
  <c r="K93" i="1"/>
  <c r="K82" i="1"/>
  <c r="K40" i="1"/>
  <c r="K138" i="1"/>
  <c r="K134" i="1"/>
  <c r="K131" i="1"/>
  <c r="K35" i="1"/>
  <c r="K108" i="1"/>
  <c r="K61" i="1"/>
  <c r="K29" i="1"/>
  <c r="K160" i="1"/>
  <c r="K155" i="1"/>
  <c r="K70" i="1"/>
  <c r="K170" i="1"/>
  <c r="K109" i="1"/>
  <c r="K90" i="1"/>
  <c r="K165" i="1"/>
  <c r="K11" i="1"/>
  <c r="K84" i="1"/>
  <c r="K18" i="1"/>
  <c r="K68" i="1"/>
  <c r="K27" i="1"/>
  <c r="K15" i="1"/>
  <c r="K16" i="1"/>
  <c r="K126" i="1"/>
  <c r="K106" i="1"/>
  <c r="K56" i="1"/>
  <c r="K31" i="1"/>
  <c r="K154" i="1"/>
  <c r="K10" i="1"/>
  <c r="K117" i="1"/>
  <c r="K58" i="1"/>
  <c r="K54" i="1"/>
  <c r="K32" i="1"/>
  <c r="K28" i="1"/>
  <c r="K33" i="1"/>
  <c r="K85" i="1"/>
  <c r="K150" i="1"/>
  <c r="K45" i="1"/>
  <c r="K77" i="1"/>
  <c r="K135" i="1"/>
  <c r="K89" i="1"/>
  <c r="K137" i="1"/>
  <c r="K76" i="1"/>
  <c r="K25" i="1"/>
  <c r="K13" i="1"/>
  <c r="K179" i="1"/>
  <c r="K168" i="1"/>
  <c r="K83" i="1"/>
  <c r="K80" i="1"/>
  <c r="K156" i="1"/>
  <c r="K100" i="1"/>
  <c r="K159" i="1"/>
  <c r="K132" i="1"/>
  <c r="K69" i="1"/>
  <c r="K81" i="1"/>
  <c r="K118" i="1"/>
  <c r="K22" i="1"/>
  <c r="K175" i="1"/>
  <c r="K98" i="1"/>
  <c r="K88" i="1"/>
  <c r="K125" i="1"/>
  <c r="K73" i="1"/>
  <c r="K169" i="1"/>
  <c r="K153" i="1"/>
  <c r="K92" i="1"/>
  <c r="K128" i="1"/>
  <c r="K43" i="1"/>
  <c r="K67" i="1"/>
  <c r="K183" i="1"/>
  <c r="K124" i="1"/>
  <c r="K113" i="1"/>
  <c r="K95" i="1"/>
  <c r="K94" i="1"/>
  <c r="K12" i="1"/>
  <c r="K44" i="1"/>
  <c r="K79" i="1"/>
  <c r="K174" i="1"/>
  <c r="K23" i="1"/>
  <c r="K140" i="1"/>
  <c r="K146" i="1"/>
  <c r="K75" i="1"/>
  <c r="K30" i="1"/>
  <c r="K36" i="1"/>
  <c r="K24" i="1"/>
  <c r="K103" i="1"/>
  <c r="K53" i="1"/>
  <c r="K19" i="1"/>
  <c r="K149" i="1"/>
  <c r="K173" i="1"/>
  <c r="K163" i="1"/>
  <c r="K177" i="1"/>
  <c r="K111" i="1"/>
  <c r="K158" i="1"/>
  <c r="K74" i="1"/>
  <c r="K178" i="1"/>
  <c r="K60" i="1"/>
  <c r="K8" i="1"/>
  <c r="K116" i="1"/>
  <c r="K127" i="1"/>
  <c r="K105" i="1"/>
  <c r="K145" i="1"/>
  <c r="K121" i="1"/>
  <c r="K39" i="1"/>
  <c r="K55" i="1"/>
  <c r="K167" i="1"/>
  <c r="K66" i="1"/>
  <c r="K42" i="1"/>
  <c r="K130" i="1"/>
  <c r="K187" i="1"/>
  <c r="K110" i="1"/>
  <c r="K144" i="1"/>
  <c r="K59" i="1"/>
  <c r="K65" i="1"/>
  <c r="K162" i="1"/>
  <c r="K148" i="1"/>
  <c r="K166" i="1"/>
  <c r="K157" i="1"/>
  <c r="K143" i="1"/>
  <c r="K52" i="1"/>
  <c r="K102" i="1"/>
  <c r="K38" i="1"/>
  <c r="K72" i="1"/>
  <c r="K161" i="1"/>
  <c r="K64" i="1"/>
  <c r="K120" i="1"/>
  <c r="K50" i="1"/>
  <c r="K46" i="1"/>
  <c r="K136" i="1"/>
  <c r="K133" i="1"/>
  <c r="K48" i="1"/>
</calcChain>
</file>

<file path=xl/sharedStrings.xml><?xml version="1.0" encoding="utf-8"?>
<sst xmlns="http://schemas.openxmlformats.org/spreadsheetml/2006/main" count="176" uniqueCount="176">
  <si>
    <t>MINISTERIO DE AGRICULTURA  Y DESARROLLO RURAL</t>
  </si>
  <si>
    <t>DIRECCIÓN DE PLANEACIÓN Y SEGUIMIENTO PRESUPUESTAL</t>
  </si>
  <si>
    <t>PRESUPUESTO DE GASTOS DE FUNCIONAMIENTO E INVERSIÓN 2.019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</si>
  <si>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</si>
  <si>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</si>
  <si>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</si>
  <si>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</si>
  <si>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</si>
  <si>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</si>
  <si>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</si>
  <si>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</si>
  <si>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</si>
  <si>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</si>
  <si>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</si>
  <si>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</si>
  <si>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</si>
  <si>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</si>
  <si>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</si>
  <si>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</si>
  <si>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</si>
  <si>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</si>
  <si>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</si>
  <si>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</si>
  <si>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</si>
  <si>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</si>
  <si>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</si>
  <si>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</si>
  <si>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</si>
  <si>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</si>
  <si>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</si>
  <si>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</si>
  <si>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</si>
  <si>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</si>
  <si>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</si>
  <si>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</si>
  <si>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</si>
  <si>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</si>
  <si>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</si>
  <si>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</si>
  <si>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</si>
  <si>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</si>
  <si>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</si>
  <si>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</si>
  <si>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</si>
  <si>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</si>
  <si>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GASTOS ADMINISTRATIVOS DE RECAUDO</t>
  </si>
  <si>
    <t>Control al recaudo</t>
  </si>
  <si>
    <t xml:space="preserve"> Seguimiento al recaudo regional</t>
  </si>
  <si>
    <t xml:space="preserve"> Movilización coordinadores</t>
  </si>
  <si>
    <t xml:space="preserve"> Jornadas de trabajo con los coordinadores regionales (visita plantas)</t>
  </si>
  <si>
    <t>Fortalecimiento del beneficio formal</t>
  </si>
  <si>
    <t xml:space="preserve"> Movilización Jefe Coordinadores de recaudo</t>
  </si>
  <si>
    <t xml:space="preserve"> Trabajo con autoridades</t>
  </si>
  <si>
    <t xml:space="preserve"> Jornadas de trabajo con los coordinadores regionales(trabajo con autoridades)</t>
  </si>
  <si>
    <t>SUBTOTAL GASTOS ADMINISTRATIVOS DE RECAUDO</t>
  </si>
  <si>
    <t>TOTAL FUNCIONAMIENTO</t>
  </si>
  <si>
    <t>TOTAL PROGRAMAS Y PROYECTOS</t>
  </si>
  <si>
    <t>TOTAL ÁREA ECONÓMICA</t>
  </si>
  <si>
    <t>Fortalecimiento institucional</t>
  </si>
  <si>
    <t>Acceso a Mercados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</si>
  <si>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</si>
  <si>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</si>
  <si>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</si>
  <si>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</si>
  <si>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Aseguramiento de la calidad</t>
  </si>
  <si>
    <t>Asesorias BPM y HACCP</t>
  </si>
  <si>
    <t>Implementación medición de grasa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</si>
  <si>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</si>
  <si>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</si>
  <si>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</si>
  <si>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</si>
  <si>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</si>
  <si>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</si>
  <si>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</si>
  <si>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</si>
  <si>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(Carnicerias)</t>
  </si>
  <si>
    <t>Campaña de fomento al consumo</t>
  </si>
  <si>
    <t>Campaña de publicidad</t>
  </si>
  <si>
    <t>Consultoría Mercado</t>
  </si>
  <si>
    <t>Pauta institucional</t>
  </si>
  <si>
    <t>Herramienta Branding y Marketing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</si>
  <si>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</si>
  <si>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</si>
  <si>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</si>
  <si>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</si>
  <si>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</si>
  <si>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</si>
  <si>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</si>
  <si>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Activaciones de consumo</t>
  </si>
  <si>
    <t>Cocina PorkColombia</t>
  </si>
  <si>
    <t>Asesor Gastronómico Ejecutivo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</si>
  <si>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</si>
  <si>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</si>
  <si>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</si>
  <si>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</si>
  <si>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Agroexpo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</si>
  <si>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</si>
  <si>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</si>
  <si>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</si>
  <si>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</si>
  <si>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</si>
  <si>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</si>
  <si>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</si>
  <si>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</si>
  <si>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Viajes Gestión Regional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</si>
  <si>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</si>
  <si>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</si>
  <si>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</si>
  <si>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</si>
  <si>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</si>
  <si>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</si>
  <si>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</si>
  <si>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</si>
  <si>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</si>
  <si>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</si>
  <si>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</si>
  <si>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</si>
  <si>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Apoyo actividades de vigilancia activa</t>
  </si>
  <si>
    <t>Administración de la base de datos</t>
  </si>
  <si>
    <t>Mantenimiento y actualización plataforma</t>
  </si>
  <si>
    <t>Soporte operativo</t>
  </si>
  <si>
    <t>TOTAL ÁREA TÉCNICA</t>
  </si>
  <si>
    <t>Programa nacional de bioseguridad y productividad-PNBSP</t>
  </si>
  <si>
    <t>Acompañamiento (Certificación en granja y transporte)</t>
  </si>
  <si>
    <t>Taller técnico de bioseguridad, sanidad y productividad</t>
  </si>
  <si>
    <t>Premios PORKS Colombia 2019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</si>
  <si>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</si>
  <si>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</si>
  <si>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</si>
  <si>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</si>
  <si>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</si>
  <si>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</si>
  <si>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Fortalecimiento Empresarial</t>
  </si>
  <si>
    <t>Gestión de servicios</t>
  </si>
  <si>
    <t>Fortalecimiento Asociativo</t>
  </si>
  <si>
    <t>Convenios</t>
  </si>
  <si>
    <t xml:space="preserve">   Contrapartidas Gobernaciones y/o Alcaldias</t>
  </si>
  <si>
    <t xml:space="preserve">     Contrapartidas Gobernaciones / Alcaldias</t>
  </si>
  <si>
    <t xml:space="preserve">   Contrapartidas FNP</t>
  </si>
  <si>
    <t xml:space="preserve">     Contrapartidas Gobernaciones / Alcaldias FNP</t>
  </si>
  <si>
    <t>Apoyo autorización sanitaria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</si>
  <si>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</si>
  <si>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</si>
  <si>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</si>
  <si>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</si>
  <si>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</si>
  <si>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</si>
  <si>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</si>
  <si>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>Curso de operarios de granja</t>
  </si>
  <si>
    <t>Curso virtual en innovación en productos cárnicos</t>
  </si>
  <si>
    <t>Curso virtual en bienestar animal</t>
  </si>
  <si>
    <t xml:space="preserve">  Talleres y seminarios</t>
  </si>
  <si>
    <t>Seminario en mejoramiento procesos administrativos y de calidad en la comercialización de carne</t>
  </si>
  <si>
    <t>Material de apoyo</t>
  </si>
  <si>
    <t>Diagnostico</t>
  </si>
  <si>
    <t>Diagnostico rutinario con laboratorios oficiales</t>
  </si>
  <si>
    <t>Diagnóstico Rutinario, Integrado y PRRS</t>
  </si>
  <si>
    <t>Diagnostico rutinario con laboratorios privados</t>
  </si>
  <si>
    <t>Diagnostico Rutinario, Combos y PRRS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</si>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</sst>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3" x14ac:knownFonts="1"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/>
    <xf numFmtId="10" fontId="5" fillId="2" borderId="7" xfId="1" applyNumberFormat="1" applyFont="1" applyFill="1" applyBorder="1"/>
    <xf numFmtId="3" fontId="4" fillId="2" borderId="5" xfId="0" applyNumberFormat="1" applyFont="1" applyFill="1" applyBorder="1" applyAlignment="1"/>
    <xf numFmtId="3" fontId="4" fillId="2" borderId="6" xfId="0" applyNumberFormat="1" applyFont="1" applyFill="1" applyBorder="1"/>
    <xf numFmtId="3" fontId="7" fillId="2" borderId="6" xfId="0" applyNumberFormat="1" applyFont="1" applyFill="1" applyBorder="1"/>
    <xf numFmtId="10" fontId="7" fillId="2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1" fillId="2" borderId="5" xfId="0" applyFont="1" applyFill="1" applyBorder="1" applyAlignment="1"/>
    <xf numFmtId="3" fontId="1" fillId="2" borderId="6" xfId="0" applyNumberFormat="1" applyFont="1" applyFill="1" applyBorder="1"/>
    <xf numFmtId="0" fontId="4" fillId="2" borderId="5" xfId="0" applyFont="1" applyFill="1" applyBorder="1" applyAlignment="1"/>
    <xf numFmtId="3" fontId="4" fillId="2" borderId="6" xfId="2" applyNumberFormat="1" applyFont="1" applyFill="1" applyBorder="1"/>
    <xf numFmtId="0" fontId="5" fillId="2" borderId="5" xfId="0" applyFont="1" applyFill="1" applyBorder="1" applyAlignment="1"/>
    <xf numFmtId="3" fontId="5" fillId="2" borderId="6" xfId="2" applyNumberFormat="1" applyFont="1" applyFill="1" applyBorder="1"/>
    <xf numFmtId="37" fontId="5" fillId="2" borderId="5" xfId="0" applyNumberFormat="1" applyFont="1" applyFill="1" applyBorder="1" applyAlignment="1">
      <alignment horizontal="left"/>
    </xf>
    <xf numFmtId="3" fontId="5" fillId="0" borderId="6" xfId="0" applyNumberFormat="1" applyFont="1" applyFill="1" applyBorder="1"/>
    <xf numFmtId="0" fontId="6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3" fontId="7" fillId="0" borderId="6" xfId="0" applyNumberFormat="1" applyFont="1" applyFill="1" applyBorder="1"/>
    <xf numFmtId="3" fontId="4" fillId="0" borderId="6" xfId="0" applyNumberFormat="1" applyFont="1" applyFill="1" applyBorder="1"/>
    <xf numFmtId="3" fontId="1" fillId="0" borderId="6" xfId="0" applyNumberFormat="1" applyFont="1" applyFill="1" applyBorder="1"/>
    <xf numFmtId="0" fontId="9" fillId="0" borderId="0" xfId="0" applyFont="1" applyFill="1"/>
    <xf numFmtId="0" fontId="1" fillId="2" borderId="8" xfId="0" applyFont="1" applyFill="1" applyBorder="1" applyAlignment="1"/>
    <xf numFmtId="3" fontId="1" fillId="0" borderId="9" xfId="0" applyNumberFormat="1" applyFont="1" applyFill="1" applyBorder="1"/>
    <xf numFmtId="3" fontId="1" fillId="2" borderId="9" xfId="0" applyNumberFormat="1" applyFont="1" applyFill="1" applyBorder="1"/>
    <xf numFmtId="37" fontId="1" fillId="2" borderId="5" xfId="0" applyNumberFormat="1" applyFont="1" applyFill="1" applyBorder="1" applyAlignment="1"/>
    <xf numFmtId="3" fontId="9" fillId="0" borderId="0" xfId="0" applyNumberFormat="1" applyFont="1" applyFill="1"/>
    <xf numFmtId="164" fontId="1" fillId="0" borderId="6" xfId="2" applyFont="1" applyFill="1" applyBorder="1"/>
    <xf numFmtId="164" fontId="7" fillId="0" borderId="6" xfId="2" applyFont="1" applyFill="1" applyBorder="1"/>
    <xf numFmtId="164" fontId="9" fillId="0" borderId="0" xfId="2" applyFont="1" applyFill="1"/>
    <xf numFmtId="37" fontId="7" fillId="2" borderId="5" xfId="0" applyNumberFormat="1" applyFont="1" applyFill="1" applyBorder="1" applyAlignment="1">
      <alignment horizontal="left" wrapText="1"/>
    </xf>
    <xf numFmtId="37" fontId="7" fillId="2" borderId="5" xfId="0" applyNumberFormat="1" applyFont="1" applyFill="1" applyBorder="1" applyAlignment="1"/>
    <xf numFmtId="37" fontId="5" fillId="2" borderId="5" xfId="0" applyNumberFormat="1" applyFont="1" applyFill="1" applyBorder="1" applyAlignment="1"/>
    <xf numFmtId="3" fontId="5" fillId="0" borderId="6" xfId="3" applyNumberFormat="1" applyFont="1" applyFill="1" applyBorder="1"/>
    <xf numFmtId="165" fontId="6" fillId="0" borderId="0" xfId="0" applyNumberFormat="1" applyFont="1" applyFill="1"/>
    <xf numFmtId="3" fontId="6" fillId="0" borderId="0" xfId="0" applyNumberFormat="1" applyFont="1" applyFill="1"/>
    <xf numFmtId="0" fontId="4" fillId="2" borderId="10" xfId="0" applyFont="1" applyFill="1" applyBorder="1" applyAlignment="1"/>
    <xf numFmtId="3" fontId="1" fillId="0" borderId="11" xfId="0" applyNumberFormat="1" applyFont="1" applyFill="1" applyBorder="1"/>
    <xf numFmtId="0" fontId="4" fillId="0" borderId="11" xfId="0" applyFont="1" applyFill="1" applyBorder="1"/>
    <xf numFmtId="3" fontId="4" fillId="0" borderId="11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3" fontId="11" fillId="0" borderId="0" xfId="0" applyNumberFormat="1" applyFont="1" applyFill="1"/>
    <xf numFmtId="165" fontId="11" fillId="0" borderId="0" xfId="2" applyNumberFormat="1" applyFont="1" applyFill="1"/>
    <xf numFmtId="10" fontId="10" fillId="0" borderId="0" xfId="1" applyNumberFormat="1" applyFont="1" applyFill="1"/>
    <xf numFmtId="3" fontId="11" fillId="0" borderId="1" xfId="0" applyNumberFormat="1" applyFont="1" applyFill="1" applyBorder="1"/>
    <xf numFmtId="165" fontId="11" fillId="0" borderId="1" xfId="2" applyNumberFormat="1" applyFont="1" applyFill="1" applyBorder="1"/>
    <xf numFmtId="3" fontId="12" fillId="0" borderId="0" xfId="0" applyNumberFormat="1" applyFont="1" applyFill="1" applyAlignment="1"/>
    <xf numFmtId="166" fontId="12" fillId="0" borderId="0" xfId="0" applyNumberFormat="1" applyFont="1" applyFill="1" applyAlignment="1"/>
    <xf numFmtId="164" fontId="11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6ta%20versi&#243;n/Anexos/Gastos%20administrativos%20de%20recaudo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6ta%20versi&#243;n/Anexos/presupuesto%20PPC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6ta%20versi&#243;n/Anexos/Presupuesto%20Sanid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6ta%20versi&#243;n/Anexos/Presupuestos%20Investig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9/ANEXO%20ACUERDO%2003-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dos"/>
      <sheetName val="Generales"/>
      <sheetName val="Inversión"/>
      <sheetName val="Supuestos"/>
    </sheetNames>
    <sheetDataSet>
      <sheetData sheetId="0">
        <row r="7">
          <cell r="E7">
            <v>135624505</v>
          </cell>
        </row>
        <row r="18">
          <cell r="D18">
            <v>140194716</v>
          </cell>
        </row>
        <row r="19">
          <cell r="D19">
            <v>201673640</v>
          </cell>
        </row>
        <row r="20">
          <cell r="D20">
            <v>24472338</v>
          </cell>
        </row>
        <row r="23">
          <cell r="D23">
            <v>18859932</v>
          </cell>
        </row>
        <row r="24">
          <cell r="D24">
            <v>135946400</v>
          </cell>
        </row>
        <row r="25">
          <cell r="D25">
            <v>18832829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A58" t="str">
            <v xml:space="preserve">DIRECTOR </v>
          </cell>
        </row>
      </sheetData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 refreshError="1">
        <row r="37">
          <cell r="B37" t="str">
            <v>Diagnóstico Rutinario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>
        <row r="16">
          <cell r="B16" t="str">
            <v>Control y monitoreo de PRRS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34">
          <cell r="A34" t="str">
            <v>Buenas practicas en el manejo de medicamentos veterinarios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8"/>
      <sheetName val="Ejecución gastos 2018"/>
      <sheetName val="Superavit 2018"/>
      <sheetName val="Anexo 2 "/>
      <sheetName val="Anexo 3"/>
      <sheetName val="Anexo 4"/>
      <sheetName val="Funcionamiento"/>
      <sheetName val="Nómina y honorarios 2019"/>
      <sheetName val="Comparativo nómina 2018-2019"/>
      <sheetName val="Comparativo gastos personal "/>
    </sheetNames>
    <sheetDataSet>
      <sheetData sheetId="0">
        <row r="14">
          <cell r="D14">
            <v>24666932486.490723</v>
          </cell>
        </row>
        <row r="15">
          <cell r="D15">
            <v>14800159491.894434</v>
          </cell>
        </row>
        <row r="18">
          <cell r="D18">
            <v>200000000</v>
          </cell>
        </row>
        <row r="19">
          <cell r="D19">
            <v>120000000</v>
          </cell>
        </row>
        <row r="41">
          <cell r="E41">
            <v>28071150166.065502</v>
          </cell>
        </row>
        <row r="42">
          <cell r="E42">
            <v>18520212474.554409</v>
          </cell>
        </row>
        <row r="45">
          <cell r="C45">
            <v>4467999.6534000002</v>
          </cell>
        </row>
        <row r="52">
          <cell r="C52">
            <v>5520.8</v>
          </cell>
        </row>
        <row r="53">
          <cell r="C53">
            <v>3312.4800000000005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tabSelected="1" topLeftCell="A2" zoomScale="85" zoomScaleNormal="85" zoomScaleSheetLayoutView="85" workbookViewId="0">
      <pane xSplit="1" ySplit="5" topLeftCell="B142" activePane="bottomRight" state="frozen"/>
      <selection activeCell="G30" sqref="G30"/>
      <selection pane="topRight" activeCell="G30" sqref="G30"/>
      <selection pane="bottomLeft" activeCell="G30" sqref="G30"/>
      <selection pane="bottomRight" activeCell="A12" sqref="A12"/>
    </sheetView>
  </sheetViews>
  <sheetFormatPr baseColWidth="10" defaultRowHeight="12.75" outlineLevelRow="2" x14ac:dyDescent="0.2"/>
  <cols>
    <col min="1" max="1" width="76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4.42578125" style="2" customWidth="1"/>
    <col min="6" max="6" width="15.42578125" style="2" customWidth="1"/>
    <col min="7" max="7" width="17.5703125" style="2" customWidth="1"/>
    <col min="8" max="8" width="18.5703125" style="2" bestFit="1" customWidth="1"/>
    <col min="9" max="9" width="20.42578125" style="2" customWidth="1"/>
    <col min="10" max="10" width="18.28515625" style="2" customWidth="1"/>
    <col min="11" max="11" width="9.42578125" style="2" customWidth="1"/>
    <col min="12" max="14" width="14.5703125" style="2" customWidth="1"/>
    <col min="15" max="16384" width="11.425781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</row>
    <row r="6" spans="1:13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</row>
    <row r="7" spans="1:13" ht="15" x14ac:dyDescent="0.25">
      <c r="A7" s="13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3" ht="15" x14ac:dyDescent="0.25">
      <c r="A8" s="16" t="s">
        <v>16</v>
      </c>
      <c r="B8" s="17">
        <f>SUM(B9:B18)</f>
        <v>661785036.44141626</v>
      </c>
      <c r="C8" s="17">
        <f t="shared" ref="C8:J8" si="0">SUM(C9:C18)</f>
        <v>729393770.39277458</v>
      </c>
      <c r="D8" s="17">
        <f t="shared" si="0"/>
        <v>453205978.11943376</v>
      </c>
      <c r="E8" s="17">
        <f>SUM(E9:E18)</f>
        <v>74685338.051227361</v>
      </c>
      <c r="F8" s="17">
        <f t="shared" si="0"/>
        <v>548446325.65812254</v>
      </c>
      <c r="G8" s="17">
        <f>SUM(G9:G18)</f>
        <v>1550491587.3037469</v>
      </c>
      <c r="H8" s="17">
        <f>SUM(H9:H18)</f>
        <v>4018008035.9667211</v>
      </c>
      <c r="I8" s="17">
        <f>SUM(I9:I18)</f>
        <v>1116130042.6853516</v>
      </c>
      <c r="J8" s="17">
        <f t="shared" si="0"/>
        <v>5134138078.6520739</v>
      </c>
      <c r="K8" s="18">
        <f t="shared" ref="K8:K19" si="1">+J8/$J$189</f>
        <v>0.11019506165239221</v>
      </c>
    </row>
    <row r="9" spans="1:13" ht="14.25" x14ac:dyDescent="0.2">
      <c r="A9" s="19" t="s">
        <v>17</v>
      </c>
      <c r="B9" s="20">
        <v>410024775.21061337</v>
      </c>
      <c r="C9" s="20">
        <v>496678849.66936004</v>
      </c>
      <c r="D9" s="20">
        <v>317242075.64413339</v>
      </c>
      <c r="E9" s="20">
        <v>48279096.848853335</v>
      </c>
      <c r="F9" s="20">
        <v>379129153.35402673</v>
      </c>
      <c r="G9" s="20">
        <v>1026652917.3179201</v>
      </c>
      <c r="H9" s="21">
        <f t="shared" ref="H9:H19" si="2">+B9+C9+D9+G9+E9+F9</f>
        <v>2678006868.0449066</v>
      </c>
      <c r="I9" s="20">
        <v>634440429.19557321</v>
      </c>
      <c r="J9" s="20">
        <f t="shared" ref="J9:J18" si="3">+H9+I9</f>
        <v>3312447297.2404799</v>
      </c>
      <c r="K9" s="22">
        <f t="shared" si="1"/>
        <v>7.1095737696939082E-2</v>
      </c>
      <c r="M9" s="23"/>
    </row>
    <row r="10" spans="1:13" ht="14.25" x14ac:dyDescent="0.2">
      <c r="A10" s="19" t="s">
        <v>18</v>
      </c>
      <c r="B10" s="20">
        <v>20731589.757840004</v>
      </c>
      <c r="C10" s="20">
        <v>25112975.545080002</v>
      </c>
      <c r="D10" s="20">
        <v>16040329.667400002</v>
      </c>
      <c r="E10" s="20">
        <v>2441077.9305600002</v>
      </c>
      <c r="F10" s="20">
        <v>19169451.574080005</v>
      </c>
      <c r="G10" s="20">
        <v>51909417.16776</v>
      </c>
      <c r="H10" s="21">
        <f t="shared" si="2"/>
        <v>135404841.64271998</v>
      </c>
      <c r="I10" s="20">
        <v>30063056.399999999</v>
      </c>
      <c r="J10" s="20">
        <f t="shared" si="3"/>
        <v>165467898.04271999</v>
      </c>
      <c r="K10" s="22">
        <f t="shared" si="1"/>
        <v>3.5514715317310668E-3</v>
      </c>
    </row>
    <row r="11" spans="1:13" ht="14.25" x14ac:dyDescent="0.2">
      <c r="A11" s="19" t="s">
        <v>19</v>
      </c>
      <c r="B11" s="20">
        <v>23539253.541200001</v>
      </c>
      <c r="C11" s="20">
        <v>30841563.1866</v>
      </c>
      <c r="D11" s="20">
        <v>15720486.723800002</v>
      </c>
      <c r="E11" s="20">
        <v>4068463.2176000001</v>
      </c>
      <c r="F11" s="20">
        <v>20935689.9016</v>
      </c>
      <c r="G11" s="20">
        <v>75502299.224399984</v>
      </c>
      <c r="H11" s="21">
        <f t="shared" si="2"/>
        <v>170607755.79519999</v>
      </c>
      <c r="I11" s="20">
        <v>50105093.7412</v>
      </c>
      <c r="J11" s="20">
        <f t="shared" si="3"/>
        <v>220712849.53639999</v>
      </c>
      <c r="K11" s="22">
        <f t="shared" si="1"/>
        <v>4.7372052892905763E-3</v>
      </c>
    </row>
    <row r="12" spans="1:13" ht="14.25" x14ac:dyDescent="0.2">
      <c r="A12" s="19" t="s">
        <v>20</v>
      </c>
      <c r="B12" s="24">
        <v>65724823</v>
      </c>
      <c r="C12" s="24">
        <v>0</v>
      </c>
      <c r="D12" s="24">
        <v>0</v>
      </c>
      <c r="E12" s="20">
        <v>0</v>
      </c>
      <c r="F12" s="21">
        <v>0</v>
      </c>
      <c r="G12" s="21"/>
      <c r="H12" s="21">
        <f t="shared" si="2"/>
        <v>65724823</v>
      </c>
      <c r="I12" s="20">
        <v>152453398.51280001</v>
      </c>
      <c r="J12" s="20">
        <f>+H12+I12</f>
        <v>218178221.51280001</v>
      </c>
      <c r="K12" s="22">
        <f t="shared" si="1"/>
        <v>4.6828040466578872E-3</v>
      </c>
    </row>
    <row r="13" spans="1:13" ht="14.25" x14ac:dyDescent="0.2">
      <c r="A13" s="19" t="s">
        <v>21</v>
      </c>
      <c r="B13" s="20">
        <v>727589.24699999997</v>
      </c>
      <c r="C13" s="20">
        <v>727589.24699999997</v>
      </c>
      <c r="D13" s="20">
        <v>727589.24699999997</v>
      </c>
      <c r="E13" s="20">
        <v>727589.24699999997</v>
      </c>
      <c r="F13" s="20">
        <v>727589.24699999997</v>
      </c>
      <c r="G13" s="20">
        <v>2910356.9879999999</v>
      </c>
      <c r="H13" s="21">
        <f t="shared" si="2"/>
        <v>6548303.2229999993</v>
      </c>
      <c r="I13" s="20">
        <v>2182767.7409999999</v>
      </c>
      <c r="J13" s="20">
        <f t="shared" si="3"/>
        <v>8731070.9639999997</v>
      </c>
      <c r="K13" s="22">
        <f t="shared" si="1"/>
        <v>1.8739677204435227E-4</v>
      </c>
    </row>
    <row r="14" spans="1:13" ht="14.25" x14ac:dyDescent="0.2">
      <c r="A14" s="19" t="s">
        <v>22</v>
      </c>
      <c r="B14" s="20">
        <v>23539253.541200001</v>
      </c>
      <c r="C14" s="20">
        <v>30841563.1866</v>
      </c>
      <c r="D14" s="20">
        <v>15720486.723800002</v>
      </c>
      <c r="E14" s="20">
        <v>4068463.2176000001</v>
      </c>
      <c r="F14" s="20">
        <v>20935689.9016</v>
      </c>
      <c r="G14" s="20">
        <v>75502299.224399984</v>
      </c>
      <c r="H14" s="21">
        <f t="shared" si="2"/>
        <v>170607755.79519999</v>
      </c>
      <c r="I14" s="20">
        <v>50105093.741200007</v>
      </c>
      <c r="J14" s="20">
        <f t="shared" si="3"/>
        <v>220712849.53639999</v>
      </c>
      <c r="K14" s="22">
        <f t="shared" si="1"/>
        <v>4.7372052892905763E-3</v>
      </c>
      <c r="L14" s="25"/>
      <c r="M14" s="25"/>
    </row>
    <row r="15" spans="1:13" ht="14.25" x14ac:dyDescent="0.2">
      <c r="A15" s="19" t="s">
        <v>23</v>
      </c>
      <c r="B15" s="20">
        <v>2824710.4249439994</v>
      </c>
      <c r="C15" s="20">
        <v>3700987.5823919997</v>
      </c>
      <c r="D15" s="20">
        <v>1886458.4068560002</v>
      </c>
      <c r="E15" s="20">
        <v>488215.58611199999</v>
      </c>
      <c r="F15" s="20">
        <v>2512282.7881920002</v>
      </c>
      <c r="G15" s="20">
        <v>9060275.906928001</v>
      </c>
      <c r="H15" s="21">
        <f t="shared" si="2"/>
        <v>20472930.695424002</v>
      </c>
      <c r="I15" s="20">
        <v>6012611.4000000004</v>
      </c>
      <c r="J15" s="20">
        <f t="shared" si="3"/>
        <v>26485542.095424004</v>
      </c>
      <c r="K15" s="22">
        <f t="shared" si="1"/>
        <v>5.684646379570152E-4</v>
      </c>
      <c r="L15" s="25"/>
      <c r="M15" s="25"/>
    </row>
    <row r="16" spans="1:13" ht="14.25" x14ac:dyDescent="0.2">
      <c r="A16" s="19" t="s">
        <v>24</v>
      </c>
      <c r="B16" s="20">
        <v>78786399.924243167</v>
      </c>
      <c r="C16" s="20">
        <v>97191339.469866022</v>
      </c>
      <c r="D16" s="20">
        <v>58989129.285713479</v>
      </c>
      <c r="E16" s="20">
        <v>10037343.24082681</v>
      </c>
      <c r="F16" s="20">
        <v>72149132.410067379</v>
      </c>
      <c r="G16" s="20">
        <v>213541293.64491674</v>
      </c>
      <c r="H16" s="21">
        <f t="shared" si="2"/>
        <v>530694637.97563362</v>
      </c>
      <c r="I16" s="20">
        <v>133381866.99921045</v>
      </c>
      <c r="J16" s="20">
        <f t="shared" si="3"/>
        <v>664076504.9748441</v>
      </c>
      <c r="K16" s="22">
        <f t="shared" si="1"/>
        <v>1.4253210623976898E-2</v>
      </c>
    </row>
    <row r="17" spans="1:11" ht="14.25" x14ac:dyDescent="0.2">
      <c r="A17" s="19" t="s">
        <v>25</v>
      </c>
      <c r="B17" s="20">
        <v>15949618.575278081</v>
      </c>
      <c r="C17" s="20">
        <v>19688401.113722876</v>
      </c>
      <c r="D17" s="20">
        <v>11946409.964769283</v>
      </c>
      <c r="E17" s="20">
        <v>2033372.7834112002</v>
      </c>
      <c r="F17" s="20">
        <v>14616593.991802882</v>
      </c>
      <c r="G17" s="20">
        <v>42405656.813076481</v>
      </c>
      <c r="H17" s="21">
        <f t="shared" si="2"/>
        <v>106640053.24206081</v>
      </c>
      <c r="I17" s="20">
        <v>25504766.399999999</v>
      </c>
      <c r="J17" s="20">
        <f t="shared" si="3"/>
        <v>132144819.64206082</v>
      </c>
      <c r="K17" s="22">
        <f t="shared" si="1"/>
        <v>2.8362514456027636E-3</v>
      </c>
    </row>
    <row r="18" spans="1:11" ht="14.25" x14ac:dyDescent="0.2">
      <c r="A18" s="19" t="s">
        <v>26</v>
      </c>
      <c r="B18" s="20">
        <v>19937023.219097599</v>
      </c>
      <c r="C18" s="20">
        <v>24610501.392153602</v>
      </c>
      <c r="D18" s="20">
        <v>14933012.4559616</v>
      </c>
      <c r="E18" s="20">
        <v>2541715.9792640004</v>
      </c>
      <c r="F18" s="20">
        <v>18270742.4897536</v>
      </c>
      <c r="G18" s="20">
        <v>53007071.016345605</v>
      </c>
      <c r="H18" s="21">
        <f t="shared" si="2"/>
        <v>133300066.55257602</v>
      </c>
      <c r="I18" s="20">
        <v>31880958.554367997</v>
      </c>
      <c r="J18" s="20">
        <f t="shared" si="3"/>
        <v>165181025.10694402</v>
      </c>
      <c r="K18" s="22">
        <f t="shared" si="1"/>
        <v>3.545314318901969E-3</v>
      </c>
    </row>
    <row r="19" spans="1:11" ht="15" x14ac:dyDescent="0.25">
      <c r="A19" s="26" t="s">
        <v>27</v>
      </c>
      <c r="B19" s="27">
        <f t="shared" ref="B19:G19" si="4">SUM(B9:B18)</f>
        <v>661785036.44141626</v>
      </c>
      <c r="C19" s="27">
        <f t="shared" si="4"/>
        <v>729393770.39277458</v>
      </c>
      <c r="D19" s="27">
        <f t="shared" si="4"/>
        <v>453205978.11943376</v>
      </c>
      <c r="E19" s="27">
        <f t="shared" si="4"/>
        <v>74685338.051227361</v>
      </c>
      <c r="F19" s="27">
        <f t="shared" si="4"/>
        <v>548446325.65812254</v>
      </c>
      <c r="G19" s="27">
        <f t="shared" si="4"/>
        <v>1550491587.3037469</v>
      </c>
      <c r="H19" s="27">
        <f t="shared" si="2"/>
        <v>4018008035.966722</v>
      </c>
      <c r="I19" s="27">
        <f>SUM(I9:I18)</f>
        <v>1116130042.6853516</v>
      </c>
      <c r="J19" s="27">
        <f>SUM(J9:J18)</f>
        <v>5134138078.6520739</v>
      </c>
      <c r="K19" s="18">
        <f t="shared" si="1"/>
        <v>0.11019506165239221</v>
      </c>
    </row>
    <row r="20" spans="1:11" ht="15" x14ac:dyDescent="0.25">
      <c r="A20" s="13" t="s">
        <v>28</v>
      </c>
      <c r="B20" s="20"/>
      <c r="C20" s="20"/>
      <c r="D20" s="20"/>
      <c r="E20" s="20"/>
      <c r="F20" s="20"/>
      <c r="G20" s="20"/>
      <c r="H20" s="20"/>
      <c r="I20" s="27"/>
      <c r="J20" s="20"/>
      <c r="K20" s="18"/>
    </row>
    <row r="21" spans="1:11" ht="14.25" x14ac:dyDescent="0.2">
      <c r="A21" s="28" t="s">
        <v>29</v>
      </c>
      <c r="B21" s="29">
        <v>9025000</v>
      </c>
      <c r="C21" s="29">
        <v>0</v>
      </c>
      <c r="D21" s="29">
        <v>0</v>
      </c>
      <c r="E21" s="29">
        <v>0</v>
      </c>
      <c r="F21" s="29">
        <v>4000000</v>
      </c>
      <c r="G21" s="29">
        <v>10050000</v>
      </c>
      <c r="H21" s="29">
        <f t="shared" ref="H21:H35" si="5">+B21+C21+D21+G21+E21+F21</f>
        <v>23075000</v>
      </c>
      <c r="I21" s="20">
        <v>292116088.33160001</v>
      </c>
      <c r="J21" s="20">
        <f>+I21+H21</f>
        <v>315191088.33160001</v>
      </c>
      <c r="K21" s="22">
        <f t="shared" ref="K21:K36" si="6">+J21/$J$189</f>
        <v>6.7650111623223028E-3</v>
      </c>
    </row>
    <row r="22" spans="1:11" ht="14.25" x14ac:dyDescent="0.2">
      <c r="A22" s="28" t="s">
        <v>30</v>
      </c>
      <c r="B22" s="20">
        <v>6897940</v>
      </c>
      <c r="C22" s="29">
        <v>3500000</v>
      </c>
      <c r="D22" s="29">
        <v>0</v>
      </c>
      <c r="E22" s="20">
        <v>0</v>
      </c>
      <c r="F22" s="29">
        <v>0</v>
      </c>
      <c r="G22" s="20">
        <v>4127200</v>
      </c>
      <c r="H22" s="29">
        <f t="shared" si="5"/>
        <v>14525140</v>
      </c>
      <c r="I22" s="20">
        <v>40536277.046800002</v>
      </c>
      <c r="J22" s="20">
        <f t="shared" ref="J22:J35" si="7">+H22+I22</f>
        <v>55061417.046800002</v>
      </c>
      <c r="K22" s="22">
        <f t="shared" si="6"/>
        <v>1.181794519973872E-3</v>
      </c>
    </row>
    <row r="23" spans="1:11" ht="14.25" x14ac:dyDescent="0.2">
      <c r="A23" s="28" t="s">
        <v>31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12381600</v>
      </c>
      <c r="H23" s="29">
        <f t="shared" si="5"/>
        <v>12381600</v>
      </c>
      <c r="I23" s="20">
        <v>23195623.404800002</v>
      </c>
      <c r="J23" s="20">
        <f t="shared" si="7"/>
        <v>35577223.404799998</v>
      </c>
      <c r="K23" s="22">
        <f t="shared" si="6"/>
        <v>7.6360126402018086E-4</v>
      </c>
    </row>
    <row r="24" spans="1:11" ht="14.25" x14ac:dyDescent="0.2">
      <c r="A24" s="28" t="s">
        <v>32</v>
      </c>
      <c r="B24" s="20">
        <v>4000000</v>
      </c>
      <c r="C24" s="29">
        <v>12478976.4169</v>
      </c>
      <c r="D24" s="29">
        <v>7693027.7770376801</v>
      </c>
      <c r="E24" s="29">
        <v>4044656</v>
      </c>
      <c r="F24" s="29">
        <v>12124792.108754994</v>
      </c>
      <c r="G24" s="29">
        <v>260013600</v>
      </c>
      <c r="H24" s="29">
        <f t="shared" si="5"/>
        <v>300355052.30269265</v>
      </c>
      <c r="I24" s="20">
        <v>49814600.952600002</v>
      </c>
      <c r="J24" s="20">
        <f t="shared" si="7"/>
        <v>350169653.25529265</v>
      </c>
      <c r="K24" s="22">
        <f t="shared" si="6"/>
        <v>7.5157632962209826E-3</v>
      </c>
    </row>
    <row r="25" spans="1:11" ht="14.25" x14ac:dyDescent="0.2">
      <c r="A25" s="28" t="s">
        <v>33</v>
      </c>
      <c r="B25" s="29">
        <v>2000000</v>
      </c>
      <c r="C25" s="29">
        <v>2709297</v>
      </c>
      <c r="D25" s="29">
        <v>2271511.3113000002</v>
      </c>
      <c r="E25" s="29">
        <v>0</v>
      </c>
      <c r="F25" s="29">
        <v>2470201.426</v>
      </c>
      <c r="G25" s="29">
        <v>2318782.4000000004</v>
      </c>
      <c r="H25" s="29">
        <f t="shared" si="5"/>
        <v>11769792.1373</v>
      </c>
      <c r="I25" s="20">
        <v>5500982.8874000004</v>
      </c>
      <c r="J25" s="20">
        <f t="shared" si="7"/>
        <v>17270775.024700001</v>
      </c>
      <c r="K25" s="22">
        <f t="shared" si="6"/>
        <v>3.706861968798217E-4</v>
      </c>
    </row>
    <row r="26" spans="1:11" ht="14.25" x14ac:dyDescent="0.2">
      <c r="A26" s="19" t="s">
        <v>34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f t="shared" si="5"/>
        <v>0</v>
      </c>
      <c r="I26" s="20">
        <v>26850015.5</v>
      </c>
      <c r="J26" s="20">
        <f t="shared" si="7"/>
        <v>26850015.5</v>
      </c>
      <c r="K26" s="22">
        <f t="shared" si="6"/>
        <v>5.7628740561005312E-4</v>
      </c>
    </row>
    <row r="27" spans="1:11" ht="14.25" x14ac:dyDescent="0.2">
      <c r="A27" s="28" t="s">
        <v>35</v>
      </c>
      <c r="B27" s="29">
        <v>10369305.223200001</v>
      </c>
      <c r="C27" s="29">
        <v>10369305.223200001</v>
      </c>
      <c r="D27" s="29">
        <v>10369305.223200001</v>
      </c>
      <c r="E27" s="29">
        <v>10369305.223200001</v>
      </c>
      <c r="F27" s="29">
        <v>10369305.223200001</v>
      </c>
      <c r="G27" s="29">
        <v>10369305</v>
      </c>
      <c r="H27" s="29">
        <f t="shared" si="5"/>
        <v>62215831.116000004</v>
      </c>
      <c r="I27" s="20">
        <v>26106552.010000005</v>
      </c>
      <c r="J27" s="20">
        <f t="shared" si="7"/>
        <v>88322383.126000017</v>
      </c>
      <c r="K27" s="22">
        <f t="shared" si="6"/>
        <v>1.8956814765704578E-3</v>
      </c>
    </row>
    <row r="28" spans="1:11" ht="14.25" x14ac:dyDescent="0.2">
      <c r="A28" s="28" t="s">
        <v>36</v>
      </c>
      <c r="B28" s="29">
        <v>544518</v>
      </c>
      <c r="C28" s="29">
        <v>3969819.5775083802</v>
      </c>
      <c r="D28" s="29">
        <v>5678778.2782500004</v>
      </c>
      <c r="E28" s="29">
        <v>0</v>
      </c>
      <c r="F28" s="29">
        <v>0</v>
      </c>
      <c r="G28" s="29">
        <v>41636000</v>
      </c>
      <c r="H28" s="29">
        <f t="shared" si="5"/>
        <v>51829115.855758384</v>
      </c>
      <c r="I28" s="20">
        <v>13175668.963400001</v>
      </c>
      <c r="J28" s="20">
        <f t="shared" si="7"/>
        <v>65004784.819158383</v>
      </c>
      <c r="K28" s="22">
        <f t="shared" si="6"/>
        <v>1.3952110677802978E-3</v>
      </c>
    </row>
    <row r="29" spans="1:11" ht="14.25" x14ac:dyDescent="0.2">
      <c r="A29" s="28" t="s">
        <v>37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75180043</v>
      </c>
      <c r="H29" s="29">
        <f t="shared" si="5"/>
        <v>75180043</v>
      </c>
      <c r="I29" s="20">
        <v>128185001.29820001</v>
      </c>
      <c r="J29" s="20">
        <f t="shared" si="7"/>
        <v>203365044.29820001</v>
      </c>
      <c r="K29" s="22">
        <f t="shared" si="6"/>
        <v>4.3648657770936185E-3</v>
      </c>
    </row>
    <row r="30" spans="1:11" ht="14.25" x14ac:dyDescent="0.2">
      <c r="A30" s="28" t="s">
        <v>38</v>
      </c>
      <c r="B30" s="20">
        <v>15613499.999999998</v>
      </c>
      <c r="C30" s="20">
        <v>18421745</v>
      </c>
      <c r="D30" s="20">
        <v>9359748.9332038984</v>
      </c>
      <c r="E30" s="20">
        <v>0</v>
      </c>
      <c r="F30" s="29">
        <v>25642497.681432728</v>
      </c>
      <c r="G30" s="20">
        <v>338757729.60000002</v>
      </c>
      <c r="H30" s="29">
        <f t="shared" si="5"/>
        <v>407795221.21463662</v>
      </c>
      <c r="I30" s="20">
        <v>26692500</v>
      </c>
      <c r="J30" s="20">
        <f t="shared" si="7"/>
        <v>434487721.21463662</v>
      </c>
      <c r="K30" s="22">
        <f t="shared" si="6"/>
        <v>9.3254993326989683E-3</v>
      </c>
    </row>
    <row r="31" spans="1:11" ht="14.25" x14ac:dyDescent="0.2">
      <c r="A31" s="28" t="s">
        <v>39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5"/>
        <v>0</v>
      </c>
      <c r="I31" s="20">
        <v>11553390.648800001</v>
      </c>
      <c r="J31" s="20">
        <f t="shared" si="7"/>
        <v>11553390.648800001</v>
      </c>
      <c r="K31" s="22">
        <f t="shared" si="6"/>
        <v>2.4797279997832404E-4</v>
      </c>
    </row>
    <row r="32" spans="1:11" ht="14.25" x14ac:dyDescent="0.2">
      <c r="A32" s="28" t="s">
        <v>40</v>
      </c>
      <c r="B32" s="20">
        <v>14444424</v>
      </c>
      <c r="C32" s="20">
        <v>5680605</v>
      </c>
      <c r="D32" s="20">
        <v>3150047</v>
      </c>
      <c r="E32" s="20">
        <v>616445</v>
      </c>
      <c r="F32" s="20">
        <v>5374707</v>
      </c>
      <c r="G32" s="20">
        <v>32584459.2304</v>
      </c>
      <c r="H32" s="29">
        <f t="shared" si="5"/>
        <v>61850687.230399996</v>
      </c>
      <c r="I32" s="20">
        <v>42169379.930000007</v>
      </c>
      <c r="J32" s="20">
        <f t="shared" si="7"/>
        <v>104020067.1604</v>
      </c>
      <c r="K32" s="22">
        <f t="shared" si="6"/>
        <v>2.2326040979473698E-3</v>
      </c>
    </row>
    <row r="33" spans="1:11" ht="14.25" x14ac:dyDescent="0.2">
      <c r="A33" s="28" t="s">
        <v>41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10034186</v>
      </c>
      <c r="H33" s="29">
        <f t="shared" si="5"/>
        <v>10034186</v>
      </c>
      <c r="I33" s="20">
        <v>37681348</v>
      </c>
      <c r="J33" s="20">
        <f>+H33+I33</f>
        <v>47715534</v>
      </c>
      <c r="K33" s="22">
        <f t="shared" si="6"/>
        <v>1.0241283211236238E-3</v>
      </c>
    </row>
    <row r="34" spans="1:11" ht="14.25" x14ac:dyDescent="0.2">
      <c r="A34" s="28" t="s">
        <v>42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f t="shared" si="5"/>
        <v>0</v>
      </c>
      <c r="I34" s="20">
        <v>74527979.849400014</v>
      </c>
      <c r="J34" s="20">
        <f t="shared" si="7"/>
        <v>74527979.849400014</v>
      </c>
      <c r="K34" s="22">
        <f t="shared" si="6"/>
        <v>1.5996093615949327E-3</v>
      </c>
    </row>
    <row r="35" spans="1:11" ht="14.25" x14ac:dyDescent="0.2">
      <c r="A35" s="28" t="s">
        <v>43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f t="shared" si="5"/>
        <v>0</v>
      </c>
      <c r="I35" s="20">
        <v>25450148.708600003</v>
      </c>
      <c r="J35" s="20">
        <f t="shared" si="7"/>
        <v>25450148.708600003</v>
      </c>
      <c r="K35" s="22">
        <f t="shared" si="6"/>
        <v>5.4624177671961261E-4</v>
      </c>
    </row>
    <row r="36" spans="1:11" ht="15" x14ac:dyDescent="0.25">
      <c r="A36" s="30" t="s">
        <v>44</v>
      </c>
      <c r="B36" s="31">
        <f t="shared" ref="B36:H36" si="8">SUM(B21:B35)</f>
        <v>62894687.223200001</v>
      </c>
      <c r="C36" s="31">
        <f t="shared" si="8"/>
        <v>57129748.217608377</v>
      </c>
      <c r="D36" s="31">
        <f t="shared" si="8"/>
        <v>38522418.522991583</v>
      </c>
      <c r="E36" s="31">
        <f t="shared" si="8"/>
        <v>15030406.223200001</v>
      </c>
      <c r="F36" s="31">
        <f t="shared" si="8"/>
        <v>59981503.439387724</v>
      </c>
      <c r="G36" s="31">
        <f t="shared" si="8"/>
        <v>797452905.23039997</v>
      </c>
      <c r="H36" s="31">
        <f t="shared" si="8"/>
        <v>1031011668.8567876</v>
      </c>
      <c r="I36" s="17">
        <f>SUM(I21:I35)</f>
        <v>823555557.5316</v>
      </c>
      <c r="J36" s="17">
        <f>SUM(J21:J35)</f>
        <v>1854567226.3883877</v>
      </c>
      <c r="K36" s="18">
        <f t="shared" si="6"/>
        <v>3.9804957856534415E-2</v>
      </c>
    </row>
    <row r="37" spans="1:11" ht="15" x14ac:dyDescent="0.25">
      <c r="A37" s="30" t="s">
        <v>45</v>
      </c>
      <c r="B37" s="31"/>
      <c r="C37" s="31"/>
      <c r="D37" s="31"/>
      <c r="E37" s="31"/>
      <c r="F37" s="31"/>
      <c r="G37" s="31"/>
      <c r="H37" s="31"/>
      <c r="I37" s="17"/>
      <c r="J37" s="17"/>
      <c r="K37" s="18"/>
    </row>
    <row r="38" spans="1:11" s="34" customFormat="1" ht="15" x14ac:dyDescent="0.25">
      <c r="A38" s="32" t="s">
        <v>46</v>
      </c>
      <c r="B38" s="33"/>
      <c r="C38" s="33"/>
      <c r="D38" s="33"/>
      <c r="E38" s="33"/>
      <c r="F38" s="33"/>
      <c r="G38" s="33"/>
      <c r="H38" s="17"/>
      <c r="I38" s="33">
        <f>SUM(I39:I41)</f>
        <v>366340694</v>
      </c>
      <c r="J38" s="33">
        <f>SUM(J39:J41)</f>
        <v>366340694</v>
      </c>
      <c r="K38" s="18">
        <f t="shared" ref="K38:K46" si="9">+J38/$J$189</f>
        <v>7.8628456700386758E-3</v>
      </c>
    </row>
    <row r="39" spans="1:11" s="34" customFormat="1" ht="14.25" hidden="1" outlineLevel="1" x14ac:dyDescent="0.2">
      <c r="A39" s="35" t="s">
        <v>47</v>
      </c>
      <c r="B39" s="36"/>
      <c r="C39" s="36"/>
      <c r="D39" s="36"/>
      <c r="E39" s="36"/>
      <c r="F39" s="36"/>
      <c r="G39" s="36"/>
      <c r="H39" s="21"/>
      <c r="I39" s="36">
        <f>+[1]Agregados!$D$18</f>
        <v>140194716</v>
      </c>
      <c r="J39" s="36">
        <f>+H39+I39</f>
        <v>140194716</v>
      </c>
      <c r="K39" s="22">
        <f t="shared" si="9"/>
        <v>3.0090280269625242E-3</v>
      </c>
    </row>
    <row r="40" spans="1:11" s="34" customFormat="1" ht="14.25" hidden="1" outlineLevel="1" x14ac:dyDescent="0.2">
      <c r="A40" s="35" t="s">
        <v>48</v>
      </c>
      <c r="B40" s="36"/>
      <c r="C40" s="36"/>
      <c r="D40" s="36"/>
      <c r="E40" s="36"/>
      <c r="F40" s="36"/>
      <c r="G40" s="36"/>
      <c r="H40" s="21"/>
      <c r="I40" s="36">
        <f>+[1]Agregados!$D$19</f>
        <v>201673640</v>
      </c>
      <c r="J40" s="36">
        <f>+H40+I40</f>
        <v>201673640</v>
      </c>
      <c r="K40" s="22">
        <f t="shared" si="9"/>
        <v>4.328562818726709E-3</v>
      </c>
    </row>
    <row r="41" spans="1:11" s="34" customFormat="1" ht="14.25" hidden="1" outlineLevel="1" x14ac:dyDescent="0.2">
      <c r="A41" s="35" t="s">
        <v>49</v>
      </c>
      <c r="B41" s="36"/>
      <c r="C41" s="36"/>
      <c r="D41" s="36"/>
      <c r="E41" s="36"/>
      <c r="F41" s="36"/>
      <c r="G41" s="36"/>
      <c r="H41" s="21"/>
      <c r="I41" s="36">
        <f>+[1]Agregados!$D$20</f>
        <v>24472338</v>
      </c>
      <c r="J41" s="36">
        <f>+H41+I41</f>
        <v>24472338</v>
      </c>
      <c r="K41" s="22">
        <f t="shared" si="9"/>
        <v>5.2525482434944272E-4</v>
      </c>
    </row>
    <row r="42" spans="1:11" s="34" customFormat="1" ht="15" collapsed="1" x14ac:dyDescent="0.25">
      <c r="A42" s="32" t="s">
        <v>50</v>
      </c>
      <c r="B42" s="33"/>
      <c r="C42" s="33"/>
      <c r="D42" s="33"/>
      <c r="E42" s="33"/>
      <c r="F42" s="33"/>
      <c r="G42" s="33"/>
      <c r="H42" s="17"/>
      <c r="I42" s="33">
        <f>SUM(I43:I45)</f>
        <v>173639161</v>
      </c>
      <c r="J42" s="33">
        <f>SUM(J43:J45)</f>
        <v>173639161</v>
      </c>
      <c r="K42" s="18">
        <f t="shared" si="9"/>
        <v>3.7268530293770707E-3</v>
      </c>
    </row>
    <row r="43" spans="1:11" s="39" customFormat="1" ht="15" hidden="1" customHeight="1" outlineLevel="1" x14ac:dyDescent="0.25">
      <c r="A43" s="35" t="s">
        <v>51</v>
      </c>
      <c r="B43" s="37"/>
      <c r="C43" s="38"/>
      <c r="D43" s="38"/>
      <c r="E43" s="38"/>
      <c r="F43" s="38"/>
      <c r="G43" s="38"/>
      <c r="H43" s="20"/>
      <c r="I43" s="37">
        <f>+[1]Agregados!$D$23</f>
        <v>18859932</v>
      </c>
      <c r="J43" s="36">
        <f>+H43+I43</f>
        <v>18859932</v>
      </c>
      <c r="K43" s="22">
        <f t="shared" si="9"/>
        <v>4.0479459992349054E-4</v>
      </c>
    </row>
    <row r="44" spans="1:11" s="39" customFormat="1" ht="15" hidden="1" customHeight="1" outlineLevel="1" x14ac:dyDescent="0.25">
      <c r="A44" s="35" t="s">
        <v>52</v>
      </c>
      <c r="B44" s="37"/>
      <c r="C44" s="38"/>
      <c r="D44" s="38"/>
      <c r="E44" s="38"/>
      <c r="F44" s="38"/>
      <c r="G44" s="38"/>
      <c r="H44" s="20"/>
      <c r="I44" s="37">
        <f>+[1]Agregados!$D$24</f>
        <v>135946400</v>
      </c>
      <c r="J44" s="36">
        <f>+H44+I44</f>
        <v>135946400</v>
      </c>
      <c r="K44" s="22">
        <f t="shared" si="9"/>
        <v>2.9178455467940611E-3</v>
      </c>
    </row>
    <row r="45" spans="1:11" s="39" customFormat="1" ht="15" hidden="1" customHeight="1" outlineLevel="1" x14ac:dyDescent="0.25">
      <c r="A45" s="35" t="s">
        <v>53</v>
      </c>
      <c r="B45" s="37"/>
      <c r="C45" s="38"/>
      <c r="D45" s="38"/>
      <c r="E45" s="38"/>
      <c r="F45" s="38"/>
      <c r="G45" s="38"/>
      <c r="H45" s="20"/>
      <c r="I45" s="37">
        <f>+[1]Agregados!$D$25</f>
        <v>18832829</v>
      </c>
      <c r="J45" s="36">
        <f>+H45+I45</f>
        <v>18832829</v>
      </c>
      <c r="K45" s="22">
        <f t="shared" si="9"/>
        <v>4.0421288265951914E-4</v>
      </c>
    </row>
    <row r="46" spans="1:11" ht="15" collapsed="1" x14ac:dyDescent="0.25">
      <c r="A46" s="30" t="s">
        <v>54</v>
      </c>
      <c r="B46" s="31"/>
      <c r="C46" s="31"/>
      <c r="D46" s="31"/>
      <c r="E46" s="31"/>
      <c r="F46" s="31"/>
      <c r="G46" s="31"/>
      <c r="H46" s="31"/>
      <c r="I46" s="17">
        <f>+I38+I42</f>
        <v>539979855</v>
      </c>
      <c r="J46" s="17">
        <f>+J38+J42</f>
        <v>539979855</v>
      </c>
      <c r="K46" s="18">
        <f t="shared" si="9"/>
        <v>1.1589698699415747E-2</v>
      </c>
    </row>
    <row r="47" spans="1:11" ht="15" x14ac:dyDescent="0.25">
      <c r="A47" s="30"/>
      <c r="B47" s="31"/>
      <c r="C47" s="31"/>
      <c r="D47" s="31"/>
      <c r="E47" s="31"/>
      <c r="F47" s="31"/>
      <c r="G47" s="31"/>
      <c r="H47" s="31"/>
      <c r="I47" s="17"/>
      <c r="J47" s="17"/>
      <c r="K47" s="18"/>
    </row>
    <row r="48" spans="1:11" ht="15" x14ac:dyDescent="0.25">
      <c r="A48" s="30" t="s">
        <v>55</v>
      </c>
      <c r="B48" s="31">
        <f t="shared" ref="B48:G48" si="10">+B36+B19</f>
        <v>724679723.66461623</v>
      </c>
      <c r="C48" s="31">
        <f t="shared" si="10"/>
        <v>786523518.61038291</v>
      </c>
      <c r="D48" s="31">
        <f t="shared" si="10"/>
        <v>491728396.64242536</v>
      </c>
      <c r="E48" s="31">
        <f t="shared" si="10"/>
        <v>89715744.274427354</v>
      </c>
      <c r="F48" s="31">
        <f t="shared" si="10"/>
        <v>608427829.09751022</v>
      </c>
      <c r="G48" s="31">
        <f t="shared" si="10"/>
        <v>2347944492.5341468</v>
      </c>
      <c r="H48" s="31">
        <f>+B48+C48+D48+G48+E48+F48</f>
        <v>5049019704.8235092</v>
      </c>
      <c r="I48" s="17">
        <f>+I19+I36+I46</f>
        <v>2479665455.2169514</v>
      </c>
      <c r="J48" s="17">
        <f>+J36+J19+J46</f>
        <v>7528685160.0404615</v>
      </c>
      <c r="K48" s="18">
        <f>+J48/$J$189</f>
        <v>0.16158971820834236</v>
      </c>
    </row>
    <row r="49" spans="1:14" ht="15" x14ac:dyDescent="0.25">
      <c r="A49" s="30"/>
      <c r="B49" s="31"/>
      <c r="C49" s="31"/>
      <c r="D49" s="31"/>
      <c r="E49" s="31"/>
      <c r="F49" s="31"/>
      <c r="G49" s="31"/>
      <c r="H49" s="31"/>
      <c r="I49" s="17"/>
      <c r="J49" s="17"/>
      <c r="K49" s="18"/>
    </row>
    <row r="50" spans="1:14" ht="15" x14ac:dyDescent="0.25">
      <c r="A50" s="30" t="s">
        <v>56</v>
      </c>
      <c r="B50" s="31">
        <f>+B52</f>
        <v>1261324988.8</v>
      </c>
      <c r="C50" s="31">
        <f>+C120</f>
        <v>3232084771.2935162</v>
      </c>
      <c r="D50" s="31">
        <f>+D143</f>
        <v>2375300591.3474884</v>
      </c>
      <c r="E50" s="31">
        <f>+E173</f>
        <v>1333168791.7</v>
      </c>
      <c r="F50" s="31">
        <f>+F64</f>
        <v>9782903779.9706879</v>
      </c>
      <c r="G50" s="31">
        <f>+G102</f>
        <v>14294151950.1854</v>
      </c>
      <c r="H50" s="31">
        <f>+B50+C50+D50+G50+E50+F50</f>
        <v>32278934873.297092</v>
      </c>
      <c r="I50" s="17">
        <v>0</v>
      </c>
      <c r="J50" s="17">
        <f>+I50+H50</f>
        <v>32278934873.297092</v>
      </c>
      <c r="K50" s="18">
        <f>+J50/$J$189</f>
        <v>0.69280941882466507</v>
      </c>
    </row>
    <row r="51" spans="1:14" ht="15" x14ac:dyDescent="0.25">
      <c r="A51" s="30"/>
      <c r="B51" s="31"/>
      <c r="C51" s="31"/>
      <c r="D51" s="31"/>
      <c r="E51" s="31"/>
      <c r="F51" s="31"/>
      <c r="G51" s="31"/>
      <c r="H51" s="31"/>
      <c r="I51" s="17"/>
      <c r="J51" s="17"/>
      <c r="K51" s="18"/>
    </row>
    <row r="52" spans="1:14" ht="15" x14ac:dyDescent="0.25">
      <c r="A52" s="40" t="s">
        <v>57</v>
      </c>
      <c r="B52" s="41">
        <f>+B53+B133+B55+B38+B42+B59</f>
        <v>1261324988.8</v>
      </c>
      <c r="C52" s="41"/>
      <c r="D52" s="41"/>
      <c r="E52" s="41"/>
      <c r="F52" s="41"/>
      <c r="G52" s="41"/>
      <c r="H52" s="42">
        <f>+H53+H55+H59</f>
        <v>1261324988.8</v>
      </c>
      <c r="I52" s="41"/>
      <c r="J52" s="41">
        <f>+J53+J55+J59</f>
        <v>1261324988.8</v>
      </c>
      <c r="K52" s="18">
        <f t="shared" ref="K52:K62" si="11">+J52/$J$189</f>
        <v>2.7072077683779408E-2</v>
      </c>
    </row>
    <row r="53" spans="1:14" s="39" customFormat="1" ht="15" x14ac:dyDescent="0.25">
      <c r="A53" s="43" t="s">
        <v>58</v>
      </c>
      <c r="B53" s="38">
        <f>+SUM(B54:B54)</f>
        <v>347829905.30000001</v>
      </c>
      <c r="C53" s="38"/>
      <c r="D53" s="38"/>
      <c r="E53" s="38"/>
      <c r="F53" s="38"/>
      <c r="G53" s="38"/>
      <c r="H53" s="27">
        <f>+SUM(H54:H54)</f>
        <v>347829905.30000001</v>
      </c>
      <c r="I53" s="38"/>
      <c r="J53" s="38">
        <f>+SUM(J54:J54)</f>
        <v>347829905.30000001</v>
      </c>
      <c r="K53" s="18">
        <f t="shared" si="11"/>
        <v>7.4655448045803721E-3</v>
      </c>
    </row>
    <row r="54" spans="1:14" s="39" customFormat="1" ht="15" hidden="1" outlineLevel="1" x14ac:dyDescent="0.25">
      <c r="A54" s="35" t="s">
        <v>59</v>
      </c>
      <c r="B54" s="37">
        <v>347829905.30000001</v>
      </c>
      <c r="C54" s="38"/>
      <c r="D54" s="38"/>
      <c r="E54" s="38"/>
      <c r="F54" s="38"/>
      <c r="G54" s="38"/>
      <c r="H54" s="20">
        <f>+B54+C54+D54+G54+E54+F54</f>
        <v>347829905.30000001</v>
      </c>
      <c r="I54" s="38"/>
      <c r="J54" s="36">
        <f>+H54+I54</f>
        <v>347829905.30000001</v>
      </c>
      <c r="K54" s="22">
        <f t="shared" si="11"/>
        <v>7.4655448045803721E-3</v>
      </c>
    </row>
    <row r="55" spans="1:14" s="39" customFormat="1" ht="15" collapsed="1" x14ac:dyDescent="0.25">
      <c r="A55" s="32" t="s">
        <v>60</v>
      </c>
      <c r="B55" s="33">
        <f>SUM(B56:B58)</f>
        <v>248631847</v>
      </c>
      <c r="C55" s="38"/>
      <c r="D55" s="38"/>
      <c r="E55" s="38"/>
      <c r="F55" s="38"/>
      <c r="G55" s="38"/>
      <c r="H55" s="17">
        <f>SUM(H56:H58)</f>
        <v>248631847</v>
      </c>
      <c r="I55" s="38"/>
      <c r="J55" s="33">
        <f>SUM(J56:J58)</f>
        <v>248631847</v>
      </c>
      <c r="K55" s="18">
        <f t="shared" si="11"/>
        <v>5.3364364746704019E-3</v>
      </c>
    </row>
    <row r="56" spans="1:14" s="39" customFormat="1" ht="15" hidden="1" outlineLevel="1" x14ac:dyDescent="0.25">
      <c r="A56" s="35" t="s">
        <v>61</v>
      </c>
      <c r="B56" s="37">
        <v>148249162</v>
      </c>
      <c r="C56" s="38"/>
      <c r="D56" s="38"/>
      <c r="E56" s="38"/>
      <c r="F56" s="38"/>
      <c r="G56" s="38"/>
      <c r="H56" s="20">
        <f>+B56+C56+D56+G56+E56+F56</f>
        <v>148249162</v>
      </c>
      <c r="I56" s="38"/>
      <c r="J56" s="36">
        <f>+H56+I56</f>
        <v>148249162</v>
      </c>
      <c r="K56" s="22">
        <f t="shared" si="11"/>
        <v>3.1819022582256782E-3</v>
      </c>
    </row>
    <row r="57" spans="1:14" s="39" customFormat="1" ht="15" hidden="1" outlineLevel="1" x14ac:dyDescent="0.25">
      <c r="A57" s="35" t="s">
        <v>62</v>
      </c>
      <c r="B57" s="37">
        <v>42025833</v>
      </c>
      <c r="C57" s="38"/>
      <c r="D57" s="38"/>
      <c r="E57" s="38"/>
      <c r="F57" s="38"/>
      <c r="G57" s="38"/>
      <c r="H57" s="20">
        <f>+B57+C57+D57+G57+E57+F57</f>
        <v>42025833</v>
      </c>
      <c r="I57" s="38"/>
      <c r="J57" s="36">
        <f>+H57+I57</f>
        <v>42025833</v>
      </c>
      <c r="K57" s="22">
        <f t="shared" si="11"/>
        <v>9.020090982134202E-4</v>
      </c>
    </row>
    <row r="58" spans="1:14" s="39" customFormat="1" ht="15" hidden="1" outlineLevel="1" x14ac:dyDescent="0.25">
      <c r="A58" s="35" t="s">
        <v>63</v>
      </c>
      <c r="B58" s="37">
        <v>58356852</v>
      </c>
      <c r="C58" s="38"/>
      <c r="D58" s="38"/>
      <c r="E58" s="38"/>
      <c r="F58" s="38"/>
      <c r="G58" s="38"/>
      <c r="H58" s="20">
        <f>+B58+C58+D58+G58+E58+F58</f>
        <v>58356852</v>
      </c>
      <c r="I58" s="38"/>
      <c r="J58" s="36">
        <f>+H58+I58</f>
        <v>58356852</v>
      </c>
      <c r="K58" s="22">
        <f t="shared" si="11"/>
        <v>1.2525251182313036E-3</v>
      </c>
    </row>
    <row r="59" spans="1:14" s="39" customFormat="1" ht="15" collapsed="1" x14ac:dyDescent="0.25">
      <c r="A59" s="32" t="s">
        <v>64</v>
      </c>
      <c r="B59" s="33">
        <f>SUM(B60:B62)</f>
        <v>664863236.5</v>
      </c>
      <c r="C59" s="38"/>
      <c r="D59" s="38"/>
      <c r="E59" s="38"/>
      <c r="F59" s="38"/>
      <c r="G59" s="38"/>
      <c r="H59" s="17">
        <f>SUM(H60:H62)</f>
        <v>664863236.5</v>
      </c>
      <c r="I59" s="38"/>
      <c r="J59" s="33">
        <f>SUM(J60:J62)</f>
        <v>664863236.5</v>
      </c>
      <c r="K59" s="18">
        <f t="shared" si="11"/>
        <v>1.4270096404528636E-2</v>
      </c>
    </row>
    <row r="60" spans="1:14" s="39" customFormat="1" ht="15" hidden="1" outlineLevel="1" x14ac:dyDescent="0.25">
      <c r="A60" s="35" t="s">
        <v>65</v>
      </c>
      <c r="B60" s="37">
        <v>322483709</v>
      </c>
      <c r="C60" s="38"/>
      <c r="D60" s="38"/>
      <c r="E60" s="38"/>
      <c r="F60" s="38"/>
      <c r="G60" s="38"/>
      <c r="H60" s="20">
        <f>+B60+C60+D60+G60+E60+F60</f>
        <v>322483709</v>
      </c>
      <c r="I60" s="38"/>
      <c r="J60" s="36">
        <f>+H60+I60</f>
        <v>322483709</v>
      </c>
      <c r="K60" s="22">
        <f t="shared" si="11"/>
        <v>6.9215341797891072E-3</v>
      </c>
    </row>
    <row r="61" spans="1:14" s="39" customFormat="1" ht="15" hidden="1" outlineLevel="1" x14ac:dyDescent="0.25">
      <c r="A61" s="35" t="s">
        <v>66</v>
      </c>
      <c r="B61" s="37">
        <v>227413076</v>
      </c>
      <c r="C61" s="38"/>
      <c r="D61" s="38"/>
      <c r="E61" s="38"/>
      <c r="F61" s="38"/>
      <c r="G61" s="38"/>
      <c r="H61" s="20">
        <f>+B61+C61+D61+G61+E61+F61</f>
        <v>227413076</v>
      </c>
      <c r="I61" s="38"/>
      <c r="J61" s="36">
        <f>+H61+I61</f>
        <v>227413076</v>
      </c>
      <c r="K61" s="22">
        <f t="shared" si="11"/>
        <v>4.8810136280868005E-3</v>
      </c>
    </row>
    <row r="62" spans="1:14" s="39" customFormat="1" ht="15" hidden="1" outlineLevel="1" x14ac:dyDescent="0.25">
      <c r="A62" s="35" t="s">
        <v>67</v>
      </c>
      <c r="B62" s="37">
        <v>114966451.5</v>
      </c>
      <c r="C62" s="38"/>
      <c r="D62" s="38"/>
      <c r="E62" s="38"/>
      <c r="F62" s="38"/>
      <c r="G62" s="38"/>
      <c r="H62" s="20">
        <f>+B62+C62+D62+G62+E62+F62</f>
        <v>114966451.5</v>
      </c>
      <c r="I62" s="38"/>
      <c r="J62" s="36">
        <f>+H62+I62</f>
        <v>114966451.5</v>
      </c>
      <c r="K62" s="22">
        <f t="shared" si="11"/>
        <v>2.4675485966527281E-3</v>
      </c>
    </row>
    <row r="63" spans="1:14" s="39" customFormat="1" ht="15" collapsed="1" x14ac:dyDescent="0.25">
      <c r="A63" s="35"/>
      <c r="B63" s="37"/>
      <c r="C63" s="38"/>
      <c r="D63" s="38"/>
      <c r="E63" s="38"/>
      <c r="F63" s="38"/>
      <c r="G63" s="38"/>
      <c r="H63" s="20"/>
      <c r="I63" s="38"/>
      <c r="J63" s="36"/>
      <c r="K63" s="22"/>
    </row>
    <row r="64" spans="1:14" s="39" customFormat="1" ht="15" x14ac:dyDescent="0.25">
      <c r="A64" s="32" t="s">
        <v>68</v>
      </c>
      <c r="B64" s="37"/>
      <c r="C64" s="38"/>
      <c r="D64" s="38"/>
      <c r="E64" s="38"/>
      <c r="F64" s="38">
        <f>+F65+F72+F84+F93</f>
        <v>9782903779.9706879</v>
      </c>
      <c r="G64" s="38"/>
      <c r="H64" s="27">
        <f>+H65+H72+H84+H93</f>
        <v>9782903779.9706879</v>
      </c>
      <c r="I64" s="38"/>
      <c r="J64" s="38">
        <f>+J65+J72+J84+J93</f>
        <v>9782903779.9706879</v>
      </c>
      <c r="K64" s="18">
        <f t="shared" ref="K64:K100" si="12">+J64/$J$189</f>
        <v>0.20997247613105061</v>
      </c>
      <c r="N64" s="44"/>
    </row>
    <row r="65" spans="1:11" s="39" customFormat="1" ht="15" x14ac:dyDescent="0.25">
      <c r="A65" s="32" t="s">
        <v>69</v>
      </c>
      <c r="B65" s="37"/>
      <c r="C65" s="38"/>
      <c r="D65" s="38"/>
      <c r="E65" s="38"/>
      <c r="F65" s="38">
        <f>SUM(F66:F71)</f>
        <v>419015792.23564082</v>
      </c>
      <c r="G65" s="38"/>
      <c r="H65" s="27">
        <f>SUM(H66:H71)</f>
        <v>419015792.23564082</v>
      </c>
      <c r="I65" s="38"/>
      <c r="J65" s="38">
        <f>SUM(J66:J71)</f>
        <v>419015792.23564082</v>
      </c>
      <c r="K65" s="18">
        <f t="shared" si="12"/>
        <v>8.9934221385130474E-3</v>
      </c>
    </row>
    <row r="66" spans="1:11" s="39" customFormat="1" ht="15" hidden="1" outlineLevel="1" x14ac:dyDescent="0.25">
      <c r="A66" s="35" t="s">
        <v>70</v>
      </c>
      <c r="B66" s="37"/>
      <c r="C66" s="38"/>
      <c r="D66" s="38"/>
      <c r="E66" s="38"/>
      <c r="F66" s="36">
        <v>51758729.541219331</v>
      </c>
      <c r="G66" s="38"/>
      <c r="H66" s="20">
        <f t="shared" ref="H66:H71" si="13">+B66+C66+D66+G66+E66+F66</f>
        <v>51758729.541219331</v>
      </c>
      <c r="I66" s="38"/>
      <c r="J66" s="36">
        <f t="shared" ref="J66:J71" si="14">+H66+I66</f>
        <v>51758729.541219331</v>
      </c>
      <c r="K66" s="22">
        <f t="shared" si="12"/>
        <v>1.1109082586928749E-3</v>
      </c>
    </row>
    <row r="67" spans="1:11" s="39" customFormat="1" ht="15" hidden="1" outlineLevel="1" x14ac:dyDescent="0.25">
      <c r="A67" s="35" t="s">
        <v>71</v>
      </c>
      <c r="B67" s="37"/>
      <c r="C67" s="38"/>
      <c r="D67" s="38"/>
      <c r="E67" s="38"/>
      <c r="F67" s="36">
        <v>94882866.942860901</v>
      </c>
      <c r="G67" s="38"/>
      <c r="H67" s="20">
        <f t="shared" si="13"/>
        <v>94882866.942860901</v>
      </c>
      <c r="I67" s="38"/>
      <c r="J67" s="36">
        <f t="shared" si="14"/>
        <v>94882866.942860901</v>
      </c>
      <c r="K67" s="22">
        <f t="shared" si="12"/>
        <v>2.0364904901952544E-3</v>
      </c>
    </row>
    <row r="68" spans="1:11" s="39" customFormat="1" ht="15" hidden="1" outlineLevel="1" x14ac:dyDescent="0.25">
      <c r="A68" s="35" t="s">
        <v>72</v>
      </c>
      <c r="B68" s="37"/>
      <c r="C68" s="38"/>
      <c r="D68" s="38"/>
      <c r="E68" s="38"/>
      <c r="F68" s="36">
        <v>28980847.529003043</v>
      </c>
      <c r="G68" s="38"/>
      <c r="H68" s="20">
        <f t="shared" si="13"/>
        <v>28980847.529003043</v>
      </c>
      <c r="I68" s="38"/>
      <c r="J68" s="36">
        <f t="shared" si="14"/>
        <v>28980847.529003043</v>
      </c>
      <c r="K68" s="22">
        <f t="shared" si="12"/>
        <v>6.2202189175159623E-4</v>
      </c>
    </row>
    <row r="69" spans="1:11" s="39" customFormat="1" ht="15" hidden="1" outlineLevel="1" x14ac:dyDescent="0.25">
      <c r="A69" s="35" t="s">
        <v>73</v>
      </c>
      <c r="B69" s="37"/>
      <c r="C69" s="38"/>
      <c r="D69" s="38"/>
      <c r="E69" s="38"/>
      <c r="F69" s="36">
        <v>107251381.98284137</v>
      </c>
      <c r="G69" s="38"/>
      <c r="H69" s="20">
        <f t="shared" si="13"/>
        <v>107251381.98284137</v>
      </c>
      <c r="I69" s="38"/>
      <c r="J69" s="36">
        <f t="shared" si="14"/>
        <v>107251381.98284137</v>
      </c>
      <c r="K69" s="22">
        <f t="shared" si="12"/>
        <v>2.301958472649092E-3</v>
      </c>
    </row>
    <row r="70" spans="1:11" s="39" customFormat="1" ht="15" hidden="1" outlineLevel="1" x14ac:dyDescent="0.25">
      <c r="A70" s="35" t="s">
        <v>74</v>
      </c>
      <c r="B70" s="37"/>
      <c r="C70" s="38"/>
      <c r="D70" s="38"/>
      <c r="E70" s="38"/>
      <c r="F70" s="36">
        <v>90711740.013716161</v>
      </c>
      <c r="G70" s="38"/>
      <c r="H70" s="20">
        <f t="shared" si="13"/>
        <v>90711740.013716161</v>
      </c>
      <c r="I70" s="38"/>
      <c r="J70" s="36">
        <f t="shared" si="14"/>
        <v>90711740.013716161</v>
      </c>
      <c r="K70" s="22">
        <f t="shared" si="12"/>
        <v>1.94696473493202E-3</v>
      </c>
    </row>
    <row r="71" spans="1:11" s="39" customFormat="1" ht="15" hidden="1" outlineLevel="1" x14ac:dyDescent="0.25">
      <c r="A71" s="35" t="s">
        <v>75</v>
      </c>
      <c r="B71" s="37"/>
      <c r="C71" s="38"/>
      <c r="D71" s="38"/>
      <c r="E71" s="38"/>
      <c r="F71" s="36">
        <v>45430226.226000004</v>
      </c>
      <c r="G71" s="38"/>
      <c r="H71" s="20">
        <f t="shared" si="13"/>
        <v>45430226.226000004</v>
      </c>
      <c r="I71" s="38"/>
      <c r="J71" s="36">
        <f t="shared" si="14"/>
        <v>45430226.226000004</v>
      </c>
      <c r="K71" s="22">
        <f t="shared" si="12"/>
        <v>9.7507829029220986E-4</v>
      </c>
    </row>
    <row r="72" spans="1:11" s="39" customFormat="1" ht="15" collapsed="1" x14ac:dyDescent="0.25">
      <c r="A72" s="32" t="s">
        <v>76</v>
      </c>
      <c r="B72" s="37"/>
      <c r="C72" s="38"/>
      <c r="D72" s="38"/>
      <c r="E72" s="38"/>
      <c r="F72" s="38">
        <f>SUM(F73:F83)</f>
        <v>6664969084.6905308</v>
      </c>
      <c r="G72" s="38"/>
      <c r="H72" s="27">
        <f>SUM(H73:H83)</f>
        <v>6664969084.6905308</v>
      </c>
      <c r="I72" s="38"/>
      <c r="J72" s="38">
        <f>SUM(J73:J83)</f>
        <v>6664969084.6905308</v>
      </c>
      <c r="K72" s="18">
        <f t="shared" si="12"/>
        <v>0.14305160242039772</v>
      </c>
    </row>
    <row r="73" spans="1:11" s="39" customFormat="1" ht="15" hidden="1" outlineLevel="1" x14ac:dyDescent="0.25">
      <c r="A73" s="35" t="s">
        <v>77</v>
      </c>
      <c r="B73" s="37"/>
      <c r="C73" s="38"/>
      <c r="D73" s="38"/>
      <c r="E73" s="38"/>
      <c r="F73" s="36">
        <v>5318685983</v>
      </c>
      <c r="G73" s="38"/>
      <c r="H73" s="20">
        <f>+B73+C73+D73+G73+E73+F73</f>
        <v>5318685983</v>
      </c>
      <c r="I73" s="38"/>
      <c r="J73" s="36">
        <f>+H73+I73</f>
        <v>5318685983</v>
      </c>
      <c r="K73" s="22">
        <f t="shared" si="12"/>
        <v>0.11415605128412774</v>
      </c>
    </row>
    <row r="74" spans="1:11" s="39" customFormat="1" ht="15" hidden="1" outlineLevel="1" x14ac:dyDescent="0.25">
      <c r="A74" s="35" t="s">
        <v>78</v>
      </c>
      <c r="B74" s="37"/>
      <c r="C74" s="38"/>
      <c r="D74" s="38"/>
      <c r="E74" s="38"/>
      <c r="F74" s="36">
        <v>65098025.18080318</v>
      </c>
      <c r="G74" s="38"/>
      <c r="H74" s="20">
        <f>+B74+C74+D74+G74+E74+F74</f>
        <v>65098025.18080318</v>
      </c>
      <c r="I74" s="38"/>
      <c r="J74" s="36">
        <f>+H74+I74</f>
        <v>65098025.18080318</v>
      </c>
      <c r="K74" s="22">
        <f t="shared" si="12"/>
        <v>1.3972123048414243E-3</v>
      </c>
    </row>
    <row r="75" spans="1:11" s="39" customFormat="1" ht="15" hidden="1" outlineLevel="1" x14ac:dyDescent="0.25">
      <c r="A75" s="35" t="s">
        <v>79</v>
      </c>
      <c r="B75" s="37"/>
      <c r="C75" s="38"/>
      <c r="D75" s="38"/>
      <c r="E75" s="38"/>
      <c r="F75" s="36">
        <v>54235046.130368061</v>
      </c>
      <c r="G75" s="38"/>
      <c r="H75" s="20">
        <f>+B75+C75+D75+G75+E75+F75</f>
        <v>54235046.130368061</v>
      </c>
      <c r="I75" s="38"/>
      <c r="J75" s="36">
        <f>+H75+I75</f>
        <v>54235046.130368061</v>
      </c>
      <c r="K75" s="22">
        <f t="shared" si="12"/>
        <v>1.164057951013524E-3</v>
      </c>
    </row>
    <row r="76" spans="1:11" s="39" customFormat="1" ht="15" hidden="1" outlineLevel="1" x14ac:dyDescent="0.25">
      <c r="A76" s="35" t="s">
        <v>80</v>
      </c>
      <c r="B76" s="37"/>
      <c r="C76" s="38"/>
      <c r="D76" s="38"/>
      <c r="E76" s="38"/>
      <c r="F76" s="36">
        <v>50000000</v>
      </c>
      <c r="G76" s="38"/>
      <c r="H76" s="20">
        <f>+B76+C76+D76+G76+E76+F76</f>
        <v>50000000</v>
      </c>
      <c r="I76" s="38"/>
      <c r="J76" s="36">
        <f>+H76+I76</f>
        <v>50000000</v>
      </c>
      <c r="K76" s="22">
        <f t="shared" si="12"/>
        <v>1.0731602847865267E-3</v>
      </c>
    </row>
    <row r="77" spans="1:11" s="39" customFormat="1" ht="15" hidden="1" outlineLevel="1" x14ac:dyDescent="0.25">
      <c r="A77" s="35" t="s">
        <v>81</v>
      </c>
      <c r="B77" s="37"/>
      <c r="C77" s="38"/>
      <c r="D77" s="38"/>
      <c r="E77" s="38"/>
      <c r="F77" s="36">
        <v>64732716.865740009</v>
      </c>
      <c r="G77" s="38"/>
      <c r="H77" s="20">
        <f t="shared" ref="H77:H83" si="15">+B77+C77+D77+G77+E77+F77</f>
        <v>64732716.865740009</v>
      </c>
      <c r="I77" s="38"/>
      <c r="J77" s="36">
        <f t="shared" ref="J77:J83" si="16">+H77+I77</f>
        <v>64732716.865740009</v>
      </c>
      <c r="K77" s="22">
        <f t="shared" si="12"/>
        <v>1.3893716173328629E-3</v>
      </c>
    </row>
    <row r="78" spans="1:11" s="39" customFormat="1" ht="15" hidden="1" outlineLevel="1" x14ac:dyDescent="0.25">
      <c r="A78" s="35" t="s">
        <v>82</v>
      </c>
      <c r="B78" s="37"/>
      <c r="C78" s="38"/>
      <c r="D78" s="38"/>
      <c r="E78" s="38"/>
      <c r="F78" s="36">
        <v>237019332.76837587</v>
      </c>
      <c r="G78" s="38"/>
      <c r="H78" s="20">
        <f t="shared" si="15"/>
        <v>237019332.76837587</v>
      </c>
      <c r="I78" s="38"/>
      <c r="J78" s="36">
        <f t="shared" si="16"/>
        <v>237019332.76837587</v>
      </c>
      <c r="K78" s="22">
        <f t="shared" si="12"/>
        <v>5.0871946930724551E-3</v>
      </c>
    </row>
    <row r="79" spans="1:11" s="39" customFormat="1" ht="15" hidden="1" outlineLevel="1" x14ac:dyDescent="0.25">
      <c r="A79" s="35" t="s">
        <v>83</v>
      </c>
      <c r="B79" s="37"/>
      <c r="C79" s="38"/>
      <c r="D79" s="38"/>
      <c r="E79" s="38"/>
      <c r="F79" s="36">
        <v>113503529.65841505</v>
      </c>
      <c r="G79" s="38"/>
      <c r="H79" s="20">
        <f t="shared" si="15"/>
        <v>113503529.65841505</v>
      </c>
      <c r="I79" s="38"/>
      <c r="J79" s="36">
        <f t="shared" si="16"/>
        <v>113503529.65841505</v>
      </c>
      <c r="K79" s="22">
        <f t="shared" si="12"/>
        <v>2.4361496042500132E-3</v>
      </c>
    </row>
    <row r="80" spans="1:11" s="39" customFormat="1" ht="15" hidden="1" outlineLevel="1" x14ac:dyDescent="0.25">
      <c r="A80" s="35" t="s">
        <v>84</v>
      </c>
      <c r="B80" s="37"/>
      <c r="C80" s="38"/>
      <c r="D80" s="38"/>
      <c r="E80" s="38"/>
      <c r="F80" s="36">
        <v>79979358.083901346</v>
      </c>
      <c r="G80" s="38"/>
      <c r="H80" s="20">
        <f t="shared" si="15"/>
        <v>79979358.083901346</v>
      </c>
      <c r="I80" s="38"/>
      <c r="J80" s="36">
        <f t="shared" si="16"/>
        <v>79979358.083901346</v>
      </c>
      <c r="K80" s="22">
        <f t="shared" si="12"/>
        <v>1.7166134139672631E-3</v>
      </c>
    </row>
    <row r="81" spans="1:11" s="39" customFormat="1" ht="15" hidden="1" outlineLevel="1" x14ac:dyDescent="0.25">
      <c r="A81" s="35" t="s">
        <v>85</v>
      </c>
      <c r="B81" s="37"/>
      <c r="C81" s="38"/>
      <c r="D81" s="38"/>
      <c r="E81" s="38"/>
      <c r="F81" s="36">
        <v>135127426.37792671</v>
      </c>
      <c r="G81" s="38"/>
      <c r="H81" s="20">
        <f t="shared" si="15"/>
        <v>135127426.37792671</v>
      </c>
      <c r="I81" s="38"/>
      <c r="J81" s="36">
        <f t="shared" si="16"/>
        <v>135127426.37792671</v>
      </c>
      <c r="K81" s="22">
        <f t="shared" si="12"/>
        <v>2.9002677474841247E-3</v>
      </c>
    </row>
    <row r="82" spans="1:11" s="39" customFormat="1" ht="15" hidden="1" outlineLevel="1" x14ac:dyDescent="0.25">
      <c r="A82" s="35" t="s">
        <v>86</v>
      </c>
      <c r="B82" s="37"/>
      <c r="C82" s="38"/>
      <c r="D82" s="38"/>
      <c r="E82" s="38"/>
      <c r="F82" s="36">
        <v>288637666.625</v>
      </c>
      <c r="G82" s="38"/>
      <c r="H82" s="20">
        <f>+B82+C82+D82+G82+E82+F82</f>
        <v>288637666.625</v>
      </c>
      <c r="I82" s="38"/>
      <c r="J82" s="36">
        <f>+H82+I82</f>
        <v>288637666.625</v>
      </c>
      <c r="K82" s="22">
        <f t="shared" si="12"/>
        <v>6.1950896103080706E-3</v>
      </c>
    </row>
    <row r="83" spans="1:11" s="39" customFormat="1" ht="15" hidden="1" outlineLevel="1" x14ac:dyDescent="0.25">
      <c r="A83" s="35" t="s">
        <v>87</v>
      </c>
      <c r="B83" s="37"/>
      <c r="C83" s="38"/>
      <c r="D83" s="38"/>
      <c r="E83" s="38"/>
      <c r="F83" s="36">
        <v>257950000</v>
      </c>
      <c r="G83" s="38"/>
      <c r="H83" s="20">
        <f t="shared" si="15"/>
        <v>257950000</v>
      </c>
      <c r="I83" s="38"/>
      <c r="J83" s="36">
        <f t="shared" si="16"/>
        <v>257950000</v>
      </c>
      <c r="K83" s="22">
        <f t="shared" si="12"/>
        <v>5.5364339092136908E-3</v>
      </c>
    </row>
    <row r="84" spans="1:11" s="39" customFormat="1" ht="15" collapsed="1" x14ac:dyDescent="0.25">
      <c r="A84" s="32" t="s">
        <v>88</v>
      </c>
      <c r="B84" s="37"/>
      <c r="C84" s="38"/>
      <c r="D84" s="38"/>
      <c r="E84" s="38"/>
      <c r="F84" s="38">
        <f>SUM(F85:F92)</f>
        <v>1913751433.0529971</v>
      </c>
      <c r="G84" s="38"/>
      <c r="H84" s="27">
        <f>SUM(H85:H92)</f>
        <v>1913751433.0529971</v>
      </c>
      <c r="I84" s="38"/>
      <c r="J84" s="38">
        <f>SUM(J85:J92)</f>
        <v>1913751433.0529971</v>
      </c>
      <c r="K84" s="18">
        <f t="shared" si="12"/>
        <v>4.1075240658115554E-2</v>
      </c>
    </row>
    <row r="85" spans="1:11" s="39" customFormat="1" ht="15" hidden="1" outlineLevel="1" x14ac:dyDescent="0.25">
      <c r="A85" s="35" t="s">
        <v>89</v>
      </c>
      <c r="B85" s="37"/>
      <c r="C85" s="38"/>
      <c r="D85" s="38"/>
      <c r="E85" s="38"/>
      <c r="F85" s="36">
        <v>191527647.5252448</v>
      </c>
      <c r="G85" s="38"/>
      <c r="H85" s="20">
        <f>+B85+C85+D85+G85+E85+F85</f>
        <v>191527647.5252448</v>
      </c>
      <c r="I85" s="38"/>
      <c r="J85" s="36">
        <f>+H85+I85</f>
        <v>191527647.5252448</v>
      </c>
      <c r="K85" s="22">
        <f t="shared" si="12"/>
        <v>4.1107972952537037E-3</v>
      </c>
    </row>
    <row r="86" spans="1:11" s="39" customFormat="1" ht="15" hidden="1" outlineLevel="1" x14ac:dyDescent="0.25">
      <c r="A86" s="35" t="s">
        <v>90</v>
      </c>
      <c r="B86" s="37"/>
      <c r="C86" s="38"/>
      <c r="D86" s="38"/>
      <c r="E86" s="38"/>
      <c r="F86" s="36">
        <v>43804139.657740004</v>
      </c>
      <c r="G86" s="38"/>
      <c r="H86" s="20">
        <f>+B86+C86+D86+G86+E86+F86</f>
        <v>43804139.657740004</v>
      </c>
      <c r="I86" s="38"/>
      <c r="J86" s="36">
        <f>+H86+I86</f>
        <v>43804139.657740004</v>
      </c>
      <c r="K86" s="22">
        <f t="shared" si="12"/>
        <v>9.4017725979858092E-4</v>
      </c>
    </row>
    <row r="87" spans="1:11" s="39" customFormat="1" ht="15" hidden="1" outlineLevel="1" x14ac:dyDescent="0.25">
      <c r="A87" s="35" t="s">
        <v>91</v>
      </c>
      <c r="B87" s="37"/>
      <c r="C87" s="38"/>
      <c r="D87" s="38"/>
      <c r="E87" s="38"/>
      <c r="F87" s="36">
        <v>44099007.022012636</v>
      </c>
      <c r="G87" s="38"/>
      <c r="H87" s="20">
        <f>+B87+C87+D87+G87+E87+F87</f>
        <v>44099007.022012636</v>
      </c>
      <c r="I87" s="38"/>
      <c r="J87" s="36">
        <f>+H87+I87</f>
        <v>44099007.022012636</v>
      </c>
      <c r="K87" s="22">
        <f t="shared" si="12"/>
        <v>9.465060586909223E-4</v>
      </c>
    </row>
    <row r="88" spans="1:11" s="39" customFormat="1" ht="15" hidden="1" outlineLevel="1" x14ac:dyDescent="0.25">
      <c r="A88" s="35" t="s">
        <v>92</v>
      </c>
      <c r="B88" s="37"/>
      <c r="C88" s="38"/>
      <c r="D88" s="38"/>
      <c r="E88" s="38"/>
      <c r="F88" s="36">
        <v>91290052.700000003</v>
      </c>
      <c r="G88" s="38"/>
      <c r="H88" s="20">
        <f>+B88+C88+D88+G88+E88+F88</f>
        <v>91290052.700000003</v>
      </c>
      <c r="I88" s="38"/>
      <c r="J88" s="36">
        <f>+H88+I88</f>
        <v>91290052.700000003</v>
      </c>
      <c r="K88" s="22">
        <f t="shared" si="12"/>
        <v>1.9593771790741804E-3</v>
      </c>
    </row>
    <row r="89" spans="1:11" s="39" customFormat="1" ht="15" hidden="1" outlineLevel="1" x14ac:dyDescent="0.25">
      <c r="A89" s="35" t="s">
        <v>93</v>
      </c>
      <c r="B89" s="37"/>
      <c r="C89" s="38"/>
      <c r="D89" s="38"/>
      <c r="E89" s="38"/>
      <c r="F89" s="36">
        <v>590700341</v>
      </c>
      <c r="G89" s="38"/>
      <c r="H89" s="20">
        <f t="shared" ref="H89:H100" si="17">+B89+C89+D89+G89+E89+F89</f>
        <v>590700341</v>
      </c>
      <c r="I89" s="38"/>
      <c r="J89" s="36">
        <f t="shared" ref="J89:J99" si="18">+H89+I89</f>
        <v>590700341</v>
      </c>
      <c r="K89" s="22">
        <f t="shared" si="12"/>
        <v>1.2678322923421168E-2</v>
      </c>
    </row>
    <row r="90" spans="1:11" s="39" customFormat="1" ht="15" hidden="1" outlineLevel="1" x14ac:dyDescent="0.25">
      <c r="A90" s="35" t="s">
        <v>94</v>
      </c>
      <c r="B90" s="37"/>
      <c r="C90" s="38"/>
      <c r="D90" s="38"/>
      <c r="E90" s="38"/>
      <c r="F90" s="36">
        <v>12381600</v>
      </c>
      <c r="G90" s="38"/>
      <c r="H90" s="20">
        <f>+B90+C90+D90+G90+E90+F90</f>
        <v>12381600</v>
      </c>
      <c r="I90" s="38"/>
      <c r="J90" s="36">
        <f t="shared" si="18"/>
        <v>12381600</v>
      </c>
      <c r="K90" s="22">
        <f t="shared" si="12"/>
        <v>2.6574882764225714E-4</v>
      </c>
    </row>
    <row r="91" spans="1:11" s="39" customFormat="1" ht="15" hidden="1" outlineLevel="1" x14ac:dyDescent="0.25">
      <c r="A91" s="35" t="s">
        <v>95</v>
      </c>
      <c r="B91" s="37"/>
      <c r="C91" s="38"/>
      <c r="D91" s="38"/>
      <c r="E91" s="38"/>
      <c r="F91" s="36">
        <v>733261564.54799998</v>
      </c>
      <c r="G91" s="38"/>
      <c r="H91" s="20">
        <f>+B91+C91+D91+G91+E91+F91</f>
        <v>733261564.54799998</v>
      </c>
      <c r="I91" s="38"/>
      <c r="J91" s="36">
        <f>+H91+I91</f>
        <v>733261564.54799998</v>
      </c>
      <c r="K91" s="22">
        <f t="shared" si="12"/>
        <v>1.5738143788666913E-2</v>
      </c>
    </row>
    <row r="92" spans="1:11" s="39" customFormat="1" ht="15" hidden="1" outlineLevel="1" x14ac:dyDescent="0.25">
      <c r="A92" s="35" t="s">
        <v>96</v>
      </c>
      <c r="B92" s="37"/>
      <c r="C92" s="38"/>
      <c r="D92" s="38"/>
      <c r="E92" s="38"/>
      <c r="F92" s="36">
        <v>206687080.60000002</v>
      </c>
      <c r="G92" s="38"/>
      <c r="H92" s="20">
        <f>+B92+C92+D92+G92+E92+F92</f>
        <v>206687080.60000002</v>
      </c>
      <c r="I92" s="38"/>
      <c r="J92" s="36">
        <f t="shared" si="18"/>
        <v>206687080.60000002</v>
      </c>
      <c r="K92" s="22">
        <f t="shared" si="12"/>
        <v>4.4361673255678361E-3</v>
      </c>
    </row>
    <row r="93" spans="1:11" s="39" customFormat="1" ht="15" collapsed="1" x14ac:dyDescent="0.25">
      <c r="A93" s="32" t="s">
        <v>97</v>
      </c>
      <c r="B93" s="33"/>
      <c r="C93" s="33"/>
      <c r="D93" s="33"/>
      <c r="E93" s="33"/>
      <c r="F93" s="33">
        <f>SUM(F94:F100)</f>
        <v>785167469.99152005</v>
      </c>
      <c r="G93" s="33"/>
      <c r="H93" s="17">
        <f>+B93+C93+D93+G93+E93+F93</f>
        <v>785167469.99152005</v>
      </c>
      <c r="I93" s="33"/>
      <c r="J93" s="33">
        <f t="shared" si="18"/>
        <v>785167469.99152005</v>
      </c>
      <c r="K93" s="18">
        <f t="shared" si="12"/>
        <v>1.6852210914024324E-2</v>
      </c>
    </row>
    <row r="94" spans="1:11" s="39" customFormat="1" ht="15" hidden="1" outlineLevel="1" x14ac:dyDescent="0.25">
      <c r="A94" s="35" t="s">
        <v>98</v>
      </c>
      <c r="B94" s="37"/>
      <c r="C94" s="38"/>
      <c r="D94" s="38"/>
      <c r="E94" s="38"/>
      <c r="F94" s="36">
        <v>10004270.892000001</v>
      </c>
      <c r="G94" s="38"/>
      <c r="H94" s="20">
        <f t="shared" si="17"/>
        <v>10004270.892000001</v>
      </c>
      <c r="I94" s="38"/>
      <c r="J94" s="36">
        <f t="shared" si="18"/>
        <v>10004270.892000001</v>
      </c>
      <c r="K94" s="22">
        <f t="shared" si="12"/>
        <v>2.1472372399080559E-4</v>
      </c>
    </row>
    <row r="95" spans="1:11" s="39" customFormat="1" ht="15" hidden="1" outlineLevel="1" x14ac:dyDescent="0.25">
      <c r="A95" s="35" t="s">
        <v>99</v>
      </c>
      <c r="B95" s="37"/>
      <c r="C95" s="38"/>
      <c r="D95" s="38"/>
      <c r="E95" s="38"/>
      <c r="F95" s="36">
        <v>175216558.63096002</v>
      </c>
      <c r="G95" s="38"/>
      <c r="H95" s="20">
        <f t="shared" si="17"/>
        <v>175216558.63096002</v>
      </c>
      <c r="I95" s="38"/>
      <c r="J95" s="36">
        <f t="shared" si="18"/>
        <v>175216558.63096002</v>
      </c>
      <c r="K95" s="22">
        <f t="shared" si="12"/>
        <v>3.7607090391943237E-3</v>
      </c>
    </row>
    <row r="96" spans="1:11" s="39" customFormat="1" ht="15" hidden="1" outlineLevel="1" x14ac:dyDescent="0.25">
      <c r="A96" s="35" t="s">
        <v>100</v>
      </c>
      <c r="B96" s="37"/>
      <c r="C96" s="38"/>
      <c r="D96" s="38"/>
      <c r="E96" s="38"/>
      <c r="F96" s="36">
        <v>110852351.302</v>
      </c>
      <c r="G96" s="38"/>
      <c r="H96" s="20">
        <f t="shared" si="17"/>
        <v>110852351.302</v>
      </c>
      <c r="I96" s="38"/>
      <c r="J96" s="36">
        <f t="shared" si="18"/>
        <v>110852351.302</v>
      </c>
      <c r="K96" s="22">
        <f t="shared" si="12"/>
        <v>2.3792468178502084E-3</v>
      </c>
    </row>
    <row r="97" spans="1:11" s="39" customFormat="1" ht="15" hidden="1" outlineLevel="1" x14ac:dyDescent="0.25">
      <c r="A97" s="35" t="s">
        <v>101</v>
      </c>
      <c r="B97" s="37"/>
      <c r="C97" s="38"/>
      <c r="D97" s="38"/>
      <c r="E97" s="38"/>
      <c r="F97" s="36">
        <v>135696542.44300002</v>
      </c>
      <c r="G97" s="38"/>
      <c r="H97" s="20">
        <f>+B97+C97+D97+G97+E97+F97</f>
        <v>135696542.44300002</v>
      </c>
      <c r="I97" s="38"/>
      <c r="J97" s="36">
        <f>+H97+I97</f>
        <v>135696542.44300002</v>
      </c>
      <c r="K97" s="22">
        <f t="shared" si="12"/>
        <v>2.9124828026535379E-3</v>
      </c>
    </row>
    <row r="98" spans="1:11" s="39" customFormat="1" ht="15" hidden="1" outlineLevel="1" x14ac:dyDescent="0.25">
      <c r="A98" s="35" t="s">
        <v>102</v>
      </c>
      <c r="B98" s="37"/>
      <c r="C98" s="38"/>
      <c r="D98" s="38"/>
      <c r="E98" s="38"/>
      <c r="F98" s="36">
        <v>140768031.35780001</v>
      </c>
      <c r="G98" s="38"/>
      <c r="H98" s="20">
        <f>+B98+C98+D98+G98+E98+F98</f>
        <v>140768031.35780001</v>
      </c>
      <c r="I98" s="38"/>
      <c r="J98" s="36">
        <f>+H98+I98</f>
        <v>140768031.35780001</v>
      </c>
      <c r="K98" s="22">
        <f t="shared" si="12"/>
        <v>3.0213332124155072E-3</v>
      </c>
    </row>
    <row r="99" spans="1:11" s="39" customFormat="1" ht="15" hidden="1" outlineLevel="1" x14ac:dyDescent="0.25">
      <c r="A99" s="35" t="s">
        <v>103</v>
      </c>
      <c r="B99" s="37"/>
      <c r="C99" s="38"/>
      <c r="D99" s="38"/>
      <c r="E99" s="38"/>
      <c r="F99" s="36">
        <v>176285534.38496</v>
      </c>
      <c r="G99" s="38"/>
      <c r="H99" s="20">
        <f t="shared" si="17"/>
        <v>176285534.38496</v>
      </c>
      <c r="I99" s="38"/>
      <c r="J99" s="36">
        <f t="shared" si="18"/>
        <v>176285534.38496</v>
      </c>
      <c r="K99" s="22">
        <f t="shared" si="12"/>
        <v>3.7836526856861738E-3</v>
      </c>
    </row>
    <row r="100" spans="1:11" s="39" customFormat="1" ht="15" hidden="1" outlineLevel="1" x14ac:dyDescent="0.25">
      <c r="A100" s="35" t="s">
        <v>104</v>
      </c>
      <c r="B100" s="37"/>
      <c r="C100" s="38"/>
      <c r="D100" s="38"/>
      <c r="E100" s="38"/>
      <c r="F100" s="36">
        <v>36344180.980800003</v>
      </c>
      <c r="G100" s="38"/>
      <c r="H100" s="20">
        <f t="shared" si="17"/>
        <v>36344180.980800003</v>
      </c>
      <c r="I100" s="38"/>
      <c r="J100" s="36">
        <f>+H100+I100</f>
        <v>36344180.980800003</v>
      </c>
      <c r="K100" s="22">
        <f t="shared" si="12"/>
        <v>7.8006263223376793E-4</v>
      </c>
    </row>
    <row r="101" spans="1:11" s="39" customFormat="1" ht="15" collapsed="1" x14ac:dyDescent="0.25">
      <c r="A101" s="35"/>
      <c r="B101" s="37"/>
      <c r="C101" s="38"/>
      <c r="D101" s="38"/>
      <c r="E101" s="38"/>
      <c r="F101" s="36"/>
      <c r="G101" s="38"/>
      <c r="H101" s="20"/>
      <c r="I101" s="38"/>
      <c r="J101" s="36"/>
      <c r="K101" s="22"/>
    </row>
    <row r="102" spans="1:11" s="39" customFormat="1" ht="15" x14ac:dyDescent="0.25">
      <c r="A102" s="32" t="s">
        <v>105</v>
      </c>
      <c r="B102" s="38"/>
      <c r="C102" s="38"/>
      <c r="D102" s="38"/>
      <c r="E102" s="38"/>
      <c r="F102" s="38"/>
      <c r="G102" s="38">
        <f>+G103+G110+G113+G116</f>
        <v>14294151950.1854</v>
      </c>
      <c r="H102" s="27">
        <f>+H103+H110+H113+H116</f>
        <v>14294151950.1854</v>
      </c>
      <c r="I102" s="38"/>
      <c r="J102" s="38">
        <f>+J103+J110+J113+J116</f>
        <v>14294151950.1854</v>
      </c>
      <c r="K102" s="18">
        <f t="shared" ref="K102:K118" si="19">+J102/$J$189</f>
        <v>0.30679832355285697</v>
      </c>
    </row>
    <row r="103" spans="1:11" s="39" customFormat="1" ht="15" x14ac:dyDescent="0.25">
      <c r="A103" s="32" t="s">
        <v>106</v>
      </c>
      <c r="B103" s="38"/>
      <c r="C103" s="38"/>
      <c r="D103" s="38"/>
      <c r="E103" s="33"/>
      <c r="F103" s="38"/>
      <c r="G103" s="33">
        <f>SUM(G104:G109)</f>
        <v>12864799535.870399</v>
      </c>
      <c r="H103" s="17">
        <f>SUM(H104:H109)</f>
        <v>12864799535.870399</v>
      </c>
      <c r="I103" s="38"/>
      <c r="J103" s="33">
        <f>SUM(J104:J109)</f>
        <v>12864799535.870399</v>
      </c>
      <c r="K103" s="18">
        <f t="shared" si="19"/>
        <v>0.27611983867272505</v>
      </c>
    </row>
    <row r="104" spans="1:11" s="39" customFormat="1" ht="15" hidden="1" outlineLevel="1" x14ac:dyDescent="0.25">
      <c r="A104" s="35" t="s">
        <v>107</v>
      </c>
      <c r="B104" s="38"/>
      <c r="C104" s="38"/>
      <c r="D104" s="38"/>
      <c r="E104" s="37"/>
      <c r="F104" s="38"/>
      <c r="G104" s="37">
        <v>2324008860</v>
      </c>
      <c r="H104" s="20">
        <f t="shared" ref="H104:H109" si="20">+B104+C104+D104+G104+E104+F104</f>
        <v>2324008860</v>
      </c>
      <c r="I104" s="38"/>
      <c r="J104" s="36">
        <f t="shared" ref="J104:J109" si="21">+H104+I104</f>
        <v>2324008860</v>
      </c>
      <c r="K104" s="22">
        <f t="shared" si="19"/>
        <v>4.9880680200880219E-2</v>
      </c>
    </row>
    <row r="105" spans="1:11" s="39" customFormat="1" ht="15" hidden="1" outlineLevel="1" x14ac:dyDescent="0.25">
      <c r="A105" s="35" t="s">
        <v>108</v>
      </c>
      <c r="B105" s="38"/>
      <c r="C105" s="38"/>
      <c r="D105" s="38"/>
      <c r="E105" s="37"/>
      <c r="F105" s="38"/>
      <c r="G105" s="37">
        <v>528456275.31040007</v>
      </c>
      <c r="H105" s="20">
        <f t="shared" si="20"/>
        <v>528456275.31040007</v>
      </c>
      <c r="I105" s="38"/>
      <c r="J105" s="36">
        <f t="shared" si="21"/>
        <v>528456275.31040007</v>
      </c>
      <c r="K105" s="22">
        <f t="shared" si="19"/>
        <v>1.134236573818672E-2</v>
      </c>
    </row>
    <row r="106" spans="1:11" s="39" customFormat="1" ht="15" hidden="1" outlineLevel="1" x14ac:dyDescent="0.25">
      <c r="A106" s="35" t="s">
        <v>109</v>
      </c>
      <c r="B106" s="38"/>
      <c r="C106" s="38"/>
      <c r="D106" s="38"/>
      <c r="E106" s="37"/>
      <c r="F106" s="38"/>
      <c r="G106" s="37">
        <v>260749686.12</v>
      </c>
      <c r="H106" s="20">
        <f t="shared" si="20"/>
        <v>260749686.12</v>
      </c>
      <c r="I106" s="38"/>
      <c r="J106" s="36">
        <f t="shared" si="21"/>
        <v>260749686.12</v>
      </c>
      <c r="K106" s="22">
        <f t="shared" si="19"/>
        <v>5.5965241482907324E-3</v>
      </c>
    </row>
    <row r="107" spans="1:11" s="39" customFormat="1" ht="15" hidden="1" outlineLevel="1" x14ac:dyDescent="0.25">
      <c r="A107" s="35" t="s">
        <v>110</v>
      </c>
      <c r="B107" s="38"/>
      <c r="C107" s="38"/>
      <c r="D107" s="38"/>
      <c r="E107" s="37"/>
      <c r="F107" s="38"/>
      <c r="G107" s="37">
        <v>1588972000</v>
      </c>
      <c r="H107" s="20">
        <f t="shared" si="20"/>
        <v>1588972000</v>
      </c>
      <c r="I107" s="38"/>
      <c r="J107" s="36">
        <f t="shared" si="21"/>
        <v>1588972000</v>
      </c>
      <c r="K107" s="22">
        <f t="shared" si="19"/>
        <v>3.4104432880756333E-2</v>
      </c>
    </row>
    <row r="108" spans="1:11" s="39" customFormat="1" ht="15" hidden="1" outlineLevel="1" x14ac:dyDescent="0.25">
      <c r="A108" s="35" t="s">
        <v>111</v>
      </c>
      <c r="B108" s="38"/>
      <c r="C108" s="38"/>
      <c r="D108" s="38"/>
      <c r="E108" s="37"/>
      <c r="F108" s="38"/>
      <c r="G108" s="37">
        <v>8140612714.4400005</v>
      </c>
      <c r="H108" s="20">
        <f t="shared" si="20"/>
        <v>8140612714.4400005</v>
      </c>
      <c r="I108" s="38"/>
      <c r="J108" s="36">
        <f t="shared" si="21"/>
        <v>8140612714.4400005</v>
      </c>
      <c r="K108" s="22">
        <f t="shared" si="19"/>
        <v>0.174723645179305</v>
      </c>
    </row>
    <row r="109" spans="1:11" s="39" customFormat="1" ht="15" hidden="1" outlineLevel="1" x14ac:dyDescent="0.25">
      <c r="A109" s="35" t="s">
        <v>112</v>
      </c>
      <c r="B109" s="38"/>
      <c r="C109" s="38"/>
      <c r="D109" s="38"/>
      <c r="E109" s="37"/>
      <c r="F109" s="38"/>
      <c r="G109" s="37">
        <v>22000000</v>
      </c>
      <c r="H109" s="20">
        <f t="shared" si="20"/>
        <v>22000000</v>
      </c>
      <c r="I109" s="38"/>
      <c r="J109" s="36">
        <f t="shared" si="21"/>
        <v>22000000</v>
      </c>
      <c r="K109" s="22">
        <f t="shared" si="19"/>
        <v>4.7219052530607169E-4</v>
      </c>
    </row>
    <row r="110" spans="1:11" s="39" customFormat="1" ht="15" collapsed="1" x14ac:dyDescent="0.25">
      <c r="A110" s="32" t="s">
        <v>113</v>
      </c>
      <c r="B110" s="38"/>
      <c r="C110" s="38"/>
      <c r="D110" s="38"/>
      <c r="E110" s="33"/>
      <c r="F110" s="38"/>
      <c r="G110" s="33">
        <f>SUM(G111:G112)</f>
        <v>416432340</v>
      </c>
      <c r="H110" s="17">
        <f>SUM(H111:H112)</f>
        <v>416432340</v>
      </c>
      <c r="I110" s="38"/>
      <c r="J110" s="33">
        <f>SUM(J111:J112)</f>
        <v>416432340</v>
      </c>
      <c r="K110" s="18">
        <f t="shared" si="19"/>
        <v>8.9379729717743942E-3</v>
      </c>
    </row>
    <row r="111" spans="1:11" s="39" customFormat="1" ht="15" hidden="1" outlineLevel="1" x14ac:dyDescent="0.25">
      <c r="A111" s="35" t="s">
        <v>114</v>
      </c>
      <c r="B111" s="38"/>
      <c r="C111" s="38"/>
      <c r="D111" s="38"/>
      <c r="E111" s="37"/>
      <c r="F111" s="38"/>
      <c r="G111" s="37">
        <v>214192340</v>
      </c>
      <c r="H111" s="20">
        <f>+B111+C111+D111+G111+E111+F111</f>
        <v>214192340</v>
      </c>
      <c r="I111" s="38"/>
      <c r="J111" s="36">
        <f>+H111+I111</f>
        <v>214192340</v>
      </c>
      <c r="K111" s="22">
        <f t="shared" si="19"/>
        <v>4.5972542518698508E-3</v>
      </c>
    </row>
    <row r="112" spans="1:11" s="39" customFormat="1" ht="15" hidden="1" outlineLevel="1" x14ac:dyDescent="0.25">
      <c r="A112" s="35" t="s">
        <v>115</v>
      </c>
      <c r="B112" s="38"/>
      <c r="C112" s="38"/>
      <c r="D112" s="38"/>
      <c r="E112" s="37"/>
      <c r="F112" s="38"/>
      <c r="G112" s="37">
        <v>202240000</v>
      </c>
      <c r="H112" s="20">
        <f>+B112+C112+D112+G112+E112+F112</f>
        <v>202240000</v>
      </c>
      <c r="I112" s="38"/>
      <c r="J112" s="36">
        <f>+H112+I112</f>
        <v>202240000</v>
      </c>
      <c r="K112" s="22">
        <f t="shared" si="19"/>
        <v>4.3407187199045426E-3</v>
      </c>
    </row>
    <row r="113" spans="1:11" s="39" customFormat="1" ht="15" collapsed="1" x14ac:dyDescent="0.25">
      <c r="A113" s="32" t="s">
        <v>116</v>
      </c>
      <c r="B113" s="38"/>
      <c r="C113" s="38"/>
      <c r="D113" s="38"/>
      <c r="E113" s="33"/>
      <c r="F113" s="38"/>
      <c r="G113" s="33">
        <f>SUM(G114:G115)</f>
        <v>507420074.315</v>
      </c>
      <c r="H113" s="17">
        <f>SUM(H114:H115)</f>
        <v>507420074.315</v>
      </c>
      <c r="I113" s="38"/>
      <c r="J113" s="33">
        <f>SUM(J114:J115)</f>
        <v>507420074.315</v>
      </c>
      <c r="K113" s="18">
        <f t="shared" si="19"/>
        <v>1.0890861429165719E-2</v>
      </c>
    </row>
    <row r="114" spans="1:11" s="39" customFormat="1" ht="15" hidden="1" outlineLevel="1" x14ac:dyDescent="0.25">
      <c r="A114" s="35" t="str">
        <f>+'[2]Presupuesto 2017 vs 2018'!$B$37</f>
        <v>Diagnóstico Rutinario</v>
      </c>
      <c r="B114" s="38"/>
      <c r="C114" s="38"/>
      <c r="D114" s="38"/>
      <c r="E114" s="37"/>
      <c r="F114" s="38"/>
      <c r="G114" s="37">
        <v>321405700</v>
      </c>
      <c r="H114" s="20">
        <f>+B114+C114+D114+G114+E114+F114</f>
        <v>321405700</v>
      </c>
      <c r="I114" s="38"/>
      <c r="J114" s="36">
        <f>+H114+I114</f>
        <v>321405700</v>
      </c>
      <c r="K114" s="22">
        <f t="shared" si="19"/>
        <v>6.8983966508802588E-3</v>
      </c>
    </row>
    <row r="115" spans="1:11" s="39" customFormat="1" ht="15" hidden="1" outlineLevel="1" x14ac:dyDescent="0.25">
      <c r="A115" s="35" t="s">
        <v>117</v>
      </c>
      <c r="B115" s="38"/>
      <c r="C115" s="38"/>
      <c r="D115" s="38"/>
      <c r="E115" s="37"/>
      <c r="F115" s="38"/>
      <c r="G115" s="37">
        <v>186014374.315</v>
      </c>
      <c r="H115" s="20">
        <f>+B115+C115+D115+G115+E115+F115</f>
        <v>186014374.315</v>
      </c>
      <c r="I115" s="38"/>
      <c r="J115" s="36">
        <f>+H115+I115</f>
        <v>186014374.315</v>
      </c>
      <c r="K115" s="22">
        <f t="shared" si="19"/>
        <v>3.9924647782854589E-3</v>
      </c>
    </row>
    <row r="116" spans="1:11" s="39" customFormat="1" ht="15" collapsed="1" x14ac:dyDescent="0.25">
      <c r="A116" s="32" t="s">
        <v>118</v>
      </c>
      <c r="B116" s="38"/>
      <c r="C116" s="38"/>
      <c r="D116" s="38"/>
      <c r="E116" s="33"/>
      <c r="F116" s="38"/>
      <c r="G116" s="33">
        <f>SUM(G117:G118)</f>
        <v>505500000</v>
      </c>
      <c r="H116" s="17">
        <f>SUM(H117:H118)</f>
        <v>505500000</v>
      </c>
      <c r="I116" s="33"/>
      <c r="J116" s="33">
        <f>SUM(J117:J118)</f>
        <v>505500000</v>
      </c>
      <c r="K116" s="18">
        <f t="shared" si="19"/>
        <v>1.0849650479191784E-2</v>
      </c>
    </row>
    <row r="117" spans="1:11" s="39" customFormat="1" ht="15" hidden="1" outlineLevel="1" x14ac:dyDescent="0.25">
      <c r="A117" s="35" t="s">
        <v>119</v>
      </c>
      <c r="B117" s="38"/>
      <c r="C117" s="38"/>
      <c r="D117" s="38"/>
      <c r="E117" s="37"/>
      <c r="F117" s="38"/>
      <c r="G117" s="37">
        <v>192000208</v>
      </c>
      <c r="H117" s="20">
        <f>+B117+C117+D117+G117+E117+F117</f>
        <v>192000208</v>
      </c>
      <c r="I117" s="38"/>
      <c r="J117" s="36">
        <f>+H117+I117</f>
        <v>192000208</v>
      </c>
      <c r="K117" s="22">
        <f t="shared" si="19"/>
        <v>4.1209399579270473E-3</v>
      </c>
    </row>
    <row r="118" spans="1:11" s="39" customFormat="1" ht="15" hidden="1" outlineLevel="1" x14ac:dyDescent="0.25">
      <c r="A118" s="35" t="s">
        <v>120</v>
      </c>
      <c r="B118" s="38"/>
      <c r="C118" s="38"/>
      <c r="D118" s="38"/>
      <c r="E118" s="37"/>
      <c r="F118" s="38"/>
      <c r="G118" s="37">
        <v>313499792</v>
      </c>
      <c r="H118" s="20">
        <f>+B118+C118+D118+G118+E118+F118</f>
        <v>313499792</v>
      </c>
      <c r="I118" s="38"/>
      <c r="J118" s="36">
        <f>+H118+I118</f>
        <v>313499792</v>
      </c>
      <c r="K118" s="22">
        <f t="shared" si="19"/>
        <v>6.7287105212647368E-3</v>
      </c>
    </row>
    <row r="119" spans="1:11" s="39" customFormat="1" ht="15" collapsed="1" x14ac:dyDescent="0.25">
      <c r="A119" s="35"/>
      <c r="B119" s="38"/>
      <c r="C119" s="38"/>
      <c r="D119" s="38"/>
      <c r="E119" s="36"/>
      <c r="F119" s="38"/>
      <c r="G119" s="36"/>
      <c r="H119" s="20"/>
      <c r="I119" s="38"/>
      <c r="J119" s="36"/>
      <c r="K119" s="22"/>
    </row>
    <row r="120" spans="1:11" s="47" customFormat="1" ht="15" x14ac:dyDescent="0.25">
      <c r="A120" s="32" t="s">
        <v>121</v>
      </c>
      <c r="B120" s="45"/>
      <c r="C120" s="33">
        <f>+C121+C127+C130+C133</f>
        <v>3232084771.2935162</v>
      </c>
      <c r="D120" s="45"/>
      <c r="E120" s="46"/>
      <c r="F120" s="45"/>
      <c r="G120" s="46"/>
      <c r="H120" s="17">
        <f>+H121+H127+H130+H133</f>
        <v>3232084771.2935162</v>
      </c>
      <c r="I120" s="45"/>
      <c r="J120" s="33">
        <f>+H120+I120</f>
        <v>3232084771.2935162</v>
      </c>
      <c r="K120" s="18">
        <f>+J120/$J$189</f>
        <v>6.9370900272310909E-2</v>
      </c>
    </row>
    <row r="121" spans="1:11" s="39" customFormat="1" ht="15" x14ac:dyDescent="0.25">
      <c r="A121" s="32" t="s">
        <v>122</v>
      </c>
      <c r="B121" s="45"/>
      <c r="C121" s="38">
        <f>SUM(C122:C126)</f>
        <v>792992415.11609995</v>
      </c>
      <c r="D121" s="38"/>
      <c r="E121" s="38"/>
      <c r="F121" s="38"/>
      <c r="G121" s="38"/>
      <c r="H121" s="38">
        <f>+B121+C121+D121+G121+E121+F121</f>
        <v>792992415.11609995</v>
      </c>
      <c r="I121" s="33"/>
      <c r="J121" s="38">
        <f>SUM(J122:J126)</f>
        <v>792992415.11609995</v>
      </c>
      <c r="K121" s="18">
        <f t="shared" ref="K121:K132" si="22">+J121/$J$189</f>
        <v>1.7020159320790988E-2</v>
      </c>
    </row>
    <row r="122" spans="1:11" s="39" customFormat="1" ht="15" hidden="1" outlineLevel="1" x14ac:dyDescent="0.25">
      <c r="A122" s="35" t="s">
        <v>123</v>
      </c>
      <c r="B122" s="45"/>
      <c r="C122" s="36">
        <v>365072549.07609999</v>
      </c>
      <c r="D122" s="38"/>
      <c r="E122" s="38"/>
      <c r="F122" s="38"/>
      <c r="G122" s="38"/>
      <c r="H122" s="21">
        <f>+B122+C122+D122+G122+E122+F122</f>
        <v>365072549.07609999</v>
      </c>
      <c r="I122" s="33"/>
      <c r="J122" s="36">
        <f t="shared" ref="J122:J131" si="23">+H122+I122</f>
        <v>365072549.07609999</v>
      </c>
      <c r="K122" s="22">
        <f t="shared" si="22"/>
        <v>7.8356272146850141E-3</v>
      </c>
    </row>
    <row r="123" spans="1:11" s="39" customFormat="1" ht="15" hidden="1" outlineLevel="1" x14ac:dyDescent="0.25">
      <c r="A123" s="35" t="s">
        <v>124</v>
      </c>
      <c r="B123" s="45"/>
      <c r="C123" s="36">
        <v>40250000</v>
      </c>
      <c r="D123" s="38"/>
      <c r="E123" s="38"/>
      <c r="F123" s="38"/>
      <c r="G123" s="38"/>
      <c r="H123" s="21">
        <f t="shared" ref="H123:H131" si="24">+B123+C123+D123+G123+E123+F123</f>
        <v>40250000</v>
      </c>
      <c r="I123" s="33"/>
      <c r="J123" s="36">
        <f t="shared" si="23"/>
        <v>40250000</v>
      </c>
      <c r="K123" s="22">
        <f t="shared" si="22"/>
        <v>8.6389402925315397E-4</v>
      </c>
    </row>
    <row r="124" spans="1:11" s="39" customFormat="1" ht="15" hidden="1" outlineLevel="1" x14ac:dyDescent="0.25">
      <c r="A124" s="35" t="s">
        <v>125</v>
      </c>
      <c r="B124" s="45"/>
      <c r="C124" s="36">
        <v>227487450.03999999</v>
      </c>
      <c r="D124" s="38"/>
      <c r="E124" s="38"/>
      <c r="F124" s="38"/>
      <c r="G124" s="38"/>
      <c r="H124" s="21">
        <f t="shared" si="24"/>
        <v>227487450.03999999</v>
      </c>
      <c r="I124" s="33"/>
      <c r="J124" s="36">
        <f t="shared" si="23"/>
        <v>227487450.03999999</v>
      </c>
      <c r="K124" s="22">
        <f t="shared" si="22"/>
        <v>4.8826099334057429E-3</v>
      </c>
    </row>
    <row r="125" spans="1:11" s="39" customFormat="1" ht="15" hidden="1" outlineLevel="2" x14ac:dyDescent="0.25">
      <c r="A125" s="35" t="str">
        <f>+'[3]Presupuesto 2018 vs 2017'!$B$16</f>
        <v>Control y monitoreo de PRRS</v>
      </c>
      <c r="B125" s="38"/>
      <c r="C125" s="36">
        <v>127200000</v>
      </c>
      <c r="D125" s="38"/>
      <c r="F125" s="38"/>
      <c r="G125" s="38"/>
      <c r="H125" s="21">
        <f t="shared" si="24"/>
        <v>127200000</v>
      </c>
      <c r="I125" s="38"/>
      <c r="J125" s="36">
        <f>+H125+I125</f>
        <v>127200000</v>
      </c>
      <c r="K125" s="22">
        <f>+J125/$J$189</f>
        <v>2.7301197644969237E-3</v>
      </c>
    </row>
    <row r="126" spans="1:11" s="39" customFormat="1" ht="15" hidden="1" outlineLevel="2" x14ac:dyDescent="0.25">
      <c r="A126" s="35" t="str">
        <f>+'[3]Presupuesto 2018 vs 2017'!$B$19</f>
        <v>Divulgación sanitaria</v>
      </c>
      <c r="B126" s="38"/>
      <c r="C126" s="36">
        <v>32982416</v>
      </c>
      <c r="D126" s="38"/>
      <c r="F126" s="38"/>
      <c r="G126" s="38"/>
      <c r="H126" s="21">
        <f t="shared" si="24"/>
        <v>32982416</v>
      </c>
      <c r="I126" s="38"/>
      <c r="J126" s="36">
        <f>+H126+I126</f>
        <v>32982416</v>
      </c>
      <c r="K126" s="22">
        <f>+J126/$J$189</f>
        <v>7.0790837895015385E-4</v>
      </c>
    </row>
    <row r="127" spans="1:11" s="39" customFormat="1" ht="15" collapsed="1" x14ac:dyDescent="0.25">
      <c r="A127" s="32" t="s">
        <v>126</v>
      </c>
      <c r="B127" s="45"/>
      <c r="C127" s="38">
        <f>SUM(C128:C129)</f>
        <v>991333351.01581621</v>
      </c>
      <c r="D127" s="38"/>
      <c r="E127" s="38"/>
      <c r="F127" s="38"/>
      <c r="G127" s="38"/>
      <c r="H127" s="17">
        <f>+B127+C127+D127+G127+E127+F127</f>
        <v>991333351.01581621</v>
      </c>
      <c r="I127" s="33"/>
      <c r="J127" s="38">
        <f>SUM(J128:J129)</f>
        <v>991333351.01581621</v>
      </c>
      <c r="K127" s="18">
        <f t="shared" si="22"/>
        <v>2.1277191625890302E-2</v>
      </c>
    </row>
    <row r="128" spans="1:11" s="39" customFormat="1" ht="15" hidden="1" outlineLevel="1" x14ac:dyDescent="0.25">
      <c r="A128" s="35" t="s">
        <v>127</v>
      </c>
      <c r="B128" s="45"/>
      <c r="C128" s="36">
        <v>753366786.44581628</v>
      </c>
      <c r="D128" s="38"/>
      <c r="E128" s="38"/>
      <c r="F128" s="38"/>
      <c r="G128" s="38"/>
      <c r="H128" s="21">
        <f t="shared" si="24"/>
        <v>753366786.44581628</v>
      </c>
      <c r="I128" s="33"/>
      <c r="J128" s="36">
        <f t="shared" si="23"/>
        <v>753366786.44581628</v>
      </c>
      <c r="K128" s="22">
        <f t="shared" si="22"/>
        <v>1.6169666301818052E-2</v>
      </c>
    </row>
    <row r="129" spans="1:11" s="39" customFormat="1" ht="15" hidden="1" outlineLevel="1" x14ac:dyDescent="0.25">
      <c r="A129" s="35" t="s">
        <v>128</v>
      </c>
      <c r="B129" s="45"/>
      <c r="C129" s="36">
        <v>237966564.56999999</v>
      </c>
      <c r="D129" s="38"/>
      <c r="E129" s="38"/>
      <c r="F129" s="38"/>
      <c r="G129" s="38"/>
      <c r="H129" s="21">
        <f>+B129+C129+D129+G129+E129+F129</f>
        <v>237966564.56999999</v>
      </c>
      <c r="I129" s="33"/>
      <c r="J129" s="36">
        <f t="shared" si="23"/>
        <v>237966564.56999999</v>
      </c>
      <c r="K129" s="22">
        <f t="shared" si="22"/>
        <v>5.1075253240722516E-3</v>
      </c>
    </row>
    <row r="130" spans="1:11" s="39" customFormat="1" ht="15" collapsed="1" x14ac:dyDescent="0.25">
      <c r="A130" s="32" t="s">
        <v>129</v>
      </c>
      <c r="B130" s="45"/>
      <c r="C130" s="38">
        <f>SUM(C131:C132)</f>
        <v>115856446.3184</v>
      </c>
      <c r="D130" s="38"/>
      <c r="E130" s="38"/>
      <c r="F130" s="38"/>
      <c r="G130" s="38"/>
      <c r="H130" s="17">
        <f>+B130+C130+D130+G130+E130+F130</f>
        <v>115856446.3184</v>
      </c>
      <c r="I130" s="33"/>
      <c r="J130" s="38">
        <f>SUM(J131:J132)</f>
        <v>115856446.3184</v>
      </c>
      <c r="K130" s="18">
        <f t="shared" si="22"/>
        <v>2.4866507385081812E-3</v>
      </c>
    </row>
    <row r="131" spans="1:11" s="39" customFormat="1" ht="15" hidden="1" outlineLevel="1" x14ac:dyDescent="0.25">
      <c r="A131" s="35" t="s">
        <v>130</v>
      </c>
      <c r="B131" s="45"/>
      <c r="C131" s="36">
        <v>32342735.199000001</v>
      </c>
      <c r="D131" s="38"/>
      <c r="E131" s="38"/>
      <c r="F131" s="38"/>
      <c r="G131" s="38"/>
      <c r="H131" s="21">
        <f t="shared" si="24"/>
        <v>32342735.199000001</v>
      </c>
      <c r="I131" s="33"/>
      <c r="J131" s="36">
        <f t="shared" si="23"/>
        <v>32342735.199000001</v>
      </c>
      <c r="K131" s="22">
        <f t="shared" si="22"/>
        <v>6.9417877833868121E-4</v>
      </c>
    </row>
    <row r="132" spans="1:11" s="39" customFormat="1" ht="15" hidden="1" outlineLevel="1" x14ac:dyDescent="0.25">
      <c r="A132" s="35" t="s">
        <v>131</v>
      </c>
      <c r="B132" s="45"/>
      <c r="C132" s="36">
        <v>83513711.119399995</v>
      </c>
      <c r="D132" s="38"/>
      <c r="E132" s="38"/>
      <c r="F132" s="38"/>
      <c r="G132" s="38"/>
      <c r="H132" s="21">
        <f>+B132+C132+D132+G132+E132+F132</f>
        <v>83513711.119399995</v>
      </c>
      <c r="I132" s="33"/>
      <c r="J132" s="36">
        <f>+H132+I132</f>
        <v>83513711.119399995</v>
      </c>
      <c r="K132" s="22">
        <f t="shared" si="22"/>
        <v>1.7924719601695002E-3</v>
      </c>
    </row>
    <row r="133" spans="1:11" s="39" customFormat="1" ht="15" collapsed="1" x14ac:dyDescent="0.25">
      <c r="A133" s="32" t="s">
        <v>132</v>
      </c>
      <c r="B133" s="33"/>
      <c r="C133" s="38">
        <f>+C134+C135+C136+C141</f>
        <v>1331902558.8432</v>
      </c>
      <c r="D133" s="38"/>
      <c r="E133" s="38"/>
      <c r="F133" s="38"/>
      <c r="G133" s="38"/>
      <c r="H133" s="17">
        <f>+H134+H135+H136+H141</f>
        <v>1331902558.8432</v>
      </c>
      <c r="I133" s="38"/>
      <c r="J133" s="33">
        <f>+J134+J136+J141+J135</f>
        <v>1331902558.8432</v>
      </c>
      <c r="K133" s="18">
        <f>+J133/$J$189</f>
        <v>2.8586898587121441E-2</v>
      </c>
    </row>
    <row r="134" spans="1:11" s="39" customFormat="1" ht="15" hidden="1" outlineLevel="1" x14ac:dyDescent="0.25">
      <c r="A134" s="35" t="s">
        <v>133</v>
      </c>
      <c r="C134" s="37">
        <v>221729758</v>
      </c>
      <c r="D134" s="38"/>
      <c r="E134" s="38"/>
      <c r="F134" s="38"/>
      <c r="G134" s="38"/>
      <c r="H134" s="21">
        <f>+B134+C134+D134+G134+E134+F134</f>
        <v>221729758</v>
      </c>
      <c r="I134" s="38"/>
      <c r="J134" s="36">
        <f t="shared" ref="J134:J141" si="25">+H134+I134</f>
        <v>221729758</v>
      </c>
      <c r="K134" s="22">
        <f t="shared" ref="K134:K141" si="26">+J134/$J$189</f>
        <v>4.7590314048185523E-3</v>
      </c>
    </row>
    <row r="135" spans="1:11" s="39" customFormat="1" ht="15" hidden="1" outlineLevel="1" x14ac:dyDescent="0.25">
      <c r="A135" s="35" t="s">
        <v>134</v>
      </c>
      <c r="C135" s="37">
        <v>113514644.8432</v>
      </c>
      <c r="D135" s="38"/>
      <c r="E135" s="38"/>
      <c r="F135" s="38"/>
      <c r="G135" s="38"/>
      <c r="H135" s="21">
        <f>+B135+C135+D135+G135+E135+F135</f>
        <v>113514644.8432</v>
      </c>
      <c r="I135" s="38"/>
      <c r="J135" s="36">
        <f t="shared" si="25"/>
        <v>113514644.8432</v>
      </c>
      <c r="K135" s="22">
        <f t="shared" si="26"/>
        <v>2.4363881717473987E-3</v>
      </c>
    </row>
    <row r="136" spans="1:11" s="39" customFormat="1" ht="15" hidden="1" outlineLevel="1" x14ac:dyDescent="0.25">
      <c r="A136" s="35" t="s">
        <v>135</v>
      </c>
      <c r="B136" s="33"/>
      <c r="C136" s="38">
        <f>+C137+C139</f>
        <v>460000000</v>
      </c>
      <c r="D136" s="38"/>
      <c r="E136" s="38"/>
      <c r="F136" s="38"/>
      <c r="G136" s="38"/>
      <c r="H136" s="17">
        <f t="shared" ref="H136:H141" si="27">+B136+C136+D136+G136+E136+F136</f>
        <v>460000000</v>
      </c>
      <c r="I136" s="33"/>
      <c r="J136" s="33">
        <f t="shared" si="25"/>
        <v>460000000</v>
      </c>
      <c r="K136" s="18">
        <f t="shared" si="26"/>
        <v>9.8730746200360441E-3</v>
      </c>
    </row>
    <row r="137" spans="1:11" s="39" customFormat="1" ht="15" hidden="1" outlineLevel="2" x14ac:dyDescent="0.25">
      <c r="A137" s="35" t="s">
        <v>136</v>
      </c>
      <c r="B137" s="33"/>
      <c r="C137" s="38">
        <f>+C138</f>
        <v>290000000</v>
      </c>
      <c r="D137" s="38"/>
      <c r="E137" s="38"/>
      <c r="F137" s="38"/>
      <c r="G137" s="38"/>
      <c r="H137" s="17">
        <f>+H138</f>
        <v>290000000</v>
      </c>
      <c r="I137" s="33"/>
      <c r="J137" s="33">
        <f>+J138</f>
        <v>290000000</v>
      </c>
      <c r="K137" s="18">
        <f t="shared" si="26"/>
        <v>6.2243296517618544E-3</v>
      </c>
    </row>
    <row r="138" spans="1:11" s="39" customFormat="1" ht="15" hidden="1" outlineLevel="2" x14ac:dyDescent="0.25">
      <c r="A138" s="35" t="s">
        <v>137</v>
      </c>
      <c r="C138" s="37">
        <v>290000000</v>
      </c>
      <c r="D138" s="38"/>
      <c r="E138" s="38"/>
      <c r="F138" s="38"/>
      <c r="G138" s="38"/>
      <c r="H138" s="21">
        <f>+B138+C138+D138+G138+E138+F138</f>
        <v>290000000</v>
      </c>
      <c r="I138" s="38"/>
      <c r="J138" s="36">
        <f t="shared" si="25"/>
        <v>290000000</v>
      </c>
      <c r="K138" s="22">
        <f t="shared" si="26"/>
        <v>6.2243296517618544E-3</v>
      </c>
    </row>
    <row r="139" spans="1:11" s="39" customFormat="1" ht="15" hidden="1" outlineLevel="2" x14ac:dyDescent="0.25">
      <c r="A139" s="35" t="s">
        <v>138</v>
      </c>
      <c r="B139" s="33"/>
      <c r="C139" s="38">
        <f>+C140</f>
        <v>170000000</v>
      </c>
      <c r="D139" s="38"/>
      <c r="E139" s="38"/>
      <c r="F139" s="38"/>
      <c r="G139" s="38"/>
      <c r="H139" s="17">
        <f t="shared" si="27"/>
        <v>170000000</v>
      </c>
      <c r="I139" s="33"/>
      <c r="J139" s="33">
        <f t="shared" si="25"/>
        <v>170000000</v>
      </c>
      <c r="K139" s="18">
        <f t="shared" si="26"/>
        <v>3.6487449682741906E-3</v>
      </c>
    </row>
    <row r="140" spans="1:11" s="39" customFormat="1" ht="15" hidden="1" outlineLevel="2" x14ac:dyDescent="0.25">
      <c r="A140" s="35" t="s">
        <v>139</v>
      </c>
      <c r="C140" s="37">
        <v>170000000</v>
      </c>
      <c r="D140" s="38"/>
      <c r="E140" s="38"/>
      <c r="F140" s="38"/>
      <c r="G140" s="38"/>
      <c r="H140" s="21">
        <f t="shared" si="27"/>
        <v>170000000</v>
      </c>
      <c r="I140" s="38"/>
      <c r="J140" s="36">
        <f t="shared" si="25"/>
        <v>170000000</v>
      </c>
      <c r="K140" s="22">
        <f t="shared" si="26"/>
        <v>3.6487449682741906E-3</v>
      </c>
    </row>
    <row r="141" spans="1:11" s="39" customFormat="1" ht="15" hidden="1" outlineLevel="1" x14ac:dyDescent="0.25">
      <c r="A141" s="35" t="s">
        <v>140</v>
      </c>
      <c r="C141" s="33">
        <v>536658156</v>
      </c>
      <c r="D141" s="38"/>
      <c r="E141" s="38"/>
      <c r="F141" s="38"/>
      <c r="G141" s="38"/>
      <c r="H141" s="21">
        <f t="shared" si="27"/>
        <v>536658156</v>
      </c>
      <c r="I141" s="38"/>
      <c r="J141" s="36">
        <f t="shared" si="25"/>
        <v>536658156</v>
      </c>
      <c r="K141" s="22">
        <f t="shared" si="26"/>
        <v>1.1518404390519444E-2</v>
      </c>
    </row>
    <row r="142" spans="1:11" s="39" customFormat="1" ht="15" collapsed="1" x14ac:dyDescent="0.25">
      <c r="A142" s="35"/>
      <c r="B142" s="45"/>
      <c r="C142" s="38"/>
      <c r="D142" s="38"/>
      <c r="E142" s="38"/>
      <c r="F142" s="38"/>
      <c r="G142" s="38"/>
      <c r="H142" s="21"/>
      <c r="I142" s="38"/>
      <c r="J142" s="36"/>
      <c r="K142" s="22"/>
    </row>
    <row r="143" spans="1:11" s="39" customFormat="1" ht="15" x14ac:dyDescent="0.25">
      <c r="A143" s="32" t="s">
        <v>141</v>
      </c>
      <c r="B143" s="45"/>
      <c r="C143" s="38"/>
      <c r="D143" s="38">
        <f>+D144+D148+D161</f>
        <v>2375300591.3474884</v>
      </c>
      <c r="E143" s="38"/>
      <c r="F143" s="38"/>
      <c r="G143" s="38"/>
      <c r="H143" s="27">
        <f>+H144+H148+H161</f>
        <v>2375300591.3474884</v>
      </c>
      <c r="I143" s="38"/>
      <c r="J143" s="33">
        <f>+H143+I143</f>
        <v>2375300591.3474884</v>
      </c>
      <c r="K143" s="18">
        <f t="shared" ref="K143:K171" si="28">+J143/$J$189</f>
        <v>5.0981565181281517E-2</v>
      </c>
    </row>
    <row r="144" spans="1:11" s="39" customFormat="1" ht="15" x14ac:dyDescent="0.25">
      <c r="A144" s="32" t="s">
        <v>142</v>
      </c>
      <c r="B144" s="38"/>
      <c r="C144" s="38"/>
      <c r="D144" s="38">
        <f>SUM(D145:D147)</f>
        <v>811381903.88660002</v>
      </c>
      <c r="E144" s="38"/>
      <c r="F144" s="38"/>
      <c r="G144" s="38"/>
      <c r="H144" s="27">
        <f>SUM(H145:H147)</f>
        <v>811381903.88660002</v>
      </c>
      <c r="I144" s="38"/>
      <c r="J144" s="38">
        <f>SUM(J145:J147)</f>
        <v>811381903.88660002</v>
      </c>
      <c r="K144" s="18">
        <f t="shared" si="28"/>
        <v>1.7414856700911557E-2</v>
      </c>
    </row>
    <row r="145" spans="1:11" s="39" customFormat="1" ht="15" hidden="1" outlineLevel="1" x14ac:dyDescent="0.25">
      <c r="A145" s="35" t="s">
        <v>143</v>
      </c>
      <c r="B145" s="38"/>
      <c r="C145" s="38"/>
      <c r="D145" s="36">
        <v>768060022.60000002</v>
      </c>
      <c r="E145" s="38"/>
      <c r="F145" s="38"/>
      <c r="G145" s="38"/>
      <c r="H145" s="20">
        <f>+B145+C145+D145+G145+E145+F145</f>
        <v>768060022.60000002</v>
      </c>
      <c r="I145" s="38"/>
      <c r="J145" s="36">
        <f>+H145+I145</f>
        <v>768060022.60000002</v>
      </c>
      <c r="K145" s="22">
        <f t="shared" si="28"/>
        <v>1.6485030251731241E-2</v>
      </c>
    </row>
    <row r="146" spans="1:11" s="39" customFormat="1" ht="15" hidden="1" outlineLevel="1" x14ac:dyDescent="0.25">
      <c r="A146" s="35" t="s">
        <v>144</v>
      </c>
      <c r="B146" s="38"/>
      <c r="C146" s="38"/>
      <c r="D146" s="36">
        <v>12102706.623</v>
      </c>
      <c r="E146" s="38"/>
      <c r="F146" s="38"/>
      <c r="G146" s="38"/>
      <c r="H146" s="20">
        <f>+B146+C146+D146+G146+E146+F146</f>
        <v>12102706.623</v>
      </c>
      <c r="I146" s="38"/>
      <c r="J146" s="36">
        <f>+H146+I146</f>
        <v>12102706.623</v>
      </c>
      <c r="K146" s="22">
        <f t="shared" si="28"/>
        <v>2.5976288172452924E-4</v>
      </c>
    </row>
    <row r="147" spans="1:11" s="39" customFormat="1" ht="15" hidden="1" outlineLevel="1" x14ac:dyDescent="0.25">
      <c r="A147" s="35" t="s">
        <v>145</v>
      </c>
      <c r="B147" s="38"/>
      <c r="C147" s="38"/>
      <c r="D147" s="36">
        <v>31219174.663600001</v>
      </c>
      <c r="E147" s="38"/>
      <c r="F147" s="38"/>
      <c r="G147" s="38"/>
      <c r="H147" s="20">
        <f>+B147+C147+D147+G147+E147+F147</f>
        <v>31219174.663600001</v>
      </c>
      <c r="I147" s="38"/>
      <c r="J147" s="36">
        <f>+H147+I147</f>
        <v>31219174.663600001</v>
      </c>
      <c r="K147" s="22">
        <f t="shared" si="28"/>
        <v>6.7006356745578585E-4</v>
      </c>
    </row>
    <row r="148" spans="1:11" s="39" customFormat="1" ht="15" collapsed="1" x14ac:dyDescent="0.25">
      <c r="A148" s="32" t="s">
        <v>146</v>
      </c>
      <c r="B148" s="38"/>
      <c r="C148" s="38"/>
      <c r="D148" s="38">
        <f>+D149+D157</f>
        <v>772343650</v>
      </c>
      <c r="E148" s="38"/>
      <c r="F148" s="38"/>
      <c r="G148" s="38"/>
      <c r="H148" s="27">
        <f>+H149+H157</f>
        <v>772343650</v>
      </c>
      <c r="I148" s="38"/>
      <c r="J148" s="38">
        <f>+J149+J157</f>
        <v>772343650</v>
      </c>
      <c r="K148" s="18">
        <f t="shared" si="28"/>
        <v>1.657697062774131E-2</v>
      </c>
    </row>
    <row r="149" spans="1:11" s="39" customFormat="1" ht="15" hidden="1" outlineLevel="1" x14ac:dyDescent="0.25">
      <c r="A149" s="32" t="s">
        <v>147</v>
      </c>
      <c r="B149" s="38"/>
      <c r="C149" s="38"/>
      <c r="D149" s="38">
        <f>SUM(D150:D156)</f>
        <v>459142650</v>
      </c>
      <c r="E149" s="38"/>
      <c r="F149" s="38"/>
      <c r="G149" s="38"/>
      <c r="H149" s="27">
        <f>SUM(H150:H156)</f>
        <v>459142650</v>
      </c>
      <c r="I149" s="38"/>
      <c r="J149" s="38">
        <f>SUM(J150:J156)</f>
        <v>459142650</v>
      </c>
      <c r="K149" s="18">
        <f t="shared" si="28"/>
        <v>9.8546731406328105E-3</v>
      </c>
    </row>
    <row r="150" spans="1:11" s="39" customFormat="1" ht="15" hidden="1" outlineLevel="2" x14ac:dyDescent="0.25">
      <c r="A150" s="35" t="str">
        <f>+[4]Hoja1!$A$23</f>
        <v>Gira técnica</v>
      </c>
      <c r="B150" s="38"/>
      <c r="C150" s="38"/>
      <c r="D150" s="36">
        <v>35000000</v>
      </c>
      <c r="E150" s="38"/>
      <c r="F150" s="38"/>
      <c r="G150" s="38"/>
      <c r="H150" s="20">
        <f t="shared" ref="H150:H155" si="29">+B150+C150+D150+G150+E150+F150</f>
        <v>35000000</v>
      </c>
      <c r="I150" s="38"/>
      <c r="J150" s="36">
        <f t="shared" ref="J150:J155" si="30">+H150+I150</f>
        <v>35000000</v>
      </c>
      <c r="K150" s="22">
        <f t="shared" si="28"/>
        <v>7.5121219935056862E-4</v>
      </c>
    </row>
    <row r="151" spans="1:11" s="39" customFormat="1" ht="15" hidden="1" outlineLevel="2" x14ac:dyDescent="0.25">
      <c r="A151" s="35" t="str">
        <f>+[4]Hoja1!$A$24</f>
        <v>Capacitación en desposte y transformación de la carne de cerdo</v>
      </c>
      <c r="B151" s="38"/>
      <c r="C151" s="38"/>
      <c r="D151" s="36">
        <v>49000000</v>
      </c>
      <c r="E151" s="38"/>
      <c r="F151" s="38"/>
      <c r="G151" s="38"/>
      <c r="H151" s="20">
        <f t="shared" si="29"/>
        <v>49000000</v>
      </c>
      <c r="I151" s="38"/>
      <c r="J151" s="36">
        <f t="shared" si="30"/>
        <v>49000000</v>
      </c>
      <c r="K151" s="22">
        <f t="shared" si="28"/>
        <v>1.0516970790907961E-3</v>
      </c>
    </row>
    <row r="152" spans="1:11" s="39" customFormat="1" ht="15" hidden="1" outlineLevel="2" x14ac:dyDescent="0.25">
      <c r="A152" s="35" t="str">
        <f>+[4]Hoja1!$A$28</f>
        <v>Campus virtual</v>
      </c>
      <c r="B152" s="38"/>
      <c r="C152" s="38"/>
      <c r="D152" s="36">
        <v>41000000</v>
      </c>
      <c r="E152" s="38"/>
      <c r="F152" s="38"/>
      <c r="G152" s="38"/>
      <c r="H152" s="20">
        <f t="shared" si="29"/>
        <v>41000000</v>
      </c>
      <c r="I152" s="38"/>
      <c r="J152" s="36">
        <f t="shared" si="30"/>
        <v>41000000</v>
      </c>
      <c r="K152" s="22">
        <f t="shared" si="28"/>
        <v>8.7999143352495183E-4</v>
      </c>
    </row>
    <row r="153" spans="1:11" s="39" customFormat="1" ht="15" hidden="1" outlineLevel="2" x14ac:dyDescent="0.25">
      <c r="A153" s="35" t="str">
        <f>+[4]Hoja1!$A$30</f>
        <v>Encuentros regionales porcicolas</v>
      </c>
      <c r="B153" s="38"/>
      <c r="C153" s="38"/>
      <c r="D153" s="36">
        <v>137229400</v>
      </c>
      <c r="E153" s="38"/>
      <c r="F153" s="38"/>
      <c r="G153" s="38"/>
      <c r="H153" s="20">
        <f t="shared" si="29"/>
        <v>137229400</v>
      </c>
      <c r="I153" s="38"/>
      <c r="J153" s="36">
        <f t="shared" si="30"/>
        <v>137229400</v>
      </c>
      <c r="K153" s="22">
        <f t="shared" si="28"/>
        <v>2.9453828397016835E-3</v>
      </c>
    </row>
    <row r="154" spans="1:11" s="39" customFormat="1" ht="15" hidden="1" outlineLevel="2" x14ac:dyDescent="0.25">
      <c r="A154" s="35" t="s">
        <v>148</v>
      </c>
      <c r="B154" s="38"/>
      <c r="C154" s="38"/>
      <c r="D154" s="36">
        <v>75000000</v>
      </c>
      <c r="E154" s="38"/>
      <c r="F154" s="38"/>
      <c r="G154" s="38"/>
      <c r="H154" s="20">
        <f>+B154+C154+D154+G154+E154+F154</f>
        <v>75000000</v>
      </c>
      <c r="I154" s="38"/>
      <c r="J154" s="36">
        <f>+H154+I154</f>
        <v>75000000</v>
      </c>
      <c r="K154" s="22">
        <f t="shared" si="28"/>
        <v>1.6097404271797899E-3</v>
      </c>
    </row>
    <row r="155" spans="1:11" s="39" customFormat="1" ht="15" hidden="1" outlineLevel="2" x14ac:dyDescent="0.25">
      <c r="A155" s="35" t="s">
        <v>149</v>
      </c>
      <c r="B155" s="38"/>
      <c r="C155" s="38"/>
      <c r="D155" s="36">
        <v>100913250</v>
      </c>
      <c r="E155" s="38"/>
      <c r="F155" s="38"/>
      <c r="G155" s="38"/>
      <c r="H155" s="20">
        <f t="shared" si="29"/>
        <v>100913250</v>
      </c>
      <c r="I155" s="38"/>
      <c r="J155" s="36">
        <f t="shared" si="30"/>
        <v>100913250</v>
      </c>
      <c r="K155" s="22">
        <f t="shared" si="28"/>
        <v>2.1659218421746793E-3</v>
      </c>
    </row>
    <row r="156" spans="1:11" s="39" customFormat="1" ht="15" hidden="1" outlineLevel="2" x14ac:dyDescent="0.25">
      <c r="A156" s="35" t="s">
        <v>150</v>
      </c>
      <c r="B156" s="38"/>
      <c r="C156" s="38"/>
      <c r="D156" s="36">
        <v>21000000</v>
      </c>
      <c r="E156" s="38"/>
      <c r="F156" s="38"/>
      <c r="G156" s="38"/>
      <c r="H156" s="20">
        <f>+B156+C156+D156+G156+E156+F156</f>
        <v>21000000</v>
      </c>
      <c r="I156" s="38"/>
      <c r="J156" s="36">
        <f>+H156+I156</f>
        <v>21000000</v>
      </c>
      <c r="K156" s="22">
        <f t="shared" si="28"/>
        <v>4.5072731961034117E-4</v>
      </c>
    </row>
    <row r="157" spans="1:11" s="39" customFormat="1" ht="15" hidden="1" outlineLevel="1" x14ac:dyDescent="0.25">
      <c r="A157" s="32" t="s">
        <v>151</v>
      </c>
      <c r="B157" s="38"/>
      <c r="C157" s="38"/>
      <c r="D157" s="38">
        <f>SUM(D158:D160)</f>
        <v>313201000</v>
      </c>
      <c r="E157" s="38"/>
      <c r="F157" s="38"/>
      <c r="G157" s="38"/>
      <c r="H157" s="27">
        <f>SUM(H158:H160)</f>
        <v>313201000</v>
      </c>
      <c r="I157" s="38"/>
      <c r="J157" s="38">
        <f>SUM(J158:J160)</f>
        <v>313201000</v>
      </c>
      <c r="K157" s="18">
        <f t="shared" si="28"/>
        <v>6.722297487108498E-3</v>
      </c>
    </row>
    <row r="158" spans="1:11" s="39" customFormat="1" ht="15" hidden="1" outlineLevel="2" x14ac:dyDescent="0.25">
      <c r="A158" s="35" t="str">
        <f>+[4]Hoja1!$A$34</f>
        <v>Buenas practicas en el manejo de medicamentos veterinarios</v>
      </c>
      <c r="B158" s="38"/>
      <c r="C158" s="38"/>
      <c r="D158" s="36">
        <v>40000000</v>
      </c>
      <c r="E158" s="38"/>
      <c r="F158" s="38"/>
      <c r="G158" s="38"/>
      <c r="H158" s="20">
        <f>+B158+C158+D158+G158+E158+F158</f>
        <v>40000000</v>
      </c>
      <c r="I158" s="38"/>
      <c r="J158" s="36">
        <f>+H158+I158</f>
        <v>40000000</v>
      </c>
      <c r="K158" s="22">
        <f t="shared" si="28"/>
        <v>8.5852822782922131E-4</v>
      </c>
    </row>
    <row r="159" spans="1:11" s="39" customFormat="1" ht="29.25" hidden="1" outlineLevel="2" x14ac:dyDescent="0.25">
      <c r="A159" s="48" t="s">
        <v>152</v>
      </c>
      <c r="B159" s="38"/>
      <c r="C159" s="38"/>
      <c r="D159" s="36">
        <v>72000000</v>
      </c>
      <c r="E159" s="38"/>
      <c r="F159" s="38"/>
      <c r="G159" s="38"/>
      <c r="H159" s="20">
        <f>+B159+C159+D159+G159+E159+F159</f>
        <v>72000000</v>
      </c>
      <c r="I159" s="38"/>
      <c r="J159" s="36">
        <f>+H159+I159</f>
        <v>72000000</v>
      </c>
      <c r="K159" s="22">
        <f t="shared" si="28"/>
        <v>1.5453508100925983E-3</v>
      </c>
    </row>
    <row r="160" spans="1:11" s="39" customFormat="1" ht="15" hidden="1" outlineLevel="2" x14ac:dyDescent="0.25">
      <c r="A160" s="35" t="s">
        <v>153</v>
      </c>
      <c r="B160" s="38"/>
      <c r="C160" s="38"/>
      <c r="D160" s="36">
        <v>201201000</v>
      </c>
      <c r="E160" s="38"/>
      <c r="F160" s="38"/>
      <c r="G160" s="38"/>
      <c r="H160" s="20">
        <f>+B160+C160+D160+G160+E160+F160</f>
        <v>201201000</v>
      </c>
      <c r="I160" s="38"/>
      <c r="J160" s="36">
        <f>+H160+I160</f>
        <v>201201000</v>
      </c>
      <c r="K160" s="22">
        <f t="shared" si="28"/>
        <v>4.3184184491866784E-3</v>
      </c>
    </row>
    <row r="161" spans="1:11" s="39" customFormat="1" ht="15" collapsed="1" x14ac:dyDescent="0.25">
      <c r="A161" s="32" t="s">
        <v>154</v>
      </c>
      <c r="B161" s="38"/>
      <c r="C161" s="38"/>
      <c r="D161" s="38">
        <f>+D162+D166+D170+D171</f>
        <v>791575037.46088827</v>
      </c>
      <c r="E161" s="38"/>
      <c r="F161" s="38"/>
      <c r="G161" s="38"/>
      <c r="H161" s="27">
        <f>+H162+H166+H170+H171</f>
        <v>791575037.46088827</v>
      </c>
      <c r="I161" s="38"/>
      <c r="J161" s="38">
        <f>+J162+J166+J170+J171</f>
        <v>791575037.46088827</v>
      </c>
      <c r="K161" s="18">
        <f t="shared" si="28"/>
        <v>1.6989737852628646E-2</v>
      </c>
    </row>
    <row r="162" spans="1:11" s="39" customFormat="1" ht="15" hidden="1" outlineLevel="1" x14ac:dyDescent="0.25">
      <c r="A162" s="32" t="s">
        <v>155</v>
      </c>
      <c r="B162" s="38"/>
      <c r="C162" s="38"/>
      <c r="D162" s="38">
        <f>SUM(D163:D165)</f>
        <v>257681191.32829058</v>
      </c>
      <c r="E162" s="38"/>
      <c r="F162" s="38"/>
      <c r="G162" s="38"/>
      <c r="H162" s="27">
        <f>SUM(H163:H165)</f>
        <v>257681191.32829058</v>
      </c>
      <c r="I162" s="38"/>
      <c r="J162" s="38">
        <f>SUM(J163:J165)</f>
        <v>257681191.32829058</v>
      </c>
      <c r="K162" s="18">
        <f t="shared" si="28"/>
        <v>5.530664413399995E-3</v>
      </c>
    </row>
    <row r="163" spans="1:11" s="39" customFormat="1" ht="15" hidden="1" outlineLevel="2" x14ac:dyDescent="0.25">
      <c r="A163" s="35" t="s">
        <v>156</v>
      </c>
      <c r="B163" s="38"/>
      <c r="C163" s="38"/>
      <c r="D163" s="37">
        <v>59351163.428290583</v>
      </c>
      <c r="E163" s="38"/>
      <c r="F163" s="38"/>
      <c r="G163" s="38"/>
      <c r="H163" s="20">
        <f>+B163+C163+D163+G163+E163+F163</f>
        <v>59351163.428290583</v>
      </c>
      <c r="I163" s="38"/>
      <c r="J163" s="36">
        <f>+H163+I163</f>
        <v>59351163.428290583</v>
      </c>
      <c r="K163" s="22">
        <f t="shared" si="28"/>
        <v>1.2738662289423202E-3</v>
      </c>
    </row>
    <row r="164" spans="1:11" s="39" customFormat="1" ht="15" hidden="1" outlineLevel="2" x14ac:dyDescent="0.25">
      <c r="A164" s="35" t="str">
        <f>+[4]Hoja1!$A$43</f>
        <v>Compras de insumos</v>
      </c>
      <c r="B164" s="38"/>
      <c r="C164" s="38"/>
      <c r="D164" s="37">
        <v>150000000</v>
      </c>
      <c r="E164" s="38"/>
      <c r="F164" s="38"/>
      <c r="G164" s="38"/>
      <c r="H164" s="20">
        <f>+B164+C164+D164+G164+E164+F164</f>
        <v>150000000</v>
      </c>
      <c r="I164" s="38"/>
      <c r="J164" s="36">
        <f>+H164+I164</f>
        <v>150000000</v>
      </c>
      <c r="K164" s="22">
        <f t="shared" si="28"/>
        <v>3.2194808543595799E-3</v>
      </c>
    </row>
    <row r="165" spans="1:11" s="39" customFormat="1" ht="15" hidden="1" outlineLevel="2" x14ac:dyDescent="0.25">
      <c r="A165" s="35" t="str">
        <f>+[4]Hoja1!$A$44</f>
        <v>Diagnóstico importados</v>
      </c>
      <c r="B165" s="38"/>
      <c r="C165" s="38"/>
      <c r="D165" s="37">
        <v>48330027.899999999</v>
      </c>
      <c r="E165" s="38"/>
      <c r="F165" s="38"/>
      <c r="G165" s="38"/>
      <c r="H165" s="20">
        <f>+B165+C165+D165+G165+E165+F165</f>
        <v>48330027.899999999</v>
      </c>
      <c r="I165" s="38"/>
      <c r="J165" s="36">
        <f>+H165+I165</f>
        <v>48330027.899999999</v>
      </c>
      <c r="K165" s="22">
        <f t="shared" si="28"/>
        <v>1.0373173300980954E-3</v>
      </c>
    </row>
    <row r="166" spans="1:11" s="39" customFormat="1" ht="15" hidden="1" outlineLevel="1" x14ac:dyDescent="0.25">
      <c r="A166" s="32" t="s">
        <v>157</v>
      </c>
      <c r="B166" s="38"/>
      <c r="C166" s="38"/>
      <c r="D166" s="38">
        <f>SUM(D167:D169)</f>
        <v>353305576.46309775</v>
      </c>
      <c r="E166" s="38"/>
      <c r="F166" s="38"/>
      <c r="G166" s="38"/>
      <c r="H166" s="27">
        <f>SUM(H167:H169)</f>
        <v>353305576.46309775</v>
      </c>
      <c r="I166" s="38"/>
      <c r="J166" s="38">
        <f>SUM(J167:J169)</f>
        <v>353305576.46309775</v>
      </c>
      <c r="K166" s="18">
        <f t="shared" si="28"/>
        <v>7.583070261076119E-3</v>
      </c>
    </row>
    <row r="167" spans="1:11" s="39" customFormat="1" ht="15" hidden="1" outlineLevel="2" x14ac:dyDescent="0.25">
      <c r="A167" s="35" t="s">
        <v>158</v>
      </c>
      <c r="B167" s="38"/>
      <c r="C167" s="38"/>
      <c r="D167" s="37">
        <v>310040950.23709774</v>
      </c>
      <c r="E167" s="38"/>
      <c r="F167" s="38"/>
      <c r="G167" s="38"/>
      <c r="H167" s="20">
        <f>+B167+C167+D167+G167+E167+F167</f>
        <v>310040950.23709774</v>
      </c>
      <c r="I167" s="38"/>
      <c r="J167" s="36">
        <f>+H167+I167</f>
        <v>310040950.23709774</v>
      </c>
      <c r="K167" s="22">
        <f t="shared" si="28"/>
        <v>6.654472689038583E-3</v>
      </c>
    </row>
    <row r="168" spans="1:11" s="39" customFormat="1" ht="15" hidden="1" outlineLevel="1" x14ac:dyDescent="0.25">
      <c r="A168" s="35" t="str">
        <f>+[4]Hoja1!$A$50</f>
        <v>Pruebas interlaboratorios</v>
      </c>
      <c r="B168" s="38"/>
      <c r="C168" s="38"/>
      <c r="D168" s="36">
        <v>27677531</v>
      </c>
      <c r="E168" s="36"/>
      <c r="F168" s="36"/>
      <c r="G168" s="36"/>
      <c r="H168" s="21">
        <f>+B168+C168+D168+G168+E168+F168</f>
        <v>27677531</v>
      </c>
      <c r="I168" s="36"/>
      <c r="J168" s="36">
        <f>+H168+I168</f>
        <v>27677531</v>
      </c>
      <c r="K168" s="22">
        <f t="shared" si="28"/>
        <v>5.9404854100295838E-4</v>
      </c>
    </row>
    <row r="169" spans="1:11" s="39" customFormat="1" ht="15" hidden="1" outlineLevel="1" x14ac:dyDescent="0.25">
      <c r="A169" s="35" t="str">
        <f>+[4]Hoja1!$A$51</f>
        <v>Promoción al diagnóstico</v>
      </c>
      <c r="B169" s="38"/>
      <c r="C169" s="38"/>
      <c r="D169" s="36">
        <v>15587095.226</v>
      </c>
      <c r="E169" s="36"/>
      <c r="F169" s="36"/>
      <c r="G169" s="36"/>
      <c r="H169" s="21">
        <f>+B169+C169+D169+G169+E169+F169</f>
        <v>15587095.226</v>
      </c>
      <c r="I169" s="36"/>
      <c r="J169" s="36">
        <f>+H169+I169</f>
        <v>15587095.226</v>
      </c>
      <c r="K169" s="22">
        <f t="shared" si="28"/>
        <v>3.3454903103457737E-4</v>
      </c>
    </row>
    <row r="170" spans="1:11" s="39" customFormat="1" ht="15" hidden="1" outlineLevel="1" x14ac:dyDescent="0.25">
      <c r="A170" s="32" t="str">
        <f>+[4]Hoja1!$A$52</f>
        <v>Inocuidad y ambiente</v>
      </c>
      <c r="B170" s="38"/>
      <c r="C170" s="38"/>
      <c r="D170" s="38">
        <v>30358189.669500001</v>
      </c>
      <c r="E170" s="38"/>
      <c r="F170" s="38"/>
      <c r="G170" s="38"/>
      <c r="H170" s="17">
        <f>+B170+C170+D170+G170+E170+F170</f>
        <v>30358189.669500001</v>
      </c>
      <c r="I170" s="33"/>
      <c r="J170" s="33">
        <f>+H170+I170</f>
        <v>30358189.669500001</v>
      </c>
      <c r="K170" s="18">
        <f t="shared" si="28"/>
        <v>6.5158406942648016E-4</v>
      </c>
    </row>
    <row r="171" spans="1:11" s="39" customFormat="1" ht="15" hidden="1" outlineLevel="1" x14ac:dyDescent="0.25">
      <c r="A171" s="32" t="s">
        <v>159</v>
      </c>
      <c r="B171" s="38"/>
      <c r="C171" s="38"/>
      <c r="D171" s="38">
        <v>150230080</v>
      </c>
      <c r="E171" s="38"/>
      <c r="F171" s="38"/>
      <c r="G171" s="38"/>
      <c r="H171" s="17">
        <f>+B171+C171+D171+G171+E171+F171</f>
        <v>150230080</v>
      </c>
      <c r="I171" s="33"/>
      <c r="J171" s="33">
        <f>+H171+I171</f>
        <v>150230080</v>
      </c>
      <c r="K171" s="18">
        <f t="shared" si="28"/>
        <v>3.2244191087260534E-3</v>
      </c>
    </row>
    <row r="172" spans="1:11" s="39" customFormat="1" ht="15" collapsed="1" x14ac:dyDescent="0.25">
      <c r="A172" s="35"/>
      <c r="B172" s="38"/>
      <c r="C172" s="38"/>
      <c r="D172" s="38"/>
      <c r="E172" s="38"/>
      <c r="F172" s="38"/>
      <c r="G172" s="38"/>
      <c r="H172" s="20"/>
      <c r="I172" s="38"/>
      <c r="J172" s="36"/>
      <c r="K172" s="22"/>
    </row>
    <row r="173" spans="1:11" s="39" customFormat="1" ht="15" x14ac:dyDescent="0.25">
      <c r="A173" s="32" t="s">
        <v>160</v>
      </c>
      <c r="B173" s="38"/>
      <c r="C173" s="38"/>
      <c r="D173" s="38"/>
      <c r="E173" s="33">
        <f>+E174</f>
        <v>1333168791.7</v>
      </c>
      <c r="F173" s="33"/>
      <c r="G173" s="33"/>
      <c r="H173" s="17">
        <f>+B173+C173+D173+G173+E173+F173</f>
        <v>1333168791.7</v>
      </c>
      <c r="I173" s="33"/>
      <c r="J173" s="33">
        <f>+H173+I173</f>
        <v>1333168791.7</v>
      </c>
      <c r="K173" s="18">
        <f>+J173/$J$189</f>
        <v>2.8614076003385631E-2</v>
      </c>
    </row>
    <row r="174" spans="1:11" s="39" customFormat="1" ht="15" x14ac:dyDescent="0.25">
      <c r="A174" s="32" t="s">
        <v>161</v>
      </c>
      <c r="B174" s="38"/>
      <c r="C174" s="38"/>
      <c r="D174" s="38"/>
      <c r="E174" s="38">
        <f>+E175</f>
        <v>1333168791.7</v>
      </c>
      <c r="F174" s="38"/>
      <c r="G174" s="38"/>
      <c r="H174" s="27">
        <f>+H175</f>
        <v>1333168791.7</v>
      </c>
      <c r="I174" s="38"/>
      <c r="J174" s="33">
        <f>+H174+I174</f>
        <v>1333168791.7</v>
      </c>
      <c r="K174" s="18">
        <f>+J174/$J$189</f>
        <v>2.8614076003385631E-2</v>
      </c>
    </row>
    <row r="175" spans="1:11" s="39" customFormat="1" ht="15" hidden="1" outlineLevel="2" x14ac:dyDescent="0.25">
      <c r="A175" s="35" t="str">
        <f>+'[3]Presupuesto 2018 vs 2017'!$B$18</f>
        <v>Programa Nacional de Sanidad Porcina</v>
      </c>
      <c r="B175" s="38"/>
      <c r="C175" s="38"/>
      <c r="D175" s="38"/>
      <c r="E175" s="36">
        <v>1333168791.7</v>
      </c>
      <c r="F175" s="38"/>
      <c r="G175" s="38"/>
      <c r="H175" s="20">
        <f>+B175+C175+D175+G175+E175+F175</f>
        <v>1333168791.7</v>
      </c>
      <c r="I175" s="38"/>
      <c r="J175" s="36">
        <f>+H175+I175</f>
        <v>1333168791.7</v>
      </c>
      <c r="K175" s="22">
        <f>+J175/$J$189</f>
        <v>2.8614076003385631E-2</v>
      </c>
    </row>
    <row r="176" spans="1:11" s="39" customFormat="1" ht="15" collapsed="1" x14ac:dyDescent="0.25">
      <c r="A176" s="35"/>
      <c r="B176" s="37"/>
      <c r="C176" s="38"/>
      <c r="D176" s="38"/>
      <c r="E176" s="38"/>
      <c r="F176" s="38"/>
      <c r="G176" s="38"/>
      <c r="H176" s="20"/>
      <c r="I176" s="38"/>
      <c r="J176" s="36"/>
      <c r="K176" s="22"/>
    </row>
    <row r="177" spans="1:16" ht="15" x14ac:dyDescent="0.25">
      <c r="A177" s="43" t="s">
        <v>162</v>
      </c>
      <c r="B177" s="37"/>
      <c r="C177" s="37"/>
      <c r="D177" s="37"/>
      <c r="E177" s="37"/>
      <c r="F177" s="37"/>
      <c r="G177" s="37"/>
      <c r="H177" s="20"/>
      <c r="I177" s="38">
        <f>+I178+I179</f>
        <v>3978709197.8385158</v>
      </c>
      <c r="J177" s="38">
        <f>+I177+H177</f>
        <v>3978709197.8385158</v>
      </c>
      <c r="K177" s="18">
        <f>+J177/$J$189</f>
        <v>8.5395853916703082E-2</v>
      </c>
      <c r="L177" s="25"/>
    </row>
    <row r="178" spans="1:16" ht="14.25" hidden="1" outlineLevel="1" x14ac:dyDescent="0.2">
      <c r="A178" s="49" t="s">
        <v>163</v>
      </c>
      <c r="B178" s="37"/>
      <c r="C178" s="37"/>
      <c r="D178" s="37"/>
      <c r="E178" s="37"/>
      <c r="F178" s="37"/>
      <c r="G178" s="37"/>
      <c r="H178" s="20"/>
      <c r="I178" s="36">
        <f>+('[5]Anexo 1'!D14+'[5]Anexo 1'!D18)*0.1</f>
        <v>2486693248.6490722</v>
      </c>
      <c r="J178" s="36">
        <f>+I178+H178</f>
        <v>2486693248.6490722</v>
      </c>
      <c r="K178" s="22">
        <f>+J178/$J$189</f>
        <v>5.3372408697939425E-2</v>
      </c>
    </row>
    <row r="179" spans="1:16" ht="14.25" hidden="1" outlineLevel="1" x14ac:dyDescent="0.2">
      <c r="A179" s="49" t="s">
        <v>164</v>
      </c>
      <c r="B179" s="37"/>
      <c r="C179" s="37"/>
      <c r="D179" s="37"/>
      <c r="E179" s="37"/>
      <c r="F179" s="37"/>
      <c r="G179" s="37"/>
      <c r="H179" s="20"/>
      <c r="I179" s="36">
        <f>+('[5]Anexo 1'!D15+'[5]Anexo 1'!D19)*0.1</f>
        <v>1492015949.1894436</v>
      </c>
      <c r="J179" s="36">
        <f>+I179+H179</f>
        <v>1492015949.1894436</v>
      </c>
      <c r="K179" s="22">
        <f>+J179/$J$189</f>
        <v>3.2023445218763665E-2</v>
      </c>
    </row>
    <row r="180" spans="1:16" ht="15" collapsed="1" x14ac:dyDescent="0.25">
      <c r="A180" s="26"/>
      <c r="B180" s="37"/>
      <c r="C180" s="37"/>
      <c r="D180" s="37"/>
      <c r="E180" s="37"/>
      <c r="F180" s="37"/>
      <c r="G180" s="37"/>
      <c r="H180" s="20"/>
      <c r="I180" s="37"/>
      <c r="J180" s="37"/>
      <c r="K180" s="18"/>
    </row>
    <row r="181" spans="1:16" ht="15" x14ac:dyDescent="0.25">
      <c r="A181" s="50" t="s">
        <v>165</v>
      </c>
      <c r="B181" s="33"/>
      <c r="C181" s="33"/>
      <c r="D181" s="33"/>
      <c r="E181" s="33"/>
      <c r="F181" s="33"/>
      <c r="G181" s="33"/>
      <c r="H181" s="17"/>
      <c r="I181" s="33">
        <v>1300000000</v>
      </c>
      <c r="J181" s="33">
        <v>1300000000</v>
      </c>
      <c r="K181" s="18">
        <f>+J181/$J$189</f>
        <v>2.7902167404449691E-2</v>
      </c>
    </row>
    <row r="182" spans="1:16" ht="15" x14ac:dyDescent="0.25">
      <c r="A182" s="50"/>
      <c r="B182" s="33"/>
      <c r="C182" s="33"/>
      <c r="D182" s="33"/>
      <c r="E182" s="33"/>
      <c r="F182" s="33"/>
      <c r="G182" s="33"/>
      <c r="H182" s="17"/>
      <c r="I182" s="33"/>
      <c r="J182" s="51"/>
      <c r="K182" s="18"/>
    </row>
    <row r="183" spans="1:16" ht="15" x14ac:dyDescent="0.25">
      <c r="A183" s="50" t="s">
        <v>166</v>
      </c>
      <c r="B183" s="33"/>
      <c r="C183" s="33"/>
      <c r="D183" s="33"/>
      <c r="E183" s="33"/>
      <c r="F183" s="33"/>
      <c r="G183" s="33"/>
      <c r="H183" s="17">
        <f>+G183</f>
        <v>0</v>
      </c>
      <c r="I183" s="33"/>
      <c r="J183" s="51">
        <f>+I183+H183</f>
        <v>0</v>
      </c>
      <c r="K183" s="18">
        <f>+J183/$J$189</f>
        <v>0</v>
      </c>
    </row>
    <row r="184" spans="1:16" ht="15" x14ac:dyDescent="0.25">
      <c r="A184" s="26"/>
      <c r="B184" s="37"/>
      <c r="C184" s="37"/>
      <c r="D184" s="37"/>
      <c r="E184" s="37"/>
      <c r="F184" s="37"/>
      <c r="G184" s="37"/>
      <c r="H184" s="20"/>
      <c r="I184" s="37"/>
      <c r="J184" s="37"/>
      <c r="K184" s="18"/>
    </row>
    <row r="185" spans="1:16" ht="15" x14ac:dyDescent="0.25">
      <c r="A185" s="43" t="s">
        <v>167</v>
      </c>
      <c r="B185" s="37"/>
      <c r="C185" s="37"/>
      <c r="D185" s="37"/>
      <c r="E185" s="37"/>
      <c r="F185" s="37"/>
      <c r="G185" s="37"/>
      <c r="H185" s="27"/>
      <c r="I185" s="38">
        <f>+I186+I187</f>
        <v>1505033409.4438477</v>
      </c>
      <c r="J185" s="38">
        <f>+I185+H185</f>
        <v>1505033409.4438477</v>
      </c>
      <c r="K185" s="18">
        <f>+J185/$J$189</f>
        <v>3.2302841645839936E-2</v>
      </c>
      <c r="M185" s="25"/>
    </row>
    <row r="186" spans="1:16" s="34" customFormat="1" ht="14.25" hidden="1" outlineLevel="1" x14ac:dyDescent="0.2">
      <c r="A186" s="28" t="s">
        <v>168</v>
      </c>
      <c r="B186" s="37"/>
      <c r="C186" s="37"/>
      <c r="D186" s="37"/>
      <c r="E186" s="37"/>
      <c r="F186" s="37"/>
      <c r="G186" s="37"/>
      <c r="H186" s="20"/>
      <c r="I186" s="37">
        <f>+J194</f>
        <v>1118933326.7984276</v>
      </c>
      <c r="J186" s="37">
        <f>+I186+H186</f>
        <v>1118933326.7984276</v>
      </c>
      <c r="K186" s="22">
        <f>+J186/$J$189</f>
        <v>2.4015896152882722E-2</v>
      </c>
      <c r="L186" s="52"/>
      <c r="M186" s="53"/>
    </row>
    <row r="187" spans="1:16" s="34" customFormat="1" ht="14.25" hidden="1" outlineLevel="1" x14ac:dyDescent="0.2">
      <c r="A187" s="28" t="s">
        <v>169</v>
      </c>
      <c r="B187" s="37"/>
      <c r="C187" s="37"/>
      <c r="D187" s="37"/>
      <c r="E187" s="37"/>
      <c r="F187" s="37"/>
      <c r="G187" s="37"/>
      <c r="H187" s="20"/>
      <c r="I187" s="37">
        <f>+J195</f>
        <v>386100082.64542007</v>
      </c>
      <c r="J187" s="37">
        <f>+I187+H187</f>
        <v>386100082.64542007</v>
      </c>
      <c r="K187" s="22">
        <f>+J187/$J$189</f>
        <v>8.2869454929572085E-3</v>
      </c>
      <c r="L187" s="53"/>
    </row>
    <row r="188" spans="1:16" ht="15" collapsed="1" x14ac:dyDescent="0.25">
      <c r="A188" s="26"/>
      <c r="B188" s="37"/>
      <c r="C188" s="37"/>
      <c r="D188" s="37"/>
      <c r="E188" s="37"/>
      <c r="F188" s="37"/>
      <c r="G188" s="37"/>
      <c r="H188" s="20"/>
      <c r="I188" s="37"/>
      <c r="J188" s="37"/>
      <c r="K188" s="18"/>
    </row>
    <row r="189" spans="1:16" ht="15" x14ac:dyDescent="0.25">
      <c r="A189" s="26" t="s">
        <v>170</v>
      </c>
      <c r="B189" s="38">
        <f>+B50+B48</f>
        <v>1986004712.4646163</v>
      </c>
      <c r="C189" s="38">
        <f>+C48+C50</f>
        <v>4018608289.9038992</v>
      </c>
      <c r="D189" s="38">
        <f>+D50+D48</f>
        <v>2867028987.9899139</v>
      </c>
      <c r="E189" s="38">
        <f>+E50+E48</f>
        <v>1422884535.9744275</v>
      </c>
      <c r="F189" s="38">
        <f>+F50+F48</f>
        <v>10391331609.068197</v>
      </c>
      <c r="G189" s="38">
        <f>+G48+G50+G183</f>
        <v>16642096442.719547</v>
      </c>
      <c r="H189" s="27">
        <f>+B189+C189+D189+G189+E189+F189</f>
        <v>37327954578.120598</v>
      </c>
      <c r="I189" s="38">
        <f>+I185+I177+I48+I181</f>
        <v>9263408062.4993153</v>
      </c>
      <c r="J189" s="38">
        <f>+I189+H189</f>
        <v>46591362640.619911</v>
      </c>
      <c r="K189" s="18">
        <f>+J189/$J$189</f>
        <v>1</v>
      </c>
    </row>
    <row r="190" spans="1:16" ht="15.75" thickBot="1" x14ac:dyDescent="0.3">
      <c r="A190" s="54"/>
      <c r="B190" s="55"/>
      <c r="C190" s="56"/>
      <c r="D190" s="56"/>
      <c r="E190" s="57"/>
      <c r="F190" s="56"/>
      <c r="G190" s="57"/>
      <c r="H190" s="58"/>
      <c r="I190" s="56"/>
      <c r="J190" s="56"/>
      <c r="K190" s="59"/>
      <c r="L190" s="60"/>
      <c r="M190" s="60"/>
      <c r="N190" s="60"/>
      <c r="O190" s="60"/>
      <c r="P190" s="60"/>
    </row>
    <row r="191" spans="1:16" ht="13.5" thickTop="1" x14ac:dyDescent="0.2">
      <c r="A191" s="61"/>
      <c r="B191" s="62"/>
      <c r="C191" s="62"/>
      <c r="D191" s="62"/>
      <c r="E191" s="62"/>
      <c r="F191" s="62"/>
      <c r="G191" s="63"/>
      <c r="H191" s="64"/>
      <c r="I191" s="62"/>
      <c r="J191" s="62"/>
      <c r="K191" s="65"/>
    </row>
    <row r="192" spans="1:16" x14ac:dyDescent="0.2">
      <c r="A192" s="61"/>
      <c r="B192" s="62"/>
      <c r="C192" s="62"/>
      <c r="D192" s="62"/>
      <c r="E192" s="62"/>
      <c r="F192" s="62"/>
      <c r="G192" s="66"/>
      <c r="H192" s="62"/>
      <c r="I192" s="62"/>
      <c r="J192" s="67"/>
      <c r="K192" s="68"/>
    </row>
    <row r="193" spans="1:11" ht="15.75" hidden="1" outlineLevel="1" x14ac:dyDescent="0.25">
      <c r="A193" s="61"/>
      <c r="C193" s="64"/>
      <c r="D193" s="64"/>
      <c r="E193" s="64"/>
      <c r="F193" s="64"/>
      <c r="G193" s="69"/>
      <c r="H193" s="70" t="s">
        <v>171</v>
      </c>
      <c r="I193" s="70" t="s">
        <v>172</v>
      </c>
      <c r="J193" s="71" t="s">
        <v>173</v>
      </c>
      <c r="K193" s="64"/>
    </row>
    <row r="194" spans="1:11" ht="15.75" hidden="1" outlineLevel="1" x14ac:dyDescent="0.25">
      <c r="A194" s="72"/>
      <c r="B194" s="64"/>
      <c r="C194" s="64"/>
      <c r="D194" s="64"/>
      <c r="E194" s="64"/>
      <c r="F194" s="64"/>
      <c r="G194" s="69" t="s">
        <v>174</v>
      </c>
      <c r="H194" s="73">
        <f>+B189+C189+D189+F189+I48+I178+E189+I181</f>
        <v>26952216839.267075</v>
      </c>
      <c r="I194" s="74">
        <f>+'[5]Anexo 1'!E41</f>
        <v>28071150166.065502</v>
      </c>
      <c r="J194" s="74">
        <f>+I194-H194</f>
        <v>1118933326.7984276</v>
      </c>
      <c r="K194" s="64"/>
    </row>
    <row r="195" spans="1:11" ht="16.5" hidden="1" outlineLevel="1" thickBot="1" x14ac:dyDescent="0.3">
      <c r="A195" s="61"/>
      <c r="B195" s="64"/>
      <c r="C195" s="62"/>
      <c r="D195" s="75"/>
      <c r="E195" s="64"/>
      <c r="F195" s="64"/>
      <c r="G195" s="69" t="s">
        <v>175</v>
      </c>
      <c r="H195" s="76">
        <f>+G189+I179</f>
        <v>18134112391.908989</v>
      </c>
      <c r="I195" s="77">
        <f>+'[5]Anexo 1'!E42</f>
        <v>18520212474.554409</v>
      </c>
      <c r="J195" s="77">
        <f>+I195-H195</f>
        <v>386100082.64542007</v>
      </c>
      <c r="K195" s="64"/>
    </row>
    <row r="196" spans="1:11" ht="15.75" hidden="1" outlineLevel="1" x14ac:dyDescent="0.25">
      <c r="A196" s="61"/>
      <c r="B196" s="62"/>
      <c r="C196" s="62"/>
      <c r="D196" s="75"/>
      <c r="E196" s="64"/>
      <c r="F196" s="64"/>
      <c r="G196" s="69"/>
      <c r="H196" s="78">
        <f>+H194+H195</f>
        <v>45086329231.176064</v>
      </c>
      <c r="I196" s="79">
        <f>+I195+I194</f>
        <v>46591362640.619911</v>
      </c>
      <c r="J196" s="79">
        <f>+J195+J194</f>
        <v>1505033409.4438477</v>
      </c>
      <c r="K196" s="64"/>
    </row>
    <row r="197" spans="1:11" ht="15.75" collapsed="1" x14ac:dyDescent="0.25">
      <c r="A197" s="61"/>
      <c r="B197" s="64"/>
      <c r="C197" s="64"/>
      <c r="D197" s="64"/>
      <c r="E197" s="64"/>
      <c r="F197" s="64"/>
      <c r="G197" s="69"/>
      <c r="H197" s="73"/>
      <c r="I197" s="69"/>
      <c r="J197" s="80"/>
      <c r="K197" s="64"/>
    </row>
    <row r="198" spans="1:11" x14ac:dyDescent="0.2">
      <c r="A198" s="64"/>
      <c r="B198" s="64"/>
      <c r="C198" s="64"/>
      <c r="D198" s="64"/>
      <c r="E198" s="64"/>
      <c r="F198" s="64"/>
      <c r="G198" s="64"/>
      <c r="H198" s="64"/>
      <c r="I198" s="64"/>
      <c r="J198" s="67"/>
      <c r="K198" s="64"/>
    </row>
    <row r="199" spans="1:11" x14ac:dyDescent="0.2">
      <c r="A199" s="64"/>
      <c r="B199" s="64"/>
      <c r="C199" s="64"/>
      <c r="D199" s="64"/>
      <c r="E199" s="64"/>
      <c r="F199" s="64"/>
      <c r="G199" s="62"/>
      <c r="H199" s="62"/>
      <c r="I199" s="62"/>
      <c r="J199" s="64"/>
      <c r="K199" s="64"/>
    </row>
    <row r="200" spans="1:11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x14ac:dyDescent="0.2">
      <c r="A202" s="64"/>
      <c r="B202" s="64"/>
      <c r="C202" s="64"/>
      <c r="D202" s="64"/>
      <c r="E202" s="64"/>
      <c r="F202" s="64"/>
      <c r="G202" s="64"/>
      <c r="H202" s="64"/>
      <c r="I202" s="75"/>
      <c r="J202" s="64"/>
      <c r="K202" s="64"/>
    </row>
    <row r="203" spans="1:11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1:11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1:11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1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1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1:11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1:11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1:11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1:11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1:11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1:11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1:11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1:11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1:11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1:11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1:11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1:11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1:11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1:11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1:11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1:11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1:11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1:11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1:11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1:11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1:11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1:11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1:11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1:11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1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1:11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1:11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1:11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1:11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1:11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1:11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1:11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1:11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1:11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1:11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1:11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1:11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1:11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1:11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1:11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1:11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1:11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1:11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1:11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1:11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1:11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1:11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1:11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</row>
  </sheetData>
  <mergeCells count="4">
    <mergeCell ref="A1:K1"/>
    <mergeCell ref="A2:K2"/>
    <mergeCell ref="A3:K3"/>
    <mergeCell ref="A4:K4"/>
  </mergeCells>
  <printOptions horizontalCentered="1"/>
  <pageMargins left="0.59055118110236227" right="0.47244094488188981" top="0.98425196850393704" bottom="0.98425196850393704" header="0" footer="0"/>
  <pageSetup scale="4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2019-10-16T15:08:01Z</dcterms:created>
  <dcterms:modified xsi:type="dcterms:W3CDTF">2019-10-16T15:13:35Z</dcterms:modified>
</cp:coreProperties>
</file>